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2018\Planes de acción\"/>
    </mc:Choice>
  </mc:AlternateContent>
  <bookViews>
    <workbookView xWindow="0" yWindow="0" windowWidth="20400" windowHeight="6555" tabRatio="623"/>
  </bookViews>
  <sheets>
    <sheet name="Plan de acción 2018" sheetId="11" r:id="rId1"/>
    <sheet name="Objetivos" sheetId="2" r:id="rId2"/>
    <sheet name="Estrategias" sheetId="5" r:id="rId3"/>
    <sheet name="Proyectos" sheetId="15" r:id="rId4"/>
    <sheet name="Plan de compras Enero 2018" sheetId="10" r:id="rId5"/>
    <sheet name="Indicadores de gestión" sheetId="14" r:id="rId6"/>
    <sheet name="Sgto Plan acción Oct-Dic 2017" sheetId="12"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5" hidden="1">'Indicadores de gestión'!$A$5:$B$46</definedName>
    <definedName name="_xlnm._FilterDatabase" localSheetId="0" hidden="1">'Plan de acción 2018'!$A$4:$K$1610</definedName>
    <definedName name="_xlnm._FilterDatabase" localSheetId="4" hidden="1">'Plan de compras Enero 2018'!$A$11:$AG$1557</definedName>
    <definedName name="_xlnm._FilterDatabase" localSheetId="3" hidden="1">Proyectos!$A$1:$G$279</definedName>
    <definedName name="_xlnm._FilterDatabase" localSheetId="6" hidden="1">'Sgto Plan acción Oct-Dic 2017'!$A$2:$Y$1518</definedName>
    <definedName name="DATA1">#REF!</definedName>
    <definedName name="DATA10" localSheetId="5">#REF!</definedName>
    <definedName name="DATA10">#REF!</definedName>
    <definedName name="DATA11">#REF!</definedName>
    <definedName name="DATA12">#REF!</definedName>
    <definedName name="DATA13">#REF!</definedName>
    <definedName name="DATA2">#REF!</definedName>
    <definedName name="DATA3">#REF!</definedName>
    <definedName name="DATA4">#REF!</definedName>
    <definedName name="DATA5" localSheetId="5">#REF!</definedName>
    <definedName name="DATA5">#REF!</definedName>
    <definedName name="DATA6">#REF!</definedName>
    <definedName name="DATA7">#REF!</definedName>
    <definedName name="DATA8">#REF!</definedName>
    <definedName name="DATA9" localSheetId="5">#REF!</definedName>
    <definedName name="DATA9">#REF!</definedName>
    <definedName name="DEPENDENCIA" localSheetId="5">#REF!</definedName>
    <definedName name="DEPENDENCIA" localSheetId="4">'[1]Anexo 2.'!$B$322:$B$347</definedName>
    <definedName name="DEPENDENCIA">#REF!</definedName>
    <definedName name="EstadoContrato" localSheetId="5">#REF!</definedName>
    <definedName name="EstadoContrato" localSheetId="4">'[1]Anexo 2.'!$B$352:$B$358</definedName>
    <definedName name="EstadoContrato">#REF!</definedName>
    <definedName name="FUENTE" localSheetId="5">#REF!</definedName>
    <definedName name="FUENTE" localSheetId="4">'[1]Anexo 2.'!$D$355:$D$359</definedName>
    <definedName name="FUENTE">#REF!</definedName>
    <definedName name="gobernacion">'[2]Anexo 2.'!$D$391:$D$394</definedName>
    <definedName name="l">'[3]Anexo 2.'!$D$357:$D$387</definedName>
    <definedName name="ll">'[3]Anexo 2.'!$D$357:$D$387</definedName>
    <definedName name="MODALIDAD" localSheetId="5">#REF!</definedName>
    <definedName name="MODALIDAD" localSheetId="4">'[1]Anexo 2.'!$D$322:$D$349</definedName>
    <definedName name="MODALIDAD">#REF!</definedName>
    <definedName name="MODSELECCION" localSheetId="5">#REF!</definedName>
    <definedName name="MODSELECCION" localSheetId="4">'[1]Anexo 2.'!$D$322:$D$352</definedName>
    <definedName name="MODSELECCION">#REF!</definedName>
    <definedName name="MUJERES">'[4]Anexo 2.'!$B$319:$B$344</definedName>
    <definedName name="PEP">'[5]Anexo 2.'!$L$543:$L$551</definedName>
    <definedName name="PROGRAMAS" localSheetId="5">#REF!</definedName>
    <definedName name="PROGRAMAS" localSheetId="4">'[1]Anexo 2.'!$F$329:$F$456</definedName>
    <definedName name="PROGRAMAS">#REF!</definedName>
    <definedName name="PROYECTOS">'[5]Anexo 2.'!$L$531:$L$539</definedName>
    <definedName name="secretaira">'[2]Anexo 2.'!$B$351:$B$376</definedName>
    <definedName name="TEST1">#REF!</definedName>
    <definedName name="TESTHKEY">#REF!</definedName>
    <definedName name="TESTKEYS">#REF!</definedName>
    <definedName name="TESTVKEY" localSheetId="5">#REF!</definedName>
    <definedName name="TESTVKEY">#REF!</definedName>
    <definedName name="TIPOSUPER" localSheetId="5">#REF!</definedName>
    <definedName name="TIPOSUPER" localSheetId="4">'[6]Anexo 2.'!$F$579:$F$583</definedName>
    <definedName name="TIPOSUPER">#REF!</definedName>
    <definedName name="VIGENCIAS" localSheetId="5">#REF!</definedName>
    <definedName name="VIGENCIAS" localSheetId="4">'[1]Anexo 2.'!$D$362:$D$365</definedName>
    <definedName name="VIGENCIA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0" i="15" l="1"/>
  <c r="F280" i="15"/>
  <c r="E280" i="15"/>
  <c r="D280" i="15"/>
  <c r="P1541" i="12" l="1"/>
  <c r="Q1541" i="12" s="1"/>
  <c r="P1540" i="12"/>
  <c r="Q1540" i="12" s="1"/>
  <c r="P1539" i="12"/>
  <c r="Q1539" i="12" s="1"/>
  <c r="Q1538" i="12"/>
  <c r="P1538" i="12"/>
  <c r="P1537" i="12"/>
  <c r="Q1537" i="12" s="1"/>
  <c r="X1536" i="12"/>
  <c r="W1536" i="12"/>
  <c r="P1536" i="12"/>
  <c r="Q1536" i="12" s="1"/>
  <c r="P1535" i="12"/>
  <c r="Q1535" i="12" s="1"/>
  <c r="P1534" i="12"/>
  <c r="Q1534" i="12" s="1"/>
  <c r="P1533" i="12"/>
  <c r="Q1533" i="12" s="1"/>
  <c r="P1532" i="12"/>
  <c r="Q1532" i="12" s="1"/>
  <c r="Q1531" i="12"/>
  <c r="P1531" i="12"/>
  <c r="P1530" i="12"/>
  <c r="Q1530" i="12" s="1"/>
  <c r="Q1529" i="12"/>
  <c r="P1529" i="12"/>
  <c r="P1528" i="12"/>
  <c r="Q1528" i="12" s="1"/>
  <c r="P1527" i="12"/>
  <c r="Q1527" i="12" s="1"/>
  <c r="P1526" i="12"/>
  <c r="Q1526" i="12" s="1"/>
  <c r="P1525" i="12"/>
  <c r="Q1525" i="12" s="1"/>
  <c r="P1524" i="12"/>
  <c r="Q1524" i="12" s="1"/>
  <c r="P1523" i="12"/>
  <c r="Q1523" i="12" s="1"/>
  <c r="P1522" i="12"/>
  <c r="Q1522" i="12" s="1"/>
  <c r="P1521" i="12"/>
  <c r="Q1521" i="12" s="1"/>
  <c r="P1520" i="12"/>
  <c r="Q1520" i="12" s="1"/>
  <c r="X1519" i="12"/>
  <c r="W1519" i="12"/>
  <c r="P1519" i="12"/>
  <c r="Q1519" i="12" s="1"/>
  <c r="P1518" i="12"/>
  <c r="Q1518" i="12" s="1"/>
  <c r="P1517" i="12"/>
  <c r="Q1517" i="12" s="1"/>
  <c r="Q1516" i="12"/>
  <c r="P1516" i="12"/>
  <c r="V1515" i="12"/>
  <c r="X1515" i="12" s="1"/>
  <c r="U1515" i="12"/>
  <c r="T1515" i="12"/>
  <c r="S1515" i="12"/>
  <c r="W1515" i="12" s="1"/>
  <c r="P1515" i="12"/>
  <c r="Q1515" i="12" s="1"/>
  <c r="Q1514" i="12"/>
  <c r="P1514" i="12"/>
  <c r="V1513" i="12"/>
  <c r="U1513" i="12"/>
  <c r="T1513" i="12"/>
  <c r="S1513" i="12"/>
  <c r="P1513" i="12"/>
  <c r="Q1513" i="12" s="1"/>
  <c r="Q1512" i="12"/>
  <c r="P1512" i="12"/>
  <c r="P1511" i="12"/>
  <c r="Q1511" i="12" s="1"/>
  <c r="V1510" i="12"/>
  <c r="U1510" i="12"/>
  <c r="T1510" i="12"/>
  <c r="S1510" i="12"/>
  <c r="P1510" i="12"/>
  <c r="Q1510" i="12" s="1"/>
  <c r="Q1509" i="12"/>
  <c r="P1509" i="12"/>
  <c r="P1508" i="12"/>
  <c r="Q1508" i="12" s="1"/>
  <c r="P1507" i="12"/>
  <c r="Q1507" i="12" s="1"/>
  <c r="V1506" i="12"/>
  <c r="X1506" i="12" s="1"/>
  <c r="U1506" i="12"/>
  <c r="T1506" i="12"/>
  <c r="S1506" i="12"/>
  <c r="W1506" i="12" s="1"/>
  <c r="P1506" i="12"/>
  <c r="Q1506" i="12" s="1"/>
  <c r="P1505" i="12"/>
  <c r="Q1505" i="12" s="1"/>
  <c r="P1504" i="12"/>
  <c r="Q1504" i="12" s="1"/>
  <c r="V1503" i="12"/>
  <c r="U1503" i="12"/>
  <c r="T1503" i="12"/>
  <c r="S1503" i="12"/>
  <c r="Q1503" i="12"/>
  <c r="P1503" i="12"/>
  <c r="P1502" i="12"/>
  <c r="Q1502" i="12" s="1"/>
  <c r="Q1501" i="12"/>
  <c r="P1501" i="12"/>
  <c r="V1500" i="12"/>
  <c r="X1500" i="12" s="1"/>
  <c r="U1500" i="12"/>
  <c r="T1500" i="12"/>
  <c r="S1500" i="12"/>
  <c r="W1500" i="12" s="1"/>
  <c r="P1500" i="12"/>
  <c r="Q1500" i="12" s="1"/>
  <c r="Q1499" i="12"/>
  <c r="Q1498" i="12"/>
  <c r="X1497" i="12"/>
  <c r="W1497" i="12"/>
  <c r="Q1497" i="12"/>
  <c r="P1497" i="12"/>
  <c r="V1496" i="12"/>
  <c r="U1496" i="12"/>
  <c r="X1496" i="12" s="1"/>
  <c r="T1496" i="12"/>
  <c r="S1496" i="12"/>
  <c r="W1496" i="12" s="1"/>
  <c r="P1496" i="12"/>
  <c r="Q1496" i="12" s="1"/>
  <c r="V1495" i="12"/>
  <c r="U1495" i="12"/>
  <c r="X1495" i="12" s="1"/>
  <c r="T1495" i="12"/>
  <c r="S1495" i="12"/>
  <c r="W1495" i="12" s="1"/>
  <c r="Q1495" i="12"/>
  <c r="P1495" i="12"/>
  <c r="V1494" i="12"/>
  <c r="U1494" i="12"/>
  <c r="T1494" i="12"/>
  <c r="S1494" i="12"/>
  <c r="W1494" i="12" s="1"/>
  <c r="P1494" i="12"/>
  <c r="Q1494" i="12" s="1"/>
  <c r="Q1493" i="12"/>
  <c r="P1493" i="12"/>
  <c r="V1492" i="12"/>
  <c r="X1492" i="12" s="1"/>
  <c r="U1492" i="12"/>
  <c r="T1492" i="12"/>
  <c r="S1492" i="12"/>
  <c r="P1492" i="12"/>
  <c r="Q1492" i="12" s="1"/>
  <c r="P1491" i="12"/>
  <c r="Q1491" i="12" s="1"/>
  <c r="V1490" i="12"/>
  <c r="U1490" i="12"/>
  <c r="X1490" i="12" s="1"/>
  <c r="T1490" i="12"/>
  <c r="W1490" i="12" s="1"/>
  <c r="S1490" i="12"/>
  <c r="P1490" i="12"/>
  <c r="Q1490" i="12" s="1"/>
  <c r="V1489" i="12"/>
  <c r="U1489" i="12"/>
  <c r="T1489" i="12"/>
  <c r="W1489" i="12" s="1"/>
  <c r="S1489" i="12"/>
  <c r="P1489" i="12"/>
  <c r="Q1489" i="12" s="1"/>
  <c r="Q1488" i="12"/>
  <c r="P1488" i="12"/>
  <c r="Q1487" i="12"/>
  <c r="P1487" i="12"/>
  <c r="V1486" i="12"/>
  <c r="U1486" i="12"/>
  <c r="X1486" i="12" s="1"/>
  <c r="T1486" i="12"/>
  <c r="S1486" i="12"/>
  <c r="W1486" i="12" s="1"/>
  <c r="Q1486" i="12"/>
  <c r="P1486" i="12"/>
  <c r="V1485" i="12"/>
  <c r="U1485" i="12"/>
  <c r="X1485" i="12" s="1"/>
  <c r="T1485" i="12"/>
  <c r="S1485" i="12"/>
  <c r="P1485" i="12"/>
  <c r="Q1485" i="12" s="1"/>
  <c r="Q1484" i="12"/>
  <c r="P1484" i="12"/>
  <c r="P1483" i="12"/>
  <c r="Q1483" i="12" s="1"/>
  <c r="P1482" i="12"/>
  <c r="Q1482" i="12" s="1"/>
  <c r="W1481" i="12"/>
  <c r="V1481" i="12"/>
  <c r="U1481" i="12"/>
  <c r="T1481" i="12"/>
  <c r="S1481" i="12"/>
  <c r="Q1481" i="12"/>
  <c r="P1481" i="12"/>
  <c r="P1480" i="12"/>
  <c r="Q1480" i="12" s="1"/>
  <c r="Q1479" i="12"/>
  <c r="P1479" i="12"/>
  <c r="P1478" i="12"/>
  <c r="Q1478" i="12" s="1"/>
  <c r="Q1477" i="12"/>
  <c r="P1477" i="12"/>
  <c r="P1476" i="12"/>
  <c r="Q1476" i="12" s="1"/>
  <c r="V1475" i="12"/>
  <c r="U1475" i="12"/>
  <c r="X1475" i="12" s="1"/>
  <c r="T1475" i="12"/>
  <c r="S1475" i="12"/>
  <c r="Q1475" i="12"/>
  <c r="P1475" i="12"/>
  <c r="V1474" i="12"/>
  <c r="U1474" i="12"/>
  <c r="X1474" i="12" s="1"/>
  <c r="T1474" i="12"/>
  <c r="S1474" i="12"/>
  <c r="W1474" i="12" s="1"/>
  <c r="P1474" i="12"/>
  <c r="Q1474" i="12" s="1"/>
  <c r="Q1473" i="12"/>
  <c r="P1473" i="12"/>
  <c r="P1472" i="12"/>
  <c r="Q1472" i="12" s="1"/>
  <c r="V1471" i="12"/>
  <c r="U1471" i="12"/>
  <c r="T1471" i="12"/>
  <c r="S1471" i="12"/>
  <c r="P1471" i="12"/>
  <c r="Q1471" i="12" s="1"/>
  <c r="Q1470" i="12"/>
  <c r="P1470" i="12"/>
  <c r="V1469" i="12"/>
  <c r="U1469" i="12"/>
  <c r="X1469" i="12" s="1"/>
  <c r="T1469" i="12"/>
  <c r="S1469" i="12"/>
  <c r="W1469" i="12" s="1"/>
  <c r="Q1469" i="12"/>
  <c r="P1469" i="12"/>
  <c r="P1468" i="12"/>
  <c r="Q1468" i="12" s="1"/>
  <c r="P1467" i="12"/>
  <c r="Q1467" i="12" s="1"/>
  <c r="X1466" i="12"/>
  <c r="V1466" i="12"/>
  <c r="U1466" i="12"/>
  <c r="T1466" i="12"/>
  <c r="S1466" i="12"/>
  <c r="P1466" i="12"/>
  <c r="Q1466" i="12" s="1"/>
  <c r="V1465" i="12"/>
  <c r="U1465" i="12"/>
  <c r="X1465" i="12" s="1"/>
  <c r="T1465" i="12"/>
  <c r="S1465" i="12"/>
  <c r="P1465" i="12"/>
  <c r="Q1465" i="12" s="1"/>
  <c r="P1464" i="12"/>
  <c r="Q1464" i="12" s="1"/>
  <c r="P1463" i="12"/>
  <c r="Q1463" i="12" s="1"/>
  <c r="P1462" i="12"/>
  <c r="Q1462" i="12" s="1"/>
  <c r="Q1461" i="12"/>
  <c r="P1461" i="12"/>
  <c r="P1460" i="12"/>
  <c r="Q1460" i="12" s="1"/>
  <c r="P1459" i="12"/>
  <c r="Q1459" i="12" s="1"/>
  <c r="P1458" i="12"/>
  <c r="Q1458" i="12" s="1"/>
  <c r="Q1457" i="12"/>
  <c r="P1457" i="12"/>
  <c r="P1456" i="12"/>
  <c r="Q1456" i="12" s="1"/>
  <c r="Q1455" i="12"/>
  <c r="P1455" i="12"/>
  <c r="P1454" i="12"/>
  <c r="Q1454" i="12" s="1"/>
  <c r="P1453" i="12"/>
  <c r="Q1453" i="12" s="1"/>
  <c r="P1452" i="12"/>
  <c r="Q1452" i="12" s="1"/>
  <c r="Q1451" i="12"/>
  <c r="P1451" i="12"/>
  <c r="P1450" i="12"/>
  <c r="Q1450" i="12" s="1"/>
  <c r="P1449" i="12"/>
  <c r="Q1449" i="12" s="1"/>
  <c r="W1448" i="12"/>
  <c r="V1448" i="12"/>
  <c r="X1448" i="12" s="1"/>
  <c r="U1448" i="12"/>
  <c r="T1448" i="12"/>
  <c r="S1448" i="12"/>
  <c r="P1448" i="12"/>
  <c r="Q1448" i="12" s="1"/>
  <c r="W1447" i="12"/>
  <c r="V1447" i="12"/>
  <c r="X1447" i="12" s="1"/>
  <c r="U1447" i="12"/>
  <c r="T1447" i="12"/>
  <c r="S1447" i="12"/>
  <c r="P1447" i="12"/>
  <c r="Q1447" i="12" s="1"/>
  <c r="P1446" i="12"/>
  <c r="Q1446" i="12" s="1"/>
  <c r="V1445" i="12"/>
  <c r="U1445" i="12"/>
  <c r="T1445" i="12"/>
  <c r="W1445" i="12" s="1"/>
  <c r="S1445" i="12"/>
  <c r="P1445" i="12"/>
  <c r="Q1445" i="12" s="1"/>
  <c r="V1444" i="12"/>
  <c r="U1444" i="12"/>
  <c r="X1444" i="12" s="1"/>
  <c r="T1444" i="12"/>
  <c r="S1444" i="12"/>
  <c r="P1444" i="12"/>
  <c r="Q1444" i="12" s="1"/>
  <c r="Q1443" i="12"/>
  <c r="P1443" i="12"/>
  <c r="V1442" i="12"/>
  <c r="U1442" i="12"/>
  <c r="X1442" i="12" s="1"/>
  <c r="T1442" i="12"/>
  <c r="S1442" i="12"/>
  <c r="W1442" i="12" s="1"/>
  <c r="Q1442" i="12"/>
  <c r="P1442" i="12"/>
  <c r="Q1441" i="12"/>
  <c r="P1441" i="12"/>
  <c r="P1440" i="12"/>
  <c r="Q1440" i="12" s="1"/>
  <c r="P1439" i="12"/>
  <c r="Q1439" i="12" s="1"/>
  <c r="Q1438" i="12"/>
  <c r="P1438" i="12"/>
  <c r="P1437" i="12"/>
  <c r="Q1437" i="12" s="1"/>
  <c r="Q1436" i="12"/>
  <c r="P1436" i="12"/>
  <c r="P1435" i="12"/>
  <c r="Q1435" i="12" s="1"/>
  <c r="P1434" i="12"/>
  <c r="Q1434" i="12" s="1"/>
  <c r="Q1433" i="12"/>
  <c r="P1433" i="12"/>
  <c r="Q1432" i="12"/>
  <c r="P1432" i="12"/>
  <c r="P1431" i="12"/>
  <c r="Q1431" i="12" s="1"/>
  <c r="P1430" i="12"/>
  <c r="Q1430" i="12" s="1"/>
  <c r="P1429" i="12"/>
  <c r="Q1429" i="12" s="1"/>
  <c r="Q1428" i="12"/>
  <c r="P1428" i="12"/>
  <c r="P1427" i="12"/>
  <c r="Q1427" i="12" s="1"/>
  <c r="P1426" i="12"/>
  <c r="Q1426" i="12" s="1"/>
  <c r="P1425" i="12"/>
  <c r="Q1425" i="12" s="1"/>
  <c r="P1424" i="12"/>
  <c r="Q1424" i="12" s="1"/>
  <c r="X1423" i="12"/>
  <c r="V1423" i="12"/>
  <c r="U1423" i="12"/>
  <c r="T1423" i="12"/>
  <c r="S1423" i="12"/>
  <c r="Q1423" i="12"/>
  <c r="P1422" i="12"/>
  <c r="Q1422" i="12" s="1"/>
  <c r="Q1421" i="12"/>
  <c r="P1421" i="12"/>
  <c r="P1420" i="12"/>
  <c r="Q1420" i="12" s="1"/>
  <c r="Q1419" i="12"/>
  <c r="P1419" i="12"/>
  <c r="P1418" i="12"/>
  <c r="Q1418" i="12" s="1"/>
  <c r="P1417" i="12"/>
  <c r="Q1417" i="12" s="1"/>
  <c r="P1416" i="12"/>
  <c r="Q1416" i="12" s="1"/>
  <c r="P1415" i="12"/>
  <c r="Q1415" i="12" s="1"/>
  <c r="P1414" i="12"/>
  <c r="Q1414" i="12" s="1"/>
  <c r="Q1413" i="12"/>
  <c r="P1413" i="12"/>
  <c r="V1412" i="12"/>
  <c r="U1412" i="12"/>
  <c r="X1412" i="12" s="1"/>
  <c r="T1412" i="12"/>
  <c r="S1412" i="12"/>
  <c r="W1412" i="12" s="1"/>
  <c r="Q1412" i="12"/>
  <c r="P1412" i="12"/>
  <c r="P1411" i="12"/>
  <c r="Q1411" i="12" s="1"/>
  <c r="V1410" i="12"/>
  <c r="U1410" i="12"/>
  <c r="X1410" i="12" s="1"/>
  <c r="T1410" i="12"/>
  <c r="W1410" i="12" s="1"/>
  <c r="S1410" i="12"/>
  <c r="P1410" i="12"/>
  <c r="Q1410" i="12" s="1"/>
  <c r="Q1409" i="12"/>
  <c r="P1409" i="12"/>
  <c r="P1408" i="12"/>
  <c r="Q1408" i="12" s="1"/>
  <c r="P1407" i="12"/>
  <c r="Q1407" i="12" s="1"/>
  <c r="W1406" i="12"/>
  <c r="V1406" i="12"/>
  <c r="U1406" i="12"/>
  <c r="T1406" i="12"/>
  <c r="S1406" i="12"/>
  <c r="P1406" i="12"/>
  <c r="Q1406" i="12" s="1"/>
  <c r="P1405" i="12"/>
  <c r="Q1405" i="12" s="1"/>
  <c r="P1404" i="12"/>
  <c r="Q1404" i="12" s="1"/>
  <c r="V1403" i="12"/>
  <c r="U1403" i="12"/>
  <c r="T1403" i="12"/>
  <c r="S1403" i="12"/>
  <c r="P1403" i="12"/>
  <c r="Q1403" i="12" s="1"/>
  <c r="X1402" i="12"/>
  <c r="W1402" i="12"/>
  <c r="Q1402" i="12"/>
  <c r="P1402" i="12"/>
  <c r="P1401" i="12"/>
  <c r="Q1401" i="12" s="1"/>
  <c r="P1400" i="12"/>
  <c r="Q1400" i="12" s="1"/>
  <c r="V1399" i="12"/>
  <c r="U1399" i="12"/>
  <c r="X1399" i="12" s="1"/>
  <c r="T1399" i="12"/>
  <c r="S1399" i="12"/>
  <c r="W1399" i="12" s="1"/>
  <c r="Q1399" i="12"/>
  <c r="P1399" i="12"/>
  <c r="D1399" i="12"/>
  <c r="P1398" i="12"/>
  <c r="Q1398" i="12" s="1"/>
  <c r="P1397" i="12"/>
  <c r="Q1397" i="12" s="1"/>
  <c r="P1396" i="12"/>
  <c r="Q1396" i="12" s="1"/>
  <c r="Q1395" i="12"/>
  <c r="P1395" i="12"/>
  <c r="V1394" i="12"/>
  <c r="U1394" i="12"/>
  <c r="T1394" i="12"/>
  <c r="S1394" i="12"/>
  <c r="W1394" i="12" s="1"/>
  <c r="P1394" i="12"/>
  <c r="Q1394" i="12" s="1"/>
  <c r="D1394" i="12"/>
  <c r="Q1393" i="12"/>
  <c r="P1393" i="12"/>
  <c r="P1392" i="12"/>
  <c r="Q1392" i="12" s="1"/>
  <c r="P1391" i="12"/>
  <c r="Q1391" i="12" s="1"/>
  <c r="V1390" i="12"/>
  <c r="U1390" i="12"/>
  <c r="T1390" i="12"/>
  <c r="S1390" i="12"/>
  <c r="W1390" i="12" s="1"/>
  <c r="Q1390" i="12"/>
  <c r="P1390" i="12"/>
  <c r="D1390" i="12"/>
  <c r="V1389" i="12"/>
  <c r="U1389" i="12"/>
  <c r="T1389" i="12"/>
  <c r="S1389" i="12"/>
  <c r="W1389" i="12" s="1"/>
  <c r="Q1389" i="12"/>
  <c r="P1389" i="12"/>
  <c r="D1389" i="12"/>
  <c r="P1388" i="12"/>
  <c r="Q1388" i="12" s="1"/>
  <c r="V1387" i="12"/>
  <c r="U1387" i="12"/>
  <c r="T1387" i="12"/>
  <c r="W1387" i="12" s="1"/>
  <c r="S1387" i="12"/>
  <c r="Q1387" i="12"/>
  <c r="P1387" i="12"/>
  <c r="D1387" i="12"/>
  <c r="V1386" i="12"/>
  <c r="U1386" i="12"/>
  <c r="X1386" i="12" s="1"/>
  <c r="T1386" i="12"/>
  <c r="S1386" i="12"/>
  <c r="W1386" i="12" s="1"/>
  <c r="P1386" i="12"/>
  <c r="Q1386" i="12" s="1"/>
  <c r="D1386" i="12"/>
  <c r="P1385" i="12"/>
  <c r="Q1385" i="12" s="1"/>
  <c r="P1384" i="12"/>
  <c r="Q1384" i="12" s="1"/>
  <c r="V1383" i="12"/>
  <c r="U1383" i="12"/>
  <c r="X1383" i="12" s="1"/>
  <c r="T1383" i="12"/>
  <c r="S1383" i="12"/>
  <c r="W1383" i="12" s="1"/>
  <c r="P1383" i="12"/>
  <c r="Q1383" i="12" s="1"/>
  <c r="D1383" i="12"/>
  <c r="V1382" i="12"/>
  <c r="U1382" i="12"/>
  <c r="T1382" i="12"/>
  <c r="S1382" i="12"/>
  <c r="P1382" i="12"/>
  <c r="Q1382" i="12" s="1"/>
  <c r="D1382" i="12"/>
  <c r="P1381" i="12"/>
  <c r="Q1381" i="12" s="1"/>
  <c r="P1380" i="12"/>
  <c r="Q1380" i="12" s="1"/>
  <c r="V1379" i="12"/>
  <c r="U1379" i="12"/>
  <c r="T1379" i="12"/>
  <c r="S1379" i="12"/>
  <c r="Q1379" i="12"/>
  <c r="P1379" i="12"/>
  <c r="P1378" i="12"/>
  <c r="Q1378" i="12" s="1"/>
  <c r="P1377" i="12"/>
  <c r="Q1377" i="12" s="1"/>
  <c r="W1376" i="12"/>
  <c r="V1376" i="12"/>
  <c r="U1376" i="12"/>
  <c r="T1376" i="12"/>
  <c r="S1376" i="12"/>
  <c r="P1376" i="12"/>
  <c r="Q1376" i="12" s="1"/>
  <c r="P1375" i="12"/>
  <c r="Q1375" i="12" s="1"/>
  <c r="V1374" i="12"/>
  <c r="U1374" i="12"/>
  <c r="X1374" i="12" s="1"/>
  <c r="T1374" i="12"/>
  <c r="S1374" i="12"/>
  <c r="W1374" i="12" s="1"/>
  <c r="P1374" i="12"/>
  <c r="Q1374" i="12" s="1"/>
  <c r="P1373" i="12"/>
  <c r="Q1373" i="12" s="1"/>
  <c r="P1372" i="12"/>
  <c r="Q1372" i="12" s="1"/>
  <c r="V1371" i="12"/>
  <c r="X1371" i="12" s="1"/>
  <c r="U1371" i="12"/>
  <c r="T1371" i="12"/>
  <c r="S1371" i="12"/>
  <c r="P1371" i="12"/>
  <c r="Q1371" i="12" s="1"/>
  <c r="Q1370" i="12"/>
  <c r="P1370" i="12"/>
  <c r="P1369" i="12"/>
  <c r="Q1369" i="12" s="1"/>
  <c r="Q1368" i="12"/>
  <c r="P1368" i="12"/>
  <c r="V1367" i="12"/>
  <c r="U1367" i="12"/>
  <c r="T1367" i="12"/>
  <c r="S1367" i="12"/>
  <c r="W1367" i="12" s="1"/>
  <c r="P1367" i="12"/>
  <c r="Q1367" i="12" s="1"/>
  <c r="P1366" i="12"/>
  <c r="Q1366" i="12" s="1"/>
  <c r="P1365" i="12"/>
  <c r="Q1365" i="12" s="1"/>
  <c r="P1364" i="12"/>
  <c r="Q1364" i="12" s="1"/>
  <c r="P1363" i="12"/>
  <c r="Q1363" i="12" s="1"/>
  <c r="P1362" i="12"/>
  <c r="Q1362" i="12" s="1"/>
  <c r="Q1361" i="12"/>
  <c r="P1361" i="12"/>
  <c r="P1360" i="12"/>
  <c r="Q1360" i="12" s="1"/>
  <c r="Q1359" i="12"/>
  <c r="P1359" i="12"/>
  <c r="P1358" i="12"/>
  <c r="Q1358" i="12" s="1"/>
  <c r="P1357" i="12"/>
  <c r="Q1357" i="12" s="1"/>
  <c r="P1356" i="12"/>
  <c r="Q1356" i="12" s="1"/>
  <c r="P1355" i="12"/>
  <c r="Q1355" i="12" s="1"/>
  <c r="V1354" i="12"/>
  <c r="U1354" i="12"/>
  <c r="T1354" i="12"/>
  <c r="W1354" i="12" s="1"/>
  <c r="S1354" i="12"/>
  <c r="P1354" i="12"/>
  <c r="Q1354" i="12" s="1"/>
  <c r="P1353" i="12"/>
  <c r="Q1353" i="12" s="1"/>
  <c r="W1352" i="12"/>
  <c r="V1352" i="12"/>
  <c r="U1352" i="12"/>
  <c r="X1352" i="12" s="1"/>
  <c r="T1352" i="12"/>
  <c r="S1352" i="12"/>
  <c r="P1352" i="12"/>
  <c r="Q1352" i="12" s="1"/>
  <c r="P1351" i="12"/>
  <c r="Q1351" i="12" s="1"/>
  <c r="P1350" i="12"/>
  <c r="Q1350" i="12" s="1"/>
  <c r="X1349" i="12"/>
  <c r="V1349" i="12"/>
  <c r="U1349" i="12"/>
  <c r="T1349" i="12"/>
  <c r="S1349" i="12"/>
  <c r="W1349" i="12" s="1"/>
  <c r="P1349" i="12"/>
  <c r="Q1349" i="12" s="1"/>
  <c r="P1348" i="12"/>
  <c r="Q1348" i="12" s="1"/>
  <c r="P1347" i="12"/>
  <c r="Q1347" i="12" s="1"/>
  <c r="P1346" i="12"/>
  <c r="Q1346" i="12" s="1"/>
  <c r="P1345" i="12"/>
  <c r="Q1345" i="12" s="1"/>
  <c r="P1344" i="12"/>
  <c r="Q1344" i="12" s="1"/>
  <c r="P1343" i="12"/>
  <c r="Q1343" i="12" s="1"/>
  <c r="P1342" i="12"/>
  <c r="Q1342" i="12" s="1"/>
  <c r="P1341" i="12"/>
  <c r="Q1341" i="12" s="1"/>
  <c r="Q1340" i="12"/>
  <c r="P1340" i="12"/>
  <c r="P1339" i="12"/>
  <c r="Q1339" i="12" s="1"/>
  <c r="V1338" i="12"/>
  <c r="U1338" i="12"/>
  <c r="X1338" i="12" s="1"/>
  <c r="T1338" i="12"/>
  <c r="S1338" i="12"/>
  <c r="W1338" i="12" s="1"/>
  <c r="P1338" i="12"/>
  <c r="Q1338" i="12" s="1"/>
  <c r="P1337" i="12"/>
  <c r="Q1337" i="12" s="1"/>
  <c r="P1336" i="12"/>
  <c r="Q1336" i="12" s="1"/>
  <c r="Q1335" i="12"/>
  <c r="P1335" i="12"/>
  <c r="P1334" i="12"/>
  <c r="Q1334" i="12" s="1"/>
  <c r="V1333" i="12"/>
  <c r="U1333" i="12"/>
  <c r="X1333" i="12" s="1"/>
  <c r="T1333" i="12"/>
  <c r="S1333" i="12"/>
  <c r="P1333" i="12"/>
  <c r="Q1333" i="12" s="1"/>
  <c r="Q1332" i="12"/>
  <c r="P1332" i="12"/>
  <c r="P1331" i="12"/>
  <c r="Q1331" i="12" s="1"/>
  <c r="P1330" i="12"/>
  <c r="Q1330" i="12" s="1"/>
  <c r="P1329" i="12"/>
  <c r="Q1329" i="12" s="1"/>
  <c r="P1328" i="12"/>
  <c r="Q1328" i="12" s="1"/>
  <c r="V1327" i="12"/>
  <c r="U1327" i="12"/>
  <c r="T1327" i="12"/>
  <c r="S1327" i="12"/>
  <c r="P1327" i="12"/>
  <c r="Q1327" i="12" s="1"/>
  <c r="P1326" i="12"/>
  <c r="Q1326" i="12" s="1"/>
  <c r="P1325" i="12"/>
  <c r="Q1325" i="12" s="1"/>
  <c r="P1324" i="12"/>
  <c r="Q1324" i="12" s="1"/>
  <c r="P1323" i="12"/>
  <c r="Q1323" i="12" s="1"/>
  <c r="V1322" i="12"/>
  <c r="U1322" i="12"/>
  <c r="X1322" i="12" s="1"/>
  <c r="T1322" i="12"/>
  <c r="S1322" i="12"/>
  <c r="W1322" i="12" s="1"/>
  <c r="P1322" i="12"/>
  <c r="Q1322" i="12" s="1"/>
  <c r="P1321" i="12"/>
  <c r="Q1321" i="12" s="1"/>
  <c r="P1320" i="12"/>
  <c r="Q1320" i="12" s="1"/>
  <c r="V1319" i="12"/>
  <c r="U1319" i="12"/>
  <c r="T1319" i="12"/>
  <c r="S1319" i="12"/>
  <c r="W1319" i="12" s="1"/>
  <c r="Q1319" i="12"/>
  <c r="P1319" i="12"/>
  <c r="P1318" i="12"/>
  <c r="Q1318" i="12" s="1"/>
  <c r="P1317" i="12"/>
  <c r="Q1317" i="12" s="1"/>
  <c r="V1316" i="12"/>
  <c r="U1316" i="12"/>
  <c r="T1316" i="12"/>
  <c r="S1316" i="12"/>
  <c r="W1316" i="12" s="1"/>
  <c r="P1316" i="12"/>
  <c r="Q1316" i="12" s="1"/>
  <c r="P1315" i="12"/>
  <c r="Q1315" i="12" s="1"/>
  <c r="P1314" i="12"/>
  <c r="Q1314" i="12" s="1"/>
  <c r="P1313" i="12"/>
  <c r="Q1313" i="12" s="1"/>
  <c r="V1312" i="12"/>
  <c r="U1312" i="12"/>
  <c r="X1312" i="12" s="1"/>
  <c r="T1312" i="12"/>
  <c r="S1312" i="12"/>
  <c r="W1312" i="12" s="1"/>
  <c r="P1312" i="12"/>
  <c r="Q1312" i="12" s="1"/>
  <c r="P1311" i="12"/>
  <c r="Q1311" i="12" s="1"/>
  <c r="V1310" i="12"/>
  <c r="U1310" i="12"/>
  <c r="T1310" i="12"/>
  <c r="W1310" i="12" s="1"/>
  <c r="S1310" i="12"/>
  <c r="P1310" i="12"/>
  <c r="Q1310" i="12" s="1"/>
  <c r="P1309" i="12"/>
  <c r="Q1309" i="12" s="1"/>
  <c r="P1308" i="12"/>
  <c r="Q1308" i="12" s="1"/>
  <c r="P1307" i="12"/>
  <c r="Q1307" i="12" s="1"/>
  <c r="V1306" i="12"/>
  <c r="U1306" i="12"/>
  <c r="X1306" i="12" s="1"/>
  <c r="T1306" i="12"/>
  <c r="S1306" i="12"/>
  <c r="W1306" i="12" s="1"/>
  <c r="P1306" i="12"/>
  <c r="Q1306" i="12" s="1"/>
  <c r="P1305" i="12"/>
  <c r="Q1305" i="12" s="1"/>
  <c r="P1304" i="12"/>
  <c r="Q1304" i="12" s="1"/>
  <c r="P1303" i="12"/>
  <c r="Q1303" i="12" s="1"/>
  <c r="P1302" i="12"/>
  <c r="Q1302" i="12" s="1"/>
  <c r="P1301" i="12"/>
  <c r="Q1301" i="12" s="1"/>
  <c r="V1300" i="12"/>
  <c r="U1300" i="12"/>
  <c r="T1300" i="12"/>
  <c r="W1300" i="12" s="1"/>
  <c r="S1300" i="12"/>
  <c r="P1300" i="12"/>
  <c r="Q1300" i="12" s="1"/>
  <c r="W1299" i="12"/>
  <c r="V1299" i="12"/>
  <c r="U1299" i="12"/>
  <c r="T1299" i="12"/>
  <c r="S1299" i="12"/>
  <c r="P1299" i="12"/>
  <c r="Q1299" i="12" s="1"/>
  <c r="P1298" i="12"/>
  <c r="Q1298" i="12" s="1"/>
  <c r="P1297" i="12"/>
  <c r="Q1297" i="12" s="1"/>
  <c r="V1296" i="12"/>
  <c r="U1296" i="12"/>
  <c r="T1296" i="12"/>
  <c r="S1296" i="12"/>
  <c r="P1296" i="12"/>
  <c r="Q1296" i="12" s="1"/>
  <c r="P1295" i="12"/>
  <c r="Q1295" i="12" s="1"/>
  <c r="V1294" i="12"/>
  <c r="X1294" i="12" s="1"/>
  <c r="U1294" i="12"/>
  <c r="T1294" i="12"/>
  <c r="S1294" i="12"/>
  <c r="P1294" i="12"/>
  <c r="Q1294" i="12" s="1"/>
  <c r="Q1293" i="12"/>
  <c r="P1293" i="12"/>
  <c r="V1292" i="12"/>
  <c r="U1292" i="12"/>
  <c r="X1292" i="12" s="1"/>
  <c r="T1292" i="12"/>
  <c r="S1292" i="12"/>
  <c r="W1292" i="12" s="1"/>
  <c r="P1292" i="12"/>
  <c r="Q1292" i="12" s="1"/>
  <c r="V1291" i="12"/>
  <c r="U1291" i="12"/>
  <c r="T1291" i="12"/>
  <c r="S1291" i="12"/>
  <c r="W1291" i="12" s="1"/>
  <c r="Q1291" i="12"/>
  <c r="P1291" i="12"/>
  <c r="P1290" i="12"/>
  <c r="Q1290" i="12" s="1"/>
  <c r="V1289" i="12"/>
  <c r="U1289" i="12"/>
  <c r="X1289" i="12" s="1"/>
  <c r="T1289" i="12"/>
  <c r="S1289" i="12"/>
  <c r="P1289" i="12"/>
  <c r="Q1289" i="12" s="1"/>
  <c r="V1288" i="12"/>
  <c r="U1288" i="12"/>
  <c r="X1288" i="12" s="1"/>
  <c r="T1288" i="12"/>
  <c r="S1288" i="12"/>
  <c r="W1288" i="12" s="1"/>
  <c r="P1288" i="12"/>
  <c r="Q1288" i="12" s="1"/>
  <c r="W1287" i="12"/>
  <c r="V1287" i="12"/>
  <c r="U1287" i="12"/>
  <c r="X1287" i="12" s="1"/>
  <c r="T1287" i="12"/>
  <c r="S1287" i="12"/>
  <c r="P1287" i="12"/>
  <c r="Q1287" i="12" s="1"/>
  <c r="V1286" i="12"/>
  <c r="U1286" i="12"/>
  <c r="X1286" i="12" s="1"/>
  <c r="T1286" i="12"/>
  <c r="W1286" i="12" s="1"/>
  <c r="S1286" i="12"/>
  <c r="P1286" i="12"/>
  <c r="Q1286" i="12" s="1"/>
  <c r="P1285" i="12"/>
  <c r="Q1285" i="12" s="1"/>
  <c r="P1284" i="12"/>
  <c r="Q1284" i="12" s="1"/>
  <c r="P1283" i="12"/>
  <c r="Q1283" i="12" s="1"/>
  <c r="P1282" i="12"/>
  <c r="Q1282" i="12" s="1"/>
  <c r="P1281" i="12"/>
  <c r="Q1281" i="12" s="1"/>
  <c r="P1280" i="12"/>
  <c r="Q1280" i="12" s="1"/>
  <c r="P1279" i="12"/>
  <c r="Q1279" i="12" s="1"/>
  <c r="P1278" i="12"/>
  <c r="Q1278" i="12" s="1"/>
  <c r="P1277" i="12"/>
  <c r="Q1277" i="12" s="1"/>
  <c r="P1276" i="12"/>
  <c r="Q1276" i="12" s="1"/>
  <c r="P1275" i="12"/>
  <c r="Q1275" i="12" s="1"/>
  <c r="P1274" i="12"/>
  <c r="Q1274" i="12" s="1"/>
  <c r="P1273" i="12"/>
  <c r="Q1273" i="12" s="1"/>
  <c r="P1272" i="12"/>
  <c r="Q1272" i="12" s="1"/>
  <c r="Q1271" i="12"/>
  <c r="P1271" i="12"/>
  <c r="P1270" i="12"/>
  <c r="Q1270" i="12" s="1"/>
  <c r="Q1269" i="12"/>
  <c r="P1269" i="12"/>
  <c r="W1268" i="12"/>
  <c r="V1268" i="12"/>
  <c r="U1268" i="12"/>
  <c r="T1268" i="12"/>
  <c r="S1268" i="12"/>
  <c r="P1268" i="12"/>
  <c r="Q1268" i="12" s="1"/>
  <c r="W1267" i="12"/>
  <c r="V1267" i="12"/>
  <c r="U1267" i="12"/>
  <c r="X1267" i="12" s="1"/>
  <c r="T1267" i="12"/>
  <c r="S1267" i="12"/>
  <c r="P1267" i="12"/>
  <c r="Q1267" i="12" s="1"/>
  <c r="V1266" i="12"/>
  <c r="U1266" i="12"/>
  <c r="X1266" i="12" s="1"/>
  <c r="T1266" i="12"/>
  <c r="S1266" i="12"/>
  <c r="W1266" i="12" s="1"/>
  <c r="Q1266" i="12"/>
  <c r="P1266" i="12"/>
  <c r="P1265" i="12"/>
  <c r="Q1265" i="12" s="1"/>
  <c r="P1264" i="12"/>
  <c r="Q1264" i="12" s="1"/>
  <c r="V1263" i="12"/>
  <c r="U1263" i="12"/>
  <c r="T1263" i="12"/>
  <c r="W1263" i="12" s="1"/>
  <c r="S1263" i="12"/>
  <c r="P1263" i="12"/>
  <c r="Q1263" i="12" s="1"/>
  <c r="P1262" i="12"/>
  <c r="Q1262" i="12" s="1"/>
  <c r="P1261" i="12"/>
  <c r="Q1261" i="12" s="1"/>
  <c r="P1260" i="12"/>
  <c r="Q1260" i="12" s="1"/>
  <c r="Q1259" i="12"/>
  <c r="P1259" i="12"/>
  <c r="P1258" i="12"/>
  <c r="Q1258" i="12" s="1"/>
  <c r="Q1257" i="12"/>
  <c r="P1257" i="12"/>
  <c r="P1256" i="12"/>
  <c r="Q1256" i="12" s="1"/>
  <c r="P1255" i="12"/>
  <c r="Q1255" i="12" s="1"/>
  <c r="P1254" i="12"/>
  <c r="Q1254" i="12" s="1"/>
  <c r="P1253" i="12"/>
  <c r="Q1253" i="12" s="1"/>
  <c r="P1252" i="12"/>
  <c r="Q1252" i="12" s="1"/>
  <c r="Q1251" i="12"/>
  <c r="P1251" i="12"/>
  <c r="P1250" i="12"/>
  <c r="Q1250" i="12" s="1"/>
  <c r="V1249" i="12"/>
  <c r="U1249" i="12"/>
  <c r="X1249" i="12" s="1"/>
  <c r="T1249" i="12"/>
  <c r="S1249" i="12"/>
  <c r="P1249" i="12"/>
  <c r="Q1249" i="12" s="1"/>
  <c r="P1248" i="12"/>
  <c r="Q1248" i="12" s="1"/>
  <c r="P1247" i="12"/>
  <c r="Q1247" i="12" s="1"/>
  <c r="V1246" i="12"/>
  <c r="U1246" i="12"/>
  <c r="X1246" i="12" s="1"/>
  <c r="T1246" i="12"/>
  <c r="S1246" i="12"/>
  <c r="P1246" i="12"/>
  <c r="Q1246" i="12" s="1"/>
  <c r="P1245" i="12"/>
  <c r="Q1245" i="12" s="1"/>
  <c r="P1244" i="12"/>
  <c r="Q1244" i="12" s="1"/>
  <c r="P1243" i="12"/>
  <c r="Q1243" i="12" s="1"/>
  <c r="P1242" i="12"/>
  <c r="Q1242" i="12" s="1"/>
  <c r="P1241" i="12"/>
  <c r="Q1241" i="12" s="1"/>
  <c r="P1240" i="12"/>
  <c r="Q1240" i="12" s="1"/>
  <c r="P1239" i="12"/>
  <c r="Q1239" i="12" s="1"/>
  <c r="P1238" i="12"/>
  <c r="Q1238" i="12" s="1"/>
  <c r="V1237" i="12"/>
  <c r="U1237" i="12"/>
  <c r="X1237" i="12" s="1"/>
  <c r="T1237" i="12"/>
  <c r="W1237" i="12" s="1"/>
  <c r="S1237" i="12"/>
  <c r="P1237" i="12"/>
  <c r="Q1237" i="12" s="1"/>
  <c r="Q1236" i="12"/>
  <c r="P1236" i="12"/>
  <c r="P1235" i="12"/>
  <c r="Q1235" i="12" s="1"/>
  <c r="Q1234" i="12"/>
  <c r="P1234" i="12"/>
  <c r="P1233" i="12"/>
  <c r="Q1233" i="12" s="1"/>
  <c r="P1232" i="12"/>
  <c r="Q1232" i="12" s="1"/>
  <c r="P1231" i="12"/>
  <c r="Q1231" i="12" s="1"/>
  <c r="Q1230" i="12"/>
  <c r="P1230" i="12"/>
  <c r="P1229" i="12"/>
  <c r="Q1229" i="12" s="1"/>
  <c r="Q1228" i="12"/>
  <c r="P1228" i="12"/>
  <c r="P1227" i="12"/>
  <c r="Q1227" i="12" s="1"/>
  <c r="P1226" i="12"/>
  <c r="Q1226" i="12" s="1"/>
  <c r="P1225" i="12"/>
  <c r="Q1225" i="12" s="1"/>
  <c r="Q1224" i="12"/>
  <c r="P1224" i="12"/>
  <c r="P1223" i="12"/>
  <c r="Q1223" i="12" s="1"/>
  <c r="V1222" i="12"/>
  <c r="U1222" i="12"/>
  <c r="T1222" i="12"/>
  <c r="S1222" i="12"/>
  <c r="P1222" i="12"/>
  <c r="Q1222" i="12" s="1"/>
  <c r="X1221" i="12"/>
  <c r="V1221" i="12"/>
  <c r="U1221" i="12"/>
  <c r="T1221" i="12"/>
  <c r="S1221" i="12"/>
  <c r="P1221" i="12"/>
  <c r="Q1221" i="12" s="1"/>
  <c r="Q1220" i="12"/>
  <c r="P1220" i="12"/>
  <c r="P1219" i="12"/>
  <c r="Q1219" i="12" s="1"/>
  <c r="P1218" i="12"/>
  <c r="Q1218" i="12" s="1"/>
  <c r="P1217" i="12"/>
  <c r="Q1217" i="12" s="1"/>
  <c r="P1216" i="12"/>
  <c r="Q1216" i="12" s="1"/>
  <c r="P1215" i="12"/>
  <c r="Q1215" i="12" s="1"/>
  <c r="Q1214" i="12"/>
  <c r="P1214" i="12"/>
  <c r="P1213" i="12"/>
  <c r="Q1213" i="12" s="1"/>
  <c r="P1212" i="12"/>
  <c r="Q1212" i="12" s="1"/>
  <c r="P1211" i="12"/>
  <c r="Q1211" i="12" s="1"/>
  <c r="P1210" i="12"/>
  <c r="Q1210" i="12" s="1"/>
  <c r="V1209" i="12"/>
  <c r="U1209" i="12"/>
  <c r="T1209" i="12"/>
  <c r="S1209" i="12"/>
  <c r="P1209" i="12"/>
  <c r="Q1209" i="12" s="1"/>
  <c r="P1208" i="12"/>
  <c r="Q1208" i="12" s="1"/>
  <c r="P1207" i="12"/>
  <c r="Q1207" i="12" s="1"/>
  <c r="P1206" i="12"/>
  <c r="Q1206" i="12" s="1"/>
  <c r="P1205" i="12"/>
  <c r="Q1205" i="12" s="1"/>
  <c r="P1204" i="12"/>
  <c r="Q1204" i="12" s="1"/>
  <c r="P1203" i="12"/>
  <c r="Q1203" i="12" s="1"/>
  <c r="P1202" i="12"/>
  <c r="Q1202" i="12" s="1"/>
  <c r="Q1201" i="12"/>
  <c r="P1201" i="12"/>
  <c r="P1200" i="12"/>
  <c r="Q1200" i="12" s="1"/>
  <c r="P1199" i="12"/>
  <c r="Q1199" i="12" s="1"/>
  <c r="P1198" i="12"/>
  <c r="Q1198" i="12" s="1"/>
  <c r="X1197" i="12"/>
  <c r="V1197" i="12"/>
  <c r="U1197" i="12"/>
  <c r="T1197" i="12"/>
  <c r="S1197" i="12"/>
  <c r="P1197" i="12"/>
  <c r="Q1197" i="12" s="1"/>
  <c r="Q1196" i="12"/>
  <c r="P1196" i="12"/>
  <c r="P1195" i="12"/>
  <c r="Q1195" i="12" s="1"/>
  <c r="Q1194" i="12"/>
  <c r="P1194" i="12"/>
  <c r="V1193" i="12"/>
  <c r="U1193" i="12"/>
  <c r="T1193" i="12"/>
  <c r="S1193" i="12"/>
  <c r="W1193" i="12" s="1"/>
  <c r="P1193" i="12"/>
  <c r="Q1193" i="12" s="1"/>
  <c r="P1192" i="12"/>
  <c r="Q1192" i="12" s="1"/>
  <c r="P1191" i="12"/>
  <c r="Q1191" i="12" s="1"/>
  <c r="Q1190" i="12"/>
  <c r="P1190" i="12"/>
  <c r="P1189" i="12"/>
  <c r="Q1189" i="12" s="1"/>
  <c r="P1188" i="12"/>
  <c r="Q1188" i="12" s="1"/>
  <c r="P1187" i="12"/>
  <c r="Q1187" i="12" s="1"/>
  <c r="Q1186" i="12"/>
  <c r="P1186" i="12"/>
  <c r="Q1185" i="12"/>
  <c r="P1185" i="12"/>
  <c r="V1184" i="12"/>
  <c r="U1184" i="12"/>
  <c r="T1184" i="12"/>
  <c r="S1184" i="12"/>
  <c r="W1184" i="12" s="1"/>
  <c r="Q1184" i="12"/>
  <c r="P1184" i="12"/>
  <c r="P1183" i="12"/>
  <c r="Q1183" i="12" s="1"/>
  <c r="P1182" i="12"/>
  <c r="Q1182" i="12" s="1"/>
  <c r="P1181" i="12"/>
  <c r="Q1181" i="12" s="1"/>
  <c r="P1180" i="12"/>
  <c r="Q1180" i="12" s="1"/>
  <c r="P1179" i="12"/>
  <c r="Q1179" i="12" s="1"/>
  <c r="Q1178" i="12"/>
  <c r="P1178" i="12"/>
  <c r="V1177" i="12"/>
  <c r="U1177" i="12"/>
  <c r="T1177" i="12"/>
  <c r="S1177" i="12"/>
  <c r="W1177" i="12" s="1"/>
  <c r="P1177" i="12"/>
  <c r="Q1177" i="12" s="1"/>
  <c r="Q1176" i="12"/>
  <c r="P1176" i="12"/>
  <c r="P1175" i="12"/>
  <c r="Q1175" i="12" s="1"/>
  <c r="P1174" i="12"/>
  <c r="Q1174" i="12" s="1"/>
  <c r="P1173" i="12"/>
  <c r="Q1173" i="12" s="1"/>
  <c r="P1172" i="12"/>
  <c r="Q1172" i="12" s="1"/>
  <c r="P1171" i="12"/>
  <c r="Q1171" i="12" s="1"/>
  <c r="P1170" i="12"/>
  <c r="Q1170" i="12" s="1"/>
  <c r="Q1169" i="12"/>
  <c r="P1169" i="12"/>
  <c r="V1168" i="12"/>
  <c r="X1168" i="12" s="1"/>
  <c r="U1168" i="12"/>
  <c r="T1168" i="12"/>
  <c r="S1168" i="12"/>
  <c r="P1168" i="12"/>
  <c r="Q1168" i="12" s="1"/>
  <c r="P1167" i="12"/>
  <c r="Q1167" i="12" s="1"/>
  <c r="Q1166" i="12"/>
  <c r="P1166" i="12"/>
  <c r="P1165" i="12"/>
  <c r="Q1165" i="12" s="1"/>
  <c r="Q1164" i="12"/>
  <c r="P1164" i="12"/>
  <c r="Q1163" i="12"/>
  <c r="P1163" i="12"/>
  <c r="P1162" i="12"/>
  <c r="Q1162" i="12" s="1"/>
  <c r="P1161" i="12"/>
  <c r="Q1161" i="12" s="1"/>
  <c r="P1160" i="12"/>
  <c r="Q1160" i="12" s="1"/>
  <c r="P1159" i="12"/>
  <c r="Q1159" i="12" s="1"/>
  <c r="Q1158" i="12"/>
  <c r="P1158" i="12"/>
  <c r="P1157" i="12"/>
  <c r="Q1157" i="12" s="1"/>
  <c r="P1156" i="12"/>
  <c r="Q1156" i="12" s="1"/>
  <c r="P1155" i="12"/>
  <c r="Q1155" i="12" s="1"/>
  <c r="P1154" i="12"/>
  <c r="Q1154" i="12" s="1"/>
  <c r="P1153" i="12"/>
  <c r="Q1153" i="12" s="1"/>
  <c r="Q1152" i="12"/>
  <c r="P1152" i="12"/>
  <c r="P1151" i="12"/>
  <c r="Q1151" i="12" s="1"/>
  <c r="P1150" i="12"/>
  <c r="Q1150" i="12" s="1"/>
  <c r="P1149" i="12"/>
  <c r="Q1149" i="12" s="1"/>
  <c r="P1148" i="12"/>
  <c r="Q1148" i="12" s="1"/>
  <c r="V1147" i="12"/>
  <c r="U1147" i="12"/>
  <c r="T1147" i="12"/>
  <c r="S1147" i="12"/>
  <c r="P1147" i="12"/>
  <c r="Q1147" i="12" s="1"/>
  <c r="P1146" i="12"/>
  <c r="Q1146" i="12" s="1"/>
  <c r="P1145" i="12"/>
  <c r="Q1145" i="12" s="1"/>
  <c r="Q1144" i="12"/>
  <c r="P1144" i="12"/>
  <c r="P1143" i="12"/>
  <c r="Q1143" i="12" s="1"/>
  <c r="P1142" i="12"/>
  <c r="Q1142" i="12" s="1"/>
  <c r="P1141" i="12"/>
  <c r="Q1141" i="12" s="1"/>
  <c r="V1140" i="12"/>
  <c r="U1140" i="12"/>
  <c r="X1140" i="12" s="1"/>
  <c r="T1140" i="12"/>
  <c r="S1140" i="12"/>
  <c r="W1140" i="12" s="1"/>
  <c r="P1140" i="12"/>
  <c r="Q1140" i="12" s="1"/>
  <c r="P1139" i="12"/>
  <c r="Q1139" i="12" s="1"/>
  <c r="P1138" i="12"/>
  <c r="Q1138" i="12" s="1"/>
  <c r="P1137" i="12"/>
  <c r="Q1137" i="12" s="1"/>
  <c r="X1136" i="12"/>
  <c r="W1136" i="12"/>
  <c r="V1136" i="12"/>
  <c r="U1136" i="12"/>
  <c r="T1136" i="12"/>
  <c r="S1136" i="12"/>
  <c r="P1136" i="12"/>
  <c r="Q1136" i="12" s="1"/>
  <c r="P1135" i="12"/>
  <c r="Q1135" i="12" s="1"/>
  <c r="P1134" i="12"/>
  <c r="Q1134" i="12" s="1"/>
  <c r="P1133" i="12"/>
  <c r="Q1133" i="12" s="1"/>
  <c r="P1132" i="12"/>
  <c r="Q1132" i="12" s="1"/>
  <c r="Q1131" i="12"/>
  <c r="P1131" i="12"/>
  <c r="P1130" i="12"/>
  <c r="Q1130" i="12" s="1"/>
  <c r="P1129" i="12"/>
  <c r="Q1129" i="12" s="1"/>
  <c r="P1128" i="12"/>
  <c r="Q1128" i="12" s="1"/>
  <c r="P1127" i="12"/>
  <c r="Q1127" i="12" s="1"/>
  <c r="P1126" i="12"/>
  <c r="Q1126" i="12" s="1"/>
  <c r="V1125" i="12"/>
  <c r="U1125" i="12"/>
  <c r="X1125" i="12" s="1"/>
  <c r="T1125" i="12"/>
  <c r="S1125" i="12"/>
  <c r="P1125" i="12"/>
  <c r="Q1125" i="12" s="1"/>
  <c r="P1124" i="12"/>
  <c r="Q1124" i="12" s="1"/>
  <c r="P1123" i="12"/>
  <c r="Q1123" i="12" s="1"/>
  <c r="Q1122" i="12"/>
  <c r="P1122" i="12"/>
  <c r="P1121" i="12"/>
  <c r="Q1121" i="12" s="1"/>
  <c r="P1120" i="12"/>
  <c r="Q1120" i="12" s="1"/>
  <c r="P1119" i="12"/>
  <c r="Q1119" i="12" s="1"/>
  <c r="P1118" i="12"/>
  <c r="Q1118" i="12" s="1"/>
  <c r="P1117" i="12"/>
  <c r="Q1117" i="12" s="1"/>
  <c r="P1116" i="12"/>
  <c r="Q1116" i="12" s="1"/>
  <c r="P1115" i="12"/>
  <c r="Q1115" i="12" s="1"/>
  <c r="P1114" i="12"/>
  <c r="Q1114" i="12" s="1"/>
  <c r="P1113" i="12"/>
  <c r="Q1113" i="12" s="1"/>
  <c r="P1112" i="12"/>
  <c r="Q1112" i="12" s="1"/>
  <c r="P1111" i="12"/>
  <c r="Q1111" i="12" s="1"/>
  <c r="Q1110" i="12"/>
  <c r="P1110" i="12"/>
  <c r="P1109" i="12"/>
  <c r="Q1109" i="12" s="1"/>
  <c r="P1108" i="12"/>
  <c r="Q1108" i="12" s="1"/>
  <c r="P1107" i="12"/>
  <c r="Q1107" i="12" s="1"/>
  <c r="Q1106" i="12"/>
  <c r="P1106" i="12"/>
  <c r="P1105" i="12"/>
  <c r="Q1105" i="12" s="1"/>
  <c r="V1104" i="12"/>
  <c r="U1104" i="12"/>
  <c r="X1104" i="12" s="1"/>
  <c r="T1104" i="12"/>
  <c r="S1104" i="12"/>
  <c r="Q1104" i="12"/>
  <c r="P1104" i="12"/>
  <c r="P1103" i="12"/>
  <c r="Q1103" i="12" s="1"/>
  <c r="P1102" i="12"/>
  <c r="Q1102" i="12" s="1"/>
  <c r="P1101" i="12"/>
  <c r="Q1101" i="12" s="1"/>
  <c r="P1100" i="12"/>
  <c r="Q1100" i="12" s="1"/>
  <c r="P1099" i="12"/>
  <c r="Q1099" i="12" s="1"/>
  <c r="P1098" i="12"/>
  <c r="Q1098" i="12" s="1"/>
  <c r="Q1097" i="12"/>
  <c r="P1097" i="12"/>
  <c r="P1096" i="12"/>
  <c r="Q1096" i="12" s="1"/>
  <c r="P1095" i="12"/>
  <c r="Q1095" i="12" s="1"/>
  <c r="P1094" i="12"/>
  <c r="Q1094" i="12" s="1"/>
  <c r="P1093" i="12"/>
  <c r="Q1093" i="12" s="1"/>
  <c r="P1092" i="12"/>
  <c r="Q1092" i="12" s="1"/>
  <c r="P1091" i="12"/>
  <c r="Q1091" i="12" s="1"/>
  <c r="P1090" i="12"/>
  <c r="Q1090" i="12" s="1"/>
  <c r="P1089" i="12"/>
  <c r="Q1089" i="12" s="1"/>
  <c r="P1088" i="12"/>
  <c r="Q1088" i="12" s="1"/>
  <c r="P1087" i="12"/>
  <c r="Q1087" i="12" s="1"/>
  <c r="P1086" i="12"/>
  <c r="Q1086" i="12" s="1"/>
  <c r="P1085" i="12"/>
  <c r="Q1085" i="12" s="1"/>
  <c r="Q1084" i="12"/>
  <c r="P1084" i="12"/>
  <c r="P1083" i="12"/>
  <c r="Q1083" i="12" s="1"/>
  <c r="P1082" i="12"/>
  <c r="Q1082" i="12" s="1"/>
  <c r="V1081" i="12"/>
  <c r="U1081" i="12"/>
  <c r="T1081" i="12"/>
  <c r="W1081" i="12" s="1"/>
  <c r="S1081" i="12"/>
  <c r="P1081" i="12"/>
  <c r="Q1081" i="12" s="1"/>
  <c r="P1080" i="12"/>
  <c r="Q1080" i="12" s="1"/>
  <c r="P1079" i="12"/>
  <c r="Q1079" i="12" s="1"/>
  <c r="P1078" i="12"/>
  <c r="Q1078" i="12" s="1"/>
  <c r="P1077" i="12"/>
  <c r="Q1077" i="12" s="1"/>
  <c r="P1076" i="12"/>
  <c r="Q1076" i="12" s="1"/>
  <c r="P1075" i="12"/>
  <c r="Q1075" i="12" s="1"/>
  <c r="P1074" i="12"/>
  <c r="Q1074" i="12" s="1"/>
  <c r="P1073" i="12"/>
  <c r="Q1073" i="12" s="1"/>
  <c r="P1072" i="12"/>
  <c r="Q1072" i="12" s="1"/>
  <c r="Q1071" i="12"/>
  <c r="P1071" i="12"/>
  <c r="P1070" i="12"/>
  <c r="Q1070" i="12" s="1"/>
  <c r="P1069" i="12"/>
  <c r="Q1069" i="12" s="1"/>
  <c r="P1068" i="12"/>
  <c r="Q1068" i="12" s="1"/>
  <c r="P1067" i="12"/>
  <c r="Q1067" i="12" s="1"/>
  <c r="P1066" i="12"/>
  <c r="Q1066" i="12" s="1"/>
  <c r="P1065" i="12"/>
  <c r="Q1065" i="12" s="1"/>
  <c r="P1064" i="12"/>
  <c r="Q1064" i="12" s="1"/>
  <c r="P1063" i="12"/>
  <c r="Q1063" i="12" s="1"/>
  <c r="P1062" i="12"/>
  <c r="Q1062" i="12" s="1"/>
  <c r="P1061" i="12"/>
  <c r="Q1061" i="12" s="1"/>
  <c r="P1060" i="12"/>
  <c r="Q1060" i="12" s="1"/>
  <c r="P1059" i="12"/>
  <c r="Q1059" i="12" s="1"/>
  <c r="P1058" i="12"/>
  <c r="Q1058" i="12" s="1"/>
  <c r="P1057" i="12"/>
  <c r="Q1057" i="12" s="1"/>
  <c r="P1056" i="12"/>
  <c r="Q1056" i="12" s="1"/>
  <c r="Q1055" i="12"/>
  <c r="P1055" i="12"/>
  <c r="P1054" i="12"/>
  <c r="Q1054" i="12" s="1"/>
  <c r="P1053" i="12"/>
  <c r="Q1053" i="12" s="1"/>
  <c r="P1052" i="12"/>
  <c r="Q1052" i="12" s="1"/>
  <c r="Q1051" i="12"/>
  <c r="P1051" i="12"/>
  <c r="P1050" i="12"/>
  <c r="Q1050" i="12" s="1"/>
  <c r="P1049" i="12"/>
  <c r="Q1049" i="12" s="1"/>
  <c r="V1048" i="12"/>
  <c r="U1048" i="12"/>
  <c r="X1048" i="12" s="1"/>
  <c r="T1048" i="12"/>
  <c r="S1048" i="12"/>
  <c r="W1048" i="12" s="1"/>
  <c r="P1048" i="12"/>
  <c r="Q1048" i="12" s="1"/>
  <c r="Q1047" i="12"/>
  <c r="P1047" i="12"/>
  <c r="Q1046" i="12"/>
  <c r="P1046" i="12"/>
  <c r="P1045" i="12"/>
  <c r="Q1045" i="12" s="1"/>
  <c r="P1044" i="12"/>
  <c r="Q1044" i="12" s="1"/>
  <c r="P1043" i="12"/>
  <c r="Q1043" i="12" s="1"/>
  <c r="Q1042" i="12"/>
  <c r="P1042" i="12"/>
  <c r="P1041" i="12"/>
  <c r="Q1041" i="12" s="1"/>
  <c r="P1040" i="12"/>
  <c r="Q1040" i="12" s="1"/>
  <c r="P1039" i="12"/>
  <c r="Q1039" i="12" s="1"/>
  <c r="X1038" i="12"/>
  <c r="W1038" i="12"/>
  <c r="V1038" i="12"/>
  <c r="U1038" i="12"/>
  <c r="T1038" i="12"/>
  <c r="S1038" i="12"/>
  <c r="P1038" i="12"/>
  <c r="Q1038" i="12" s="1"/>
  <c r="P1037" i="12"/>
  <c r="Q1037" i="12" s="1"/>
  <c r="P1036" i="12"/>
  <c r="Q1036" i="12" s="1"/>
  <c r="P1035" i="12"/>
  <c r="Q1035" i="12" s="1"/>
  <c r="Q1034" i="12"/>
  <c r="P1034" i="12"/>
  <c r="P1033" i="12"/>
  <c r="Q1033" i="12" s="1"/>
  <c r="P1032" i="12"/>
  <c r="Q1032" i="12" s="1"/>
  <c r="P1031" i="12"/>
  <c r="Q1031" i="12" s="1"/>
  <c r="P1030" i="12"/>
  <c r="Q1030" i="12" s="1"/>
  <c r="P1029" i="12"/>
  <c r="Q1029" i="12" s="1"/>
  <c r="P1028" i="12"/>
  <c r="Q1028" i="12" s="1"/>
  <c r="P1027" i="12"/>
  <c r="Q1027" i="12" s="1"/>
  <c r="P1026" i="12"/>
  <c r="Q1026" i="12" s="1"/>
  <c r="V1025" i="12"/>
  <c r="U1025" i="12"/>
  <c r="X1025" i="12" s="1"/>
  <c r="T1025" i="12"/>
  <c r="W1025" i="12" s="1"/>
  <c r="S1025" i="12"/>
  <c r="P1025" i="12"/>
  <c r="Q1025" i="12" s="1"/>
  <c r="Q1024" i="12"/>
  <c r="P1024" i="12"/>
  <c r="P1023" i="12"/>
  <c r="Q1023" i="12" s="1"/>
  <c r="P1022" i="12"/>
  <c r="Q1022" i="12" s="1"/>
  <c r="P1021" i="12"/>
  <c r="Q1021" i="12" s="1"/>
  <c r="Q1020" i="12"/>
  <c r="P1020" i="12"/>
  <c r="P1019" i="12"/>
  <c r="Q1019" i="12" s="1"/>
  <c r="P1018" i="12"/>
  <c r="Q1018" i="12" s="1"/>
  <c r="P1017" i="12"/>
  <c r="Q1017" i="12" s="1"/>
  <c r="X1016" i="12"/>
  <c r="W1016" i="12"/>
  <c r="V1016" i="12"/>
  <c r="U1016" i="12"/>
  <c r="T1016" i="12"/>
  <c r="S1016" i="12"/>
  <c r="P1016" i="12"/>
  <c r="Q1016" i="12" s="1"/>
  <c r="P1015" i="12"/>
  <c r="Q1015" i="12" s="1"/>
  <c r="P1014" i="12"/>
  <c r="Q1014" i="12" s="1"/>
  <c r="P1013" i="12"/>
  <c r="Q1013" i="12" s="1"/>
  <c r="Q1012" i="12"/>
  <c r="P1012" i="12"/>
  <c r="V1011" i="12"/>
  <c r="U1011" i="12"/>
  <c r="X1011" i="12" s="1"/>
  <c r="T1011" i="12"/>
  <c r="S1011" i="12"/>
  <c r="W1011" i="12" s="1"/>
  <c r="Q1011" i="12"/>
  <c r="P1011" i="12"/>
  <c r="Q1010" i="12"/>
  <c r="P1010" i="12"/>
  <c r="P1009" i="12"/>
  <c r="Q1009" i="12" s="1"/>
  <c r="P1008" i="12"/>
  <c r="Q1008" i="12" s="1"/>
  <c r="P1007" i="12"/>
  <c r="Q1007" i="12" s="1"/>
  <c r="X1006" i="12"/>
  <c r="V1006" i="12"/>
  <c r="U1006" i="12"/>
  <c r="T1006" i="12"/>
  <c r="S1006" i="12"/>
  <c r="W1006" i="12" s="1"/>
  <c r="P1006" i="12"/>
  <c r="Q1006" i="12" s="1"/>
  <c r="Q1005" i="12"/>
  <c r="P1005" i="12"/>
  <c r="P1004" i="12"/>
  <c r="Q1004" i="12" s="1"/>
  <c r="P1003" i="12"/>
  <c r="Q1003" i="12" s="1"/>
  <c r="V1002" i="12"/>
  <c r="U1002" i="12"/>
  <c r="T1002" i="12"/>
  <c r="W1002" i="12" s="1"/>
  <c r="S1002" i="12"/>
  <c r="P1002" i="12"/>
  <c r="Q1002" i="12" s="1"/>
  <c r="P1001" i="12"/>
  <c r="Q1001" i="12" s="1"/>
  <c r="X1000" i="12"/>
  <c r="W1000" i="12"/>
  <c r="P1000" i="12"/>
  <c r="Q1000" i="12" s="1"/>
  <c r="P999" i="12"/>
  <c r="Q999" i="12" s="1"/>
  <c r="P998" i="12"/>
  <c r="Q998" i="12" s="1"/>
  <c r="P997" i="12"/>
  <c r="Q997" i="12" s="1"/>
  <c r="V996" i="12"/>
  <c r="U996" i="12"/>
  <c r="X996" i="12" s="1"/>
  <c r="T996" i="12"/>
  <c r="S996" i="12"/>
  <c r="P996" i="12"/>
  <c r="Q996" i="12" s="1"/>
  <c r="P995" i="12"/>
  <c r="Q995" i="12" s="1"/>
  <c r="P994" i="12"/>
  <c r="Q994" i="12" s="1"/>
  <c r="Q993" i="12"/>
  <c r="P993" i="12"/>
  <c r="W992" i="12"/>
  <c r="V992" i="12"/>
  <c r="U992" i="12"/>
  <c r="X992" i="12" s="1"/>
  <c r="T992" i="12"/>
  <c r="S992" i="12"/>
  <c r="Q992" i="12"/>
  <c r="P992" i="12"/>
  <c r="P991" i="12"/>
  <c r="Q991" i="12" s="1"/>
  <c r="V990" i="12"/>
  <c r="X990" i="12" s="1"/>
  <c r="U990" i="12"/>
  <c r="T990" i="12"/>
  <c r="S990" i="12"/>
  <c r="W990" i="12" s="1"/>
  <c r="P990" i="12"/>
  <c r="Q990" i="12" s="1"/>
  <c r="P989" i="12"/>
  <c r="Q989" i="12" s="1"/>
  <c r="P988" i="12"/>
  <c r="Q988" i="12" s="1"/>
  <c r="W987" i="12"/>
  <c r="V987" i="12"/>
  <c r="U987" i="12"/>
  <c r="T987" i="12"/>
  <c r="S987" i="12"/>
  <c r="P987" i="12"/>
  <c r="Q987" i="12" s="1"/>
  <c r="Q986" i="12"/>
  <c r="P986" i="12"/>
  <c r="P985" i="12"/>
  <c r="Q985" i="12" s="1"/>
  <c r="P984" i="12"/>
  <c r="Q984" i="12" s="1"/>
  <c r="V983" i="12"/>
  <c r="U983" i="12"/>
  <c r="T983" i="12"/>
  <c r="S983" i="12"/>
  <c r="W983" i="12" s="1"/>
  <c r="P983" i="12"/>
  <c r="Q983" i="12" s="1"/>
  <c r="V982" i="12"/>
  <c r="U982" i="12"/>
  <c r="X982" i="12" s="1"/>
  <c r="T982" i="12"/>
  <c r="S982" i="12"/>
  <c r="P982" i="12"/>
  <c r="Q982" i="12" s="1"/>
  <c r="P981" i="12"/>
  <c r="Q981" i="12" s="1"/>
  <c r="P980" i="12"/>
  <c r="Q980" i="12" s="1"/>
  <c r="P979" i="12"/>
  <c r="Q979" i="12" s="1"/>
  <c r="V978" i="12"/>
  <c r="U978" i="12"/>
  <c r="T978" i="12"/>
  <c r="S978" i="12"/>
  <c r="P978" i="12"/>
  <c r="Q978" i="12" s="1"/>
  <c r="P977" i="12"/>
  <c r="Q977" i="12" s="1"/>
  <c r="P976" i="12"/>
  <c r="Q976" i="12" s="1"/>
  <c r="X975" i="12"/>
  <c r="W975" i="12"/>
  <c r="V975" i="12"/>
  <c r="U975" i="12"/>
  <c r="T975" i="12"/>
  <c r="S975" i="12"/>
  <c r="P975" i="12"/>
  <c r="Q975" i="12" s="1"/>
  <c r="P974" i="12"/>
  <c r="Q974" i="12" s="1"/>
  <c r="X973" i="12"/>
  <c r="V973" i="12"/>
  <c r="U973" i="12"/>
  <c r="T973" i="12"/>
  <c r="S973" i="12"/>
  <c r="W973" i="12" s="1"/>
  <c r="P973" i="12"/>
  <c r="Q973" i="12" s="1"/>
  <c r="P972" i="12"/>
  <c r="Q972" i="12" s="1"/>
  <c r="V971" i="12"/>
  <c r="U971" i="12"/>
  <c r="X971" i="12" s="1"/>
  <c r="T971" i="12"/>
  <c r="S971" i="12"/>
  <c r="Q971" i="12"/>
  <c r="P971" i="12"/>
  <c r="P970" i="12"/>
  <c r="Q970" i="12" s="1"/>
  <c r="V969" i="12"/>
  <c r="U969" i="12"/>
  <c r="T969" i="12"/>
  <c r="S969" i="12"/>
  <c r="P969" i="12"/>
  <c r="Q969" i="12" s="1"/>
  <c r="P968" i="12"/>
  <c r="Q968" i="12" s="1"/>
  <c r="V967" i="12"/>
  <c r="U967" i="12"/>
  <c r="X967" i="12" s="1"/>
  <c r="T967" i="12"/>
  <c r="S967" i="12"/>
  <c r="W967" i="12" s="1"/>
  <c r="Q967" i="12"/>
  <c r="P967" i="12"/>
  <c r="P966" i="12"/>
  <c r="Q966" i="12" s="1"/>
  <c r="V965" i="12"/>
  <c r="U965" i="12"/>
  <c r="X965" i="12" s="1"/>
  <c r="T965" i="12"/>
  <c r="S965" i="12"/>
  <c r="P965" i="12"/>
  <c r="Q965" i="12" s="1"/>
  <c r="P964" i="12"/>
  <c r="Q964" i="12" s="1"/>
  <c r="P963" i="12"/>
  <c r="Q963" i="12" s="1"/>
  <c r="Q962" i="12"/>
  <c r="P962" i="12"/>
  <c r="P961" i="12"/>
  <c r="Q961" i="12" s="1"/>
  <c r="X960" i="12"/>
  <c r="V960" i="12"/>
  <c r="U960" i="12"/>
  <c r="T960" i="12"/>
  <c r="S960" i="12"/>
  <c r="W960" i="12" s="1"/>
  <c r="P960" i="12"/>
  <c r="Q960" i="12" s="1"/>
  <c r="W959" i="12"/>
  <c r="V959" i="12"/>
  <c r="U959" i="12"/>
  <c r="X959" i="12" s="1"/>
  <c r="T959" i="12"/>
  <c r="S959" i="12"/>
  <c r="P959" i="12"/>
  <c r="Q959" i="12" s="1"/>
  <c r="P958" i="12"/>
  <c r="Q958" i="12" s="1"/>
  <c r="Q957" i="12"/>
  <c r="P957" i="12"/>
  <c r="Q956" i="12"/>
  <c r="P956" i="12"/>
  <c r="P955" i="12"/>
  <c r="Q955" i="12" s="1"/>
  <c r="Q954" i="12"/>
  <c r="P954" i="12"/>
  <c r="P953" i="12"/>
  <c r="Q953" i="12" s="1"/>
  <c r="P952" i="12"/>
  <c r="Q952" i="12" s="1"/>
  <c r="P951" i="12"/>
  <c r="Q951" i="12" s="1"/>
  <c r="P950" i="12"/>
  <c r="Q950" i="12" s="1"/>
  <c r="V949" i="12"/>
  <c r="X949" i="12" s="1"/>
  <c r="U949" i="12"/>
  <c r="T949" i="12"/>
  <c r="S949" i="12"/>
  <c r="W949" i="12" s="1"/>
  <c r="P949" i="12"/>
  <c r="Q949" i="12" s="1"/>
  <c r="P948" i="12"/>
  <c r="Q948" i="12" s="1"/>
  <c r="Q947" i="12"/>
  <c r="P947" i="12"/>
  <c r="P946" i="12"/>
  <c r="Q946" i="12" s="1"/>
  <c r="Q945" i="12"/>
  <c r="P945" i="12"/>
  <c r="Q944" i="12"/>
  <c r="P944" i="12"/>
  <c r="P943" i="12"/>
  <c r="Q943" i="12" s="1"/>
  <c r="P942" i="12"/>
  <c r="Q942" i="12" s="1"/>
  <c r="P941" i="12"/>
  <c r="Q941" i="12" s="1"/>
  <c r="Q940" i="12"/>
  <c r="P940" i="12"/>
  <c r="Q939" i="12"/>
  <c r="P939" i="12"/>
  <c r="P938" i="12"/>
  <c r="Q938" i="12" s="1"/>
  <c r="P937" i="12"/>
  <c r="Q937" i="12" s="1"/>
  <c r="P936" i="12"/>
  <c r="Q936" i="12" s="1"/>
  <c r="Q935" i="12"/>
  <c r="P935" i="12"/>
  <c r="V934" i="12"/>
  <c r="U934" i="12"/>
  <c r="T934" i="12"/>
  <c r="W934" i="12" s="1"/>
  <c r="S934" i="12"/>
  <c r="P934" i="12"/>
  <c r="Q934" i="12" s="1"/>
  <c r="P933" i="12"/>
  <c r="Q933" i="12" s="1"/>
  <c r="P932" i="12"/>
  <c r="Q932" i="12" s="1"/>
  <c r="P931" i="12"/>
  <c r="Q931" i="12" s="1"/>
  <c r="Q930" i="12"/>
  <c r="P930" i="12"/>
  <c r="P929" i="12"/>
  <c r="Q929" i="12" s="1"/>
  <c r="X928" i="12"/>
  <c r="V928" i="12"/>
  <c r="U928" i="12"/>
  <c r="T928" i="12"/>
  <c r="S928" i="12"/>
  <c r="P928" i="12"/>
  <c r="Q928" i="12" s="1"/>
  <c r="P927" i="12"/>
  <c r="Q927" i="12" s="1"/>
  <c r="P926" i="12"/>
  <c r="Q926" i="12" s="1"/>
  <c r="P925" i="12"/>
  <c r="Q925" i="12" s="1"/>
  <c r="P924" i="12"/>
  <c r="Q924" i="12" s="1"/>
  <c r="P923" i="12"/>
  <c r="Q923" i="12" s="1"/>
  <c r="P922" i="12"/>
  <c r="Q922" i="12" s="1"/>
  <c r="V921" i="12"/>
  <c r="U921" i="12"/>
  <c r="X921" i="12" s="1"/>
  <c r="T921" i="12"/>
  <c r="S921" i="12"/>
  <c r="Q921" i="12"/>
  <c r="P921" i="12"/>
  <c r="P920" i="12"/>
  <c r="Q920" i="12" s="1"/>
  <c r="X919" i="12"/>
  <c r="W919" i="12"/>
  <c r="P919" i="12"/>
  <c r="Q919" i="12" s="1"/>
  <c r="Q918" i="12"/>
  <c r="P918" i="12"/>
  <c r="V917" i="12"/>
  <c r="X917" i="12" s="1"/>
  <c r="U917" i="12"/>
  <c r="T917" i="12"/>
  <c r="S917" i="12"/>
  <c r="P917" i="12"/>
  <c r="Q917" i="12" s="1"/>
  <c r="P916" i="12"/>
  <c r="Q916" i="12" s="1"/>
  <c r="P915" i="12"/>
  <c r="Q915" i="12" s="1"/>
  <c r="V914" i="12"/>
  <c r="X914" i="12" s="1"/>
  <c r="U914" i="12"/>
  <c r="T914" i="12"/>
  <c r="S914" i="12"/>
  <c r="W914" i="12" s="1"/>
  <c r="P914" i="12"/>
  <c r="Q914" i="12" s="1"/>
  <c r="V913" i="12"/>
  <c r="X913" i="12" s="1"/>
  <c r="U913" i="12"/>
  <c r="T913" i="12"/>
  <c r="S913" i="12"/>
  <c r="W913" i="12" s="1"/>
  <c r="P913" i="12"/>
  <c r="Q913" i="12" s="1"/>
  <c r="P912" i="12"/>
  <c r="Q912" i="12" s="1"/>
  <c r="P911" i="12"/>
  <c r="Q911" i="12" s="1"/>
  <c r="V910" i="12"/>
  <c r="U910" i="12"/>
  <c r="X910" i="12" s="1"/>
  <c r="T910" i="12"/>
  <c r="S910" i="12"/>
  <c r="P910" i="12"/>
  <c r="Q910" i="12" s="1"/>
  <c r="P909" i="12"/>
  <c r="Q909" i="12" s="1"/>
  <c r="P908" i="12"/>
  <c r="Q908" i="12" s="1"/>
  <c r="P907" i="12"/>
  <c r="Q907" i="12" s="1"/>
  <c r="X906" i="12"/>
  <c r="W906" i="12"/>
  <c r="V906" i="12"/>
  <c r="U906" i="12"/>
  <c r="T906" i="12"/>
  <c r="S906" i="12"/>
  <c r="P906" i="12"/>
  <c r="Q906" i="12" s="1"/>
  <c r="P905" i="12"/>
  <c r="Q905" i="12" s="1"/>
  <c r="Q904" i="12"/>
  <c r="P904" i="12"/>
  <c r="P903" i="12"/>
  <c r="Q903" i="12" s="1"/>
  <c r="P902" i="12"/>
  <c r="Q902" i="12" s="1"/>
  <c r="P901" i="12"/>
  <c r="Q901" i="12" s="1"/>
  <c r="V900" i="12"/>
  <c r="U900" i="12"/>
  <c r="X900" i="12" s="1"/>
  <c r="T900" i="12"/>
  <c r="S900" i="12"/>
  <c r="P900" i="12"/>
  <c r="Q900" i="12" s="1"/>
  <c r="P899" i="12"/>
  <c r="Q899" i="12" s="1"/>
  <c r="P898" i="12"/>
  <c r="Q898" i="12" s="1"/>
  <c r="X897" i="12"/>
  <c r="W897" i="12"/>
  <c r="V897" i="12"/>
  <c r="U897" i="12"/>
  <c r="T897" i="12"/>
  <c r="S897" i="12"/>
  <c r="P897" i="12"/>
  <c r="Q897" i="12" s="1"/>
  <c r="P896" i="12"/>
  <c r="Q896" i="12" s="1"/>
  <c r="Q895" i="12"/>
  <c r="P895" i="12"/>
  <c r="P894" i="12"/>
  <c r="Q894" i="12" s="1"/>
  <c r="P893" i="12"/>
  <c r="Q893" i="12" s="1"/>
  <c r="V892" i="12"/>
  <c r="U892" i="12"/>
  <c r="X892" i="12" s="1"/>
  <c r="T892" i="12"/>
  <c r="S892" i="12"/>
  <c r="P892" i="12"/>
  <c r="Q892" i="12" s="1"/>
  <c r="P891" i="12"/>
  <c r="Q891" i="12" s="1"/>
  <c r="P890" i="12"/>
  <c r="Q890" i="12" s="1"/>
  <c r="V889" i="12"/>
  <c r="U889" i="12"/>
  <c r="X889" i="12" s="1"/>
  <c r="T889" i="12"/>
  <c r="S889" i="12"/>
  <c r="W889" i="12" s="1"/>
  <c r="Q889" i="12"/>
  <c r="P889" i="12"/>
  <c r="Q888" i="12"/>
  <c r="P888" i="12"/>
  <c r="P887" i="12"/>
  <c r="Q887" i="12" s="1"/>
  <c r="P886" i="12"/>
  <c r="Q886" i="12" s="1"/>
  <c r="P885" i="12"/>
  <c r="Q885" i="12" s="1"/>
  <c r="Q884" i="12"/>
  <c r="P884" i="12"/>
  <c r="P883" i="12"/>
  <c r="Q883" i="12" s="1"/>
  <c r="V882" i="12"/>
  <c r="U882" i="12"/>
  <c r="T882" i="12"/>
  <c r="S882" i="12"/>
  <c r="P882" i="12"/>
  <c r="Q882" i="12" s="1"/>
  <c r="Q881" i="12"/>
  <c r="P881" i="12"/>
  <c r="P880" i="12"/>
  <c r="Q880" i="12" s="1"/>
  <c r="Q879" i="12"/>
  <c r="P879" i="12"/>
  <c r="V878" i="12"/>
  <c r="U878" i="12"/>
  <c r="X878" i="12" s="1"/>
  <c r="T878" i="12"/>
  <c r="S878" i="12"/>
  <c r="Q878" i="12"/>
  <c r="P878" i="12"/>
  <c r="P877" i="12"/>
  <c r="Q877" i="12" s="1"/>
  <c r="V876" i="12"/>
  <c r="U876" i="12"/>
  <c r="X876" i="12" s="1"/>
  <c r="T876" i="12"/>
  <c r="S876" i="12"/>
  <c r="W876" i="12" s="1"/>
  <c r="P876" i="12"/>
  <c r="Q876" i="12" s="1"/>
  <c r="P875" i="12"/>
  <c r="Q875" i="12" s="1"/>
  <c r="P874" i="12"/>
  <c r="Q874" i="12" s="1"/>
  <c r="Q873" i="12"/>
  <c r="P873" i="12"/>
  <c r="V872" i="12"/>
  <c r="U872" i="12"/>
  <c r="T872" i="12"/>
  <c r="S872" i="12"/>
  <c r="W872" i="12" s="1"/>
  <c r="P872" i="12"/>
  <c r="Q872" i="12" s="1"/>
  <c r="P871" i="12"/>
  <c r="Q871" i="12" s="1"/>
  <c r="P870" i="12"/>
  <c r="Q870" i="12" s="1"/>
  <c r="W869" i="12"/>
  <c r="V869" i="12"/>
  <c r="X869" i="12" s="1"/>
  <c r="U869" i="12"/>
  <c r="T869" i="12"/>
  <c r="S869" i="12"/>
  <c r="P869" i="12"/>
  <c r="Q869" i="12" s="1"/>
  <c r="Q868" i="12"/>
  <c r="P868" i="12"/>
  <c r="Q867" i="12"/>
  <c r="P867" i="12"/>
  <c r="P866" i="12"/>
  <c r="Q866" i="12" s="1"/>
  <c r="P865" i="12"/>
  <c r="Q865" i="12" s="1"/>
  <c r="V864" i="12"/>
  <c r="U864" i="12"/>
  <c r="X864" i="12" s="1"/>
  <c r="T864" i="12"/>
  <c r="S864" i="12"/>
  <c r="W864" i="12" s="1"/>
  <c r="P864" i="12"/>
  <c r="Q864" i="12" s="1"/>
  <c r="Q863" i="12"/>
  <c r="P863" i="12"/>
  <c r="P862" i="12"/>
  <c r="Q862" i="12" s="1"/>
  <c r="P861" i="12"/>
  <c r="Q861" i="12" s="1"/>
  <c r="V860" i="12"/>
  <c r="U860" i="12"/>
  <c r="T860" i="12"/>
  <c r="S860" i="12"/>
  <c r="P860" i="12"/>
  <c r="Q860" i="12" s="1"/>
  <c r="P859" i="12"/>
  <c r="Q859" i="12" s="1"/>
  <c r="P858" i="12"/>
  <c r="Q858" i="12" s="1"/>
  <c r="Q857" i="12"/>
  <c r="P857" i="12"/>
  <c r="P856" i="12"/>
  <c r="Q856" i="12" s="1"/>
  <c r="V855" i="12"/>
  <c r="U855" i="12"/>
  <c r="X855" i="12" s="1"/>
  <c r="T855" i="12"/>
  <c r="S855" i="12"/>
  <c r="W855" i="12" s="1"/>
  <c r="P855" i="12"/>
  <c r="Q855" i="12" s="1"/>
  <c r="P854" i="12"/>
  <c r="Q854" i="12" s="1"/>
  <c r="Q853" i="12"/>
  <c r="P853" i="12"/>
  <c r="P852" i="12"/>
  <c r="Q852" i="12" s="1"/>
  <c r="V851" i="12"/>
  <c r="U851" i="12"/>
  <c r="T851" i="12"/>
  <c r="S851" i="12"/>
  <c r="Q851" i="12"/>
  <c r="P851" i="12"/>
  <c r="V850" i="12"/>
  <c r="U850" i="12"/>
  <c r="X850" i="12" s="1"/>
  <c r="T850" i="12"/>
  <c r="S850" i="12"/>
  <c r="W850" i="12" s="1"/>
  <c r="Q850" i="12"/>
  <c r="P850" i="12"/>
  <c r="V849" i="12"/>
  <c r="U849" i="12"/>
  <c r="T849" i="12"/>
  <c r="S849" i="12"/>
  <c r="W849" i="12" s="1"/>
  <c r="P849" i="12"/>
  <c r="Q849" i="12" s="1"/>
  <c r="V848" i="12"/>
  <c r="U848" i="12"/>
  <c r="T848" i="12"/>
  <c r="S848" i="12"/>
  <c r="P848" i="12"/>
  <c r="Q848" i="12" s="1"/>
  <c r="P847" i="12"/>
  <c r="Q847" i="12" s="1"/>
  <c r="Q846" i="12"/>
  <c r="P846" i="12"/>
  <c r="P845" i="12"/>
  <c r="Q845" i="12" s="1"/>
  <c r="Q844" i="12"/>
  <c r="P844" i="12"/>
  <c r="V843" i="12"/>
  <c r="U843" i="12"/>
  <c r="T843" i="12"/>
  <c r="S843" i="12"/>
  <c r="W843" i="12" s="1"/>
  <c r="P843" i="12"/>
  <c r="Q843" i="12" s="1"/>
  <c r="P842" i="12"/>
  <c r="Q842" i="12" s="1"/>
  <c r="P841" i="12"/>
  <c r="Q841" i="12" s="1"/>
  <c r="Q840" i="12"/>
  <c r="P840" i="12"/>
  <c r="Q839" i="12"/>
  <c r="P839" i="12"/>
  <c r="P838" i="12"/>
  <c r="Q838" i="12" s="1"/>
  <c r="P837" i="12"/>
  <c r="Q837" i="12" s="1"/>
  <c r="P836" i="12"/>
  <c r="Q836" i="12" s="1"/>
  <c r="Q835" i="12"/>
  <c r="P835" i="12"/>
  <c r="P834" i="12"/>
  <c r="Q834" i="12" s="1"/>
  <c r="Q833" i="12"/>
  <c r="P833" i="12"/>
  <c r="P832" i="12"/>
  <c r="Q832" i="12" s="1"/>
  <c r="P831" i="12"/>
  <c r="Q831" i="12" s="1"/>
  <c r="P830" i="12"/>
  <c r="Q830" i="12" s="1"/>
  <c r="P829" i="12"/>
  <c r="Q829" i="12" s="1"/>
  <c r="P828" i="12"/>
  <c r="Q828" i="12" s="1"/>
  <c r="Q827" i="12"/>
  <c r="P827" i="12"/>
  <c r="P826" i="12"/>
  <c r="Q826" i="12" s="1"/>
  <c r="P825" i="12"/>
  <c r="Q825" i="12" s="1"/>
  <c r="V824" i="12"/>
  <c r="X824" i="12" s="1"/>
  <c r="U824" i="12"/>
  <c r="T824" i="12"/>
  <c r="S824" i="12"/>
  <c r="W824" i="12" s="1"/>
  <c r="P824" i="12"/>
  <c r="Q824" i="12" s="1"/>
  <c r="Q823" i="12"/>
  <c r="P823" i="12"/>
  <c r="P822" i="12"/>
  <c r="Q822" i="12" s="1"/>
  <c r="P821" i="12"/>
  <c r="Q821" i="12" s="1"/>
  <c r="P820" i="12"/>
  <c r="Q820" i="12" s="1"/>
  <c r="P819" i="12"/>
  <c r="Q819" i="12" s="1"/>
  <c r="P818" i="12"/>
  <c r="Q818" i="12" s="1"/>
  <c r="P817" i="12"/>
  <c r="Q817" i="12" s="1"/>
  <c r="P816" i="12"/>
  <c r="Q816" i="12" s="1"/>
  <c r="V815" i="12"/>
  <c r="U815" i="12"/>
  <c r="T815" i="12"/>
  <c r="S815" i="12"/>
  <c r="Q815" i="12"/>
  <c r="P815" i="12"/>
  <c r="P814" i="12"/>
  <c r="Q814" i="12" s="1"/>
  <c r="Q813" i="12"/>
  <c r="P813" i="12"/>
  <c r="P812" i="12"/>
  <c r="Q812" i="12" s="1"/>
  <c r="Q811" i="12"/>
  <c r="P811" i="12"/>
  <c r="X810" i="12"/>
  <c r="W810" i="12"/>
  <c r="P810" i="12"/>
  <c r="Q810" i="12" s="1"/>
  <c r="V809" i="12"/>
  <c r="U809" i="12"/>
  <c r="X809" i="12" s="1"/>
  <c r="T809" i="12"/>
  <c r="W809" i="12" s="1"/>
  <c r="S809" i="12"/>
  <c r="Q809" i="12"/>
  <c r="P809" i="12"/>
  <c r="P808" i="12"/>
  <c r="Q808" i="12" s="1"/>
  <c r="P807" i="12"/>
  <c r="Q807" i="12" s="1"/>
  <c r="P806" i="12"/>
  <c r="Q806" i="12" s="1"/>
  <c r="V805" i="12"/>
  <c r="U805" i="12"/>
  <c r="T805" i="12"/>
  <c r="S805" i="12"/>
  <c r="P805" i="12"/>
  <c r="Q805" i="12" s="1"/>
  <c r="Q804" i="12"/>
  <c r="P804" i="12"/>
  <c r="V803" i="12"/>
  <c r="U803" i="12"/>
  <c r="T803" i="12"/>
  <c r="S803" i="12"/>
  <c r="P803" i="12"/>
  <c r="Q803" i="12" s="1"/>
  <c r="V802" i="12"/>
  <c r="U802" i="12"/>
  <c r="T802" i="12"/>
  <c r="S802" i="12"/>
  <c r="Q802" i="12"/>
  <c r="P802" i="12"/>
  <c r="V801" i="12"/>
  <c r="U801" i="12"/>
  <c r="X801" i="12" s="1"/>
  <c r="T801" i="12"/>
  <c r="S801" i="12"/>
  <c r="Q801" i="12"/>
  <c r="P801" i="12"/>
  <c r="P800" i="12"/>
  <c r="Q800" i="12" s="1"/>
  <c r="Q799" i="12"/>
  <c r="P799" i="12"/>
  <c r="P798" i="12"/>
  <c r="Q798" i="12" s="1"/>
  <c r="Q797" i="12"/>
  <c r="P797" i="12"/>
  <c r="W796" i="12"/>
  <c r="V796" i="12"/>
  <c r="U796" i="12"/>
  <c r="T796" i="12"/>
  <c r="S796" i="12"/>
  <c r="P796" i="12"/>
  <c r="Q796" i="12" s="1"/>
  <c r="P795" i="12"/>
  <c r="Q795" i="12" s="1"/>
  <c r="Q794" i="12"/>
  <c r="P794" i="12"/>
  <c r="Q793" i="12"/>
  <c r="P793" i="12"/>
  <c r="P792" i="12"/>
  <c r="Q792" i="12" s="1"/>
  <c r="P791" i="12"/>
  <c r="Q791" i="12" s="1"/>
  <c r="P790" i="12"/>
  <c r="Q790" i="12" s="1"/>
  <c r="X789" i="12"/>
  <c r="V789" i="12"/>
  <c r="U789" i="12"/>
  <c r="T789" i="12"/>
  <c r="S789" i="12"/>
  <c r="P789" i="12"/>
  <c r="Q789" i="12" s="1"/>
  <c r="Q788" i="12"/>
  <c r="P788" i="12"/>
  <c r="P787" i="12"/>
  <c r="Q787" i="12" s="1"/>
  <c r="X786" i="12"/>
  <c r="V786" i="12"/>
  <c r="U786" i="12"/>
  <c r="T786" i="12"/>
  <c r="S786" i="12"/>
  <c r="W786" i="12" s="1"/>
  <c r="P786" i="12"/>
  <c r="Q786" i="12" s="1"/>
  <c r="Q785" i="12"/>
  <c r="P785" i="12"/>
  <c r="P784" i="12"/>
  <c r="Q784" i="12" s="1"/>
  <c r="X783" i="12"/>
  <c r="V783" i="12"/>
  <c r="U783" i="12"/>
  <c r="T783" i="12"/>
  <c r="S783" i="12"/>
  <c r="P783" i="12"/>
  <c r="Q783" i="12" s="1"/>
  <c r="Q782" i="12"/>
  <c r="P782" i="12"/>
  <c r="P781" i="12"/>
  <c r="Q781" i="12" s="1"/>
  <c r="V780" i="12"/>
  <c r="U780" i="12"/>
  <c r="X780" i="12" s="1"/>
  <c r="T780" i="12"/>
  <c r="W780" i="12" s="1"/>
  <c r="S780" i="12"/>
  <c r="P780" i="12"/>
  <c r="Q780" i="12" s="1"/>
  <c r="X779" i="12"/>
  <c r="V779" i="12"/>
  <c r="U779" i="12"/>
  <c r="T779" i="12"/>
  <c r="S779" i="12"/>
  <c r="P779" i="12"/>
  <c r="Q779" i="12" s="1"/>
  <c r="P778" i="12"/>
  <c r="Q778" i="12" s="1"/>
  <c r="W777" i="12"/>
  <c r="V777" i="12"/>
  <c r="U777" i="12"/>
  <c r="X777" i="12" s="1"/>
  <c r="T777" i="12"/>
  <c r="S777" i="12"/>
  <c r="Q777" i="12"/>
  <c r="P777" i="12"/>
  <c r="P776" i="12"/>
  <c r="Q776" i="12" s="1"/>
  <c r="X775" i="12"/>
  <c r="V775" i="12"/>
  <c r="U775" i="12"/>
  <c r="T775" i="12"/>
  <c r="S775" i="12"/>
  <c r="W775" i="12" s="1"/>
  <c r="P775" i="12"/>
  <c r="Q775" i="12" s="1"/>
  <c r="V774" i="12"/>
  <c r="U774" i="12"/>
  <c r="X774" i="12" s="1"/>
  <c r="T774" i="12"/>
  <c r="S774" i="12"/>
  <c r="W774" i="12" s="1"/>
  <c r="P774" i="12"/>
  <c r="Q774" i="12" s="1"/>
  <c r="V773" i="12"/>
  <c r="U773" i="12"/>
  <c r="X773" i="12" s="1"/>
  <c r="T773" i="12"/>
  <c r="S773" i="12"/>
  <c r="P773" i="12"/>
  <c r="Q773" i="12" s="1"/>
  <c r="Q772" i="12"/>
  <c r="P772" i="12"/>
  <c r="P771" i="12"/>
  <c r="Q771" i="12" s="1"/>
  <c r="Q770" i="12"/>
  <c r="P770" i="12"/>
  <c r="W769" i="12"/>
  <c r="V769" i="12"/>
  <c r="U769" i="12"/>
  <c r="T769" i="12"/>
  <c r="S769" i="12"/>
  <c r="P769" i="12"/>
  <c r="Q769" i="12" s="1"/>
  <c r="P768" i="12"/>
  <c r="Q768" i="12" s="1"/>
  <c r="P767" i="12"/>
  <c r="Q767" i="12" s="1"/>
  <c r="V766" i="12"/>
  <c r="U766" i="12"/>
  <c r="T766" i="12"/>
  <c r="S766" i="12"/>
  <c r="P766" i="12"/>
  <c r="Q766" i="12" s="1"/>
  <c r="V765" i="12"/>
  <c r="U765" i="12"/>
  <c r="T765" i="12"/>
  <c r="S765" i="12"/>
  <c r="Q765" i="12"/>
  <c r="P765" i="12"/>
  <c r="P764" i="12"/>
  <c r="Q764" i="12" s="1"/>
  <c r="P763" i="12"/>
  <c r="Q763" i="12" s="1"/>
  <c r="V762" i="12"/>
  <c r="U762" i="12"/>
  <c r="X762" i="12" s="1"/>
  <c r="T762" i="12"/>
  <c r="S762" i="12"/>
  <c r="W762" i="12" s="1"/>
  <c r="Q762" i="12"/>
  <c r="P762" i="12"/>
  <c r="P761" i="12"/>
  <c r="Q761" i="12" s="1"/>
  <c r="P760" i="12"/>
  <c r="Q760" i="12" s="1"/>
  <c r="P759" i="12"/>
  <c r="Q759" i="12" s="1"/>
  <c r="P758" i="12"/>
  <c r="Q758" i="12" s="1"/>
  <c r="P757" i="12"/>
  <c r="Q757" i="12" s="1"/>
  <c r="Q756" i="12"/>
  <c r="P756" i="12"/>
  <c r="P755" i="12"/>
  <c r="Q755" i="12" s="1"/>
  <c r="P754" i="12"/>
  <c r="Q754" i="12" s="1"/>
  <c r="P753" i="12"/>
  <c r="Q753" i="12" s="1"/>
  <c r="Q752" i="12"/>
  <c r="P752" i="12"/>
  <c r="P751" i="12"/>
  <c r="Q751" i="12" s="1"/>
  <c r="Q750" i="12"/>
  <c r="P750" i="12"/>
  <c r="P749" i="12"/>
  <c r="Q749" i="12" s="1"/>
  <c r="V748" i="12"/>
  <c r="U748" i="12"/>
  <c r="X748" i="12" s="1"/>
  <c r="T748" i="12"/>
  <c r="S748" i="12"/>
  <c r="P748" i="12"/>
  <c r="Q748" i="12" s="1"/>
  <c r="P747" i="12"/>
  <c r="Q747" i="12" s="1"/>
  <c r="P746" i="12"/>
  <c r="Q746" i="12" s="1"/>
  <c r="P745" i="12"/>
  <c r="Q745" i="12" s="1"/>
  <c r="P744" i="12"/>
  <c r="Q744" i="12" s="1"/>
  <c r="Q743" i="12"/>
  <c r="P743" i="12"/>
  <c r="P742" i="12"/>
  <c r="Q742" i="12" s="1"/>
  <c r="P741" i="12"/>
  <c r="Q741" i="12" s="1"/>
  <c r="P740" i="12"/>
  <c r="Q740" i="12" s="1"/>
  <c r="P739" i="12"/>
  <c r="Q739" i="12" s="1"/>
  <c r="P738" i="12"/>
  <c r="Q738" i="12" s="1"/>
  <c r="Q737" i="12"/>
  <c r="P737" i="12"/>
  <c r="V736" i="12"/>
  <c r="U736" i="12"/>
  <c r="T736" i="12"/>
  <c r="S736" i="12"/>
  <c r="P736" i="12"/>
  <c r="Q736" i="12" s="1"/>
  <c r="P735" i="12"/>
  <c r="Q735" i="12" s="1"/>
  <c r="Q734" i="12"/>
  <c r="P734" i="12"/>
  <c r="P733" i="12"/>
  <c r="Q733" i="12" s="1"/>
  <c r="V732" i="12"/>
  <c r="U732" i="12"/>
  <c r="X732" i="12" s="1"/>
  <c r="T732" i="12"/>
  <c r="S732" i="12"/>
  <c r="W732" i="12" s="1"/>
  <c r="P732" i="12"/>
  <c r="Q732" i="12" s="1"/>
  <c r="P731" i="12"/>
  <c r="Q731" i="12" s="1"/>
  <c r="P730" i="12"/>
  <c r="Q730" i="12" s="1"/>
  <c r="Q729" i="12"/>
  <c r="P729" i="12"/>
  <c r="P728" i="12"/>
  <c r="Q728" i="12" s="1"/>
  <c r="P727" i="12"/>
  <c r="Q727" i="12" s="1"/>
  <c r="V726" i="12"/>
  <c r="U726" i="12"/>
  <c r="T726" i="12"/>
  <c r="S726" i="12"/>
  <c r="Q726" i="12"/>
  <c r="P726" i="12"/>
  <c r="P725" i="12"/>
  <c r="Q725" i="12" s="1"/>
  <c r="Q724" i="12"/>
  <c r="P724" i="12"/>
  <c r="V723" i="12"/>
  <c r="U723" i="12"/>
  <c r="T723" i="12"/>
  <c r="W723" i="12" s="1"/>
  <c r="S723" i="12"/>
  <c r="P723" i="12"/>
  <c r="Q723" i="12" s="1"/>
  <c r="P722" i="12"/>
  <c r="Q722" i="12" s="1"/>
  <c r="Q721" i="12"/>
  <c r="P721" i="12"/>
  <c r="P720" i="12"/>
  <c r="Q720" i="12" s="1"/>
  <c r="V719" i="12"/>
  <c r="U719" i="12"/>
  <c r="T719" i="12"/>
  <c r="S719" i="12"/>
  <c r="W719" i="12" s="1"/>
  <c r="P719" i="12"/>
  <c r="Q719" i="12" s="1"/>
  <c r="Q718" i="12"/>
  <c r="P718" i="12"/>
  <c r="P717" i="12"/>
  <c r="Q717" i="12" s="1"/>
  <c r="P716" i="12"/>
  <c r="Q716" i="12" s="1"/>
  <c r="V715" i="12"/>
  <c r="U715" i="12"/>
  <c r="T715" i="12"/>
  <c r="S715" i="12"/>
  <c r="W715" i="12" s="1"/>
  <c r="P715" i="12"/>
  <c r="Q715" i="12" s="1"/>
  <c r="P714" i="12"/>
  <c r="Q714" i="12" s="1"/>
  <c r="Q713" i="12"/>
  <c r="P713" i="12"/>
  <c r="P712" i="12"/>
  <c r="Q712" i="12" s="1"/>
  <c r="Q711" i="12"/>
  <c r="P711" i="12"/>
  <c r="V710" i="12"/>
  <c r="U710" i="12"/>
  <c r="T710" i="12"/>
  <c r="S710" i="12"/>
  <c r="P710" i="12"/>
  <c r="Q710" i="12" s="1"/>
  <c r="P709" i="12"/>
  <c r="Q709" i="12" s="1"/>
  <c r="V708" i="12"/>
  <c r="U708" i="12"/>
  <c r="T708" i="12"/>
  <c r="S708" i="12"/>
  <c r="P708" i="12"/>
  <c r="Q708" i="12" s="1"/>
  <c r="P707" i="12"/>
  <c r="Q707" i="12" s="1"/>
  <c r="P706" i="12"/>
  <c r="Q706" i="12" s="1"/>
  <c r="P705" i="12"/>
  <c r="Q705" i="12" s="1"/>
  <c r="P704" i="12"/>
  <c r="Q704" i="12" s="1"/>
  <c r="Q703" i="12"/>
  <c r="P703" i="12"/>
  <c r="V702" i="12"/>
  <c r="U702" i="12"/>
  <c r="T702" i="12"/>
  <c r="S702" i="12"/>
  <c r="W702" i="12" s="1"/>
  <c r="Q702" i="12"/>
  <c r="P702" i="12"/>
  <c r="P701" i="12"/>
  <c r="Q701" i="12" s="1"/>
  <c r="P700" i="12"/>
  <c r="Q700" i="12" s="1"/>
  <c r="P699" i="12"/>
  <c r="Q699" i="12" s="1"/>
  <c r="P698" i="12"/>
  <c r="Q698" i="12" s="1"/>
  <c r="P697" i="12"/>
  <c r="Q697" i="12" s="1"/>
  <c r="V696" i="12"/>
  <c r="U696" i="12"/>
  <c r="T696" i="12"/>
  <c r="W696" i="12" s="1"/>
  <c r="S696" i="12"/>
  <c r="P696" i="12"/>
  <c r="Q696" i="12" s="1"/>
  <c r="P695" i="12"/>
  <c r="Q695" i="12" s="1"/>
  <c r="W694" i="12"/>
  <c r="V694" i="12"/>
  <c r="U694" i="12"/>
  <c r="T694" i="12"/>
  <c r="S694" i="12"/>
  <c r="P694" i="12"/>
  <c r="Q694" i="12" s="1"/>
  <c r="P693" i="12"/>
  <c r="Q693" i="12" s="1"/>
  <c r="P692" i="12"/>
  <c r="Q692" i="12" s="1"/>
  <c r="P691" i="12"/>
  <c r="Q691" i="12" s="1"/>
  <c r="P690" i="12"/>
  <c r="Q690" i="12" s="1"/>
  <c r="P689" i="12"/>
  <c r="Q689" i="12" s="1"/>
  <c r="P688" i="12"/>
  <c r="Q688" i="12" s="1"/>
  <c r="P687" i="12"/>
  <c r="Q687" i="12" s="1"/>
  <c r="Q686" i="12"/>
  <c r="P686" i="12"/>
  <c r="P685" i="12"/>
  <c r="Q685" i="12" s="1"/>
  <c r="P684" i="12"/>
  <c r="Q684" i="12" s="1"/>
  <c r="Q683" i="12"/>
  <c r="P683" i="12"/>
  <c r="Q682" i="12"/>
  <c r="P682" i="12"/>
  <c r="P681" i="12"/>
  <c r="Q681" i="12" s="1"/>
  <c r="P680" i="12"/>
  <c r="Q680" i="12" s="1"/>
  <c r="W679" i="12"/>
  <c r="V679" i="12"/>
  <c r="U679" i="12"/>
  <c r="T679" i="12"/>
  <c r="S679" i="12"/>
  <c r="P679" i="12"/>
  <c r="Q679" i="12" s="1"/>
  <c r="Q678" i="12"/>
  <c r="P678" i="12"/>
  <c r="P677" i="12"/>
  <c r="Q677" i="12" s="1"/>
  <c r="P676" i="12"/>
  <c r="Q676" i="12" s="1"/>
  <c r="V675" i="12"/>
  <c r="U675" i="12"/>
  <c r="T675" i="12"/>
  <c r="S675" i="12"/>
  <c r="P675" i="12"/>
  <c r="Q675" i="12" s="1"/>
  <c r="P674" i="12"/>
  <c r="Q674" i="12" s="1"/>
  <c r="P673" i="12"/>
  <c r="Q673" i="12" s="1"/>
  <c r="P672" i="12"/>
  <c r="Q672" i="12" s="1"/>
  <c r="V671" i="12"/>
  <c r="U671" i="12"/>
  <c r="T671" i="12"/>
  <c r="W671" i="12" s="1"/>
  <c r="S671" i="12"/>
  <c r="P671" i="12"/>
  <c r="Q671" i="12" s="1"/>
  <c r="P670" i="12"/>
  <c r="Q670" i="12" s="1"/>
  <c r="Q669" i="12"/>
  <c r="P669" i="12"/>
  <c r="Q668" i="12"/>
  <c r="P668" i="12"/>
  <c r="P667" i="12"/>
  <c r="Q667" i="12" s="1"/>
  <c r="P666" i="12"/>
  <c r="Q666" i="12" s="1"/>
  <c r="Q665" i="12"/>
  <c r="P665" i="12"/>
  <c r="Q664" i="12"/>
  <c r="P664" i="12"/>
  <c r="P663" i="12"/>
  <c r="Q663" i="12" s="1"/>
  <c r="V662" i="12"/>
  <c r="U662" i="12"/>
  <c r="X662" i="12" s="1"/>
  <c r="T662" i="12"/>
  <c r="S662" i="12"/>
  <c r="W662" i="12" s="1"/>
  <c r="Q662" i="12"/>
  <c r="P662" i="12"/>
  <c r="P661" i="12"/>
  <c r="Q661" i="12" s="1"/>
  <c r="V660" i="12"/>
  <c r="U660" i="12"/>
  <c r="T660" i="12"/>
  <c r="W660" i="12" s="1"/>
  <c r="S660" i="12"/>
  <c r="P660" i="12"/>
  <c r="Q660" i="12" s="1"/>
  <c r="V659" i="12"/>
  <c r="U659" i="12"/>
  <c r="T659" i="12"/>
  <c r="S659" i="12"/>
  <c r="P659" i="12"/>
  <c r="Q659" i="12" s="1"/>
  <c r="P658" i="12"/>
  <c r="Q658" i="12" s="1"/>
  <c r="P657" i="12"/>
  <c r="Q657" i="12" s="1"/>
  <c r="P656" i="12"/>
  <c r="Q656" i="12" s="1"/>
  <c r="W655" i="12"/>
  <c r="V655" i="12"/>
  <c r="U655" i="12"/>
  <c r="T655" i="12"/>
  <c r="S655" i="12"/>
  <c r="Q655" i="12"/>
  <c r="P655" i="12"/>
  <c r="P654" i="12"/>
  <c r="Q654" i="12" s="1"/>
  <c r="P653" i="12"/>
  <c r="Q653" i="12" s="1"/>
  <c r="P652" i="12"/>
  <c r="Q652" i="12" s="1"/>
  <c r="P651" i="12"/>
  <c r="Q651" i="12" s="1"/>
  <c r="P650" i="12"/>
  <c r="Q650" i="12" s="1"/>
  <c r="V649" i="12"/>
  <c r="U649" i="12"/>
  <c r="T649" i="12"/>
  <c r="S649" i="12"/>
  <c r="P649" i="12"/>
  <c r="Q649" i="12" s="1"/>
  <c r="P648" i="12"/>
  <c r="Q648" i="12" s="1"/>
  <c r="Q647" i="12"/>
  <c r="P647" i="12"/>
  <c r="P646" i="12"/>
  <c r="Q646" i="12" s="1"/>
  <c r="P645" i="12"/>
  <c r="Q645" i="12" s="1"/>
  <c r="P644" i="12"/>
  <c r="Q644" i="12" s="1"/>
  <c r="X643" i="12"/>
  <c r="V643" i="12"/>
  <c r="U643" i="12"/>
  <c r="T643" i="12"/>
  <c r="S643" i="12"/>
  <c r="W643" i="12" s="1"/>
  <c r="P643" i="12"/>
  <c r="Q643" i="12" s="1"/>
  <c r="P642" i="12"/>
  <c r="Q642" i="12" s="1"/>
  <c r="V641" i="12"/>
  <c r="U641" i="12"/>
  <c r="T641" i="12"/>
  <c r="S641" i="12"/>
  <c r="W641" i="12" s="1"/>
  <c r="P641" i="12"/>
  <c r="Q641" i="12" s="1"/>
  <c r="P640" i="12"/>
  <c r="Q640" i="12" s="1"/>
  <c r="P639" i="12"/>
  <c r="Q639" i="12" s="1"/>
  <c r="V638" i="12"/>
  <c r="U638" i="12"/>
  <c r="T638" i="12"/>
  <c r="W638" i="12" s="1"/>
  <c r="S638" i="12"/>
  <c r="P638" i="12"/>
  <c r="Q638" i="12" s="1"/>
  <c r="P637" i="12"/>
  <c r="Q637" i="12" s="1"/>
  <c r="P636" i="12"/>
  <c r="Q636" i="12" s="1"/>
  <c r="P635" i="12"/>
  <c r="Q635" i="12" s="1"/>
  <c r="P634" i="12"/>
  <c r="Q634" i="12" s="1"/>
  <c r="P633" i="12"/>
  <c r="Q633" i="12" s="1"/>
  <c r="P632" i="12"/>
  <c r="Q632" i="12" s="1"/>
  <c r="P631" i="12"/>
  <c r="Q631" i="12" s="1"/>
  <c r="W630" i="12"/>
  <c r="V630" i="12"/>
  <c r="U630" i="12"/>
  <c r="T630" i="12"/>
  <c r="S630" i="12"/>
  <c r="P630" i="12"/>
  <c r="Q630" i="12" s="1"/>
  <c r="P629" i="12"/>
  <c r="Q629" i="12" s="1"/>
  <c r="Q628" i="12"/>
  <c r="P628" i="12"/>
  <c r="P627" i="12"/>
  <c r="Q627" i="12" s="1"/>
  <c r="P626" i="12"/>
  <c r="Q626" i="12" s="1"/>
  <c r="P625" i="12"/>
  <c r="Q625" i="12" s="1"/>
  <c r="V624" i="12"/>
  <c r="U624" i="12"/>
  <c r="X624" i="12" s="1"/>
  <c r="T624" i="12"/>
  <c r="S624" i="12"/>
  <c r="W624" i="12" s="1"/>
  <c r="P624" i="12"/>
  <c r="Q624" i="12" s="1"/>
  <c r="P623" i="12"/>
  <c r="Q623" i="12" s="1"/>
  <c r="P622" i="12"/>
  <c r="Q622" i="12" s="1"/>
  <c r="P621" i="12"/>
  <c r="Q621" i="12" s="1"/>
  <c r="V620" i="12"/>
  <c r="U620" i="12"/>
  <c r="X620" i="12" s="1"/>
  <c r="T620" i="12"/>
  <c r="S620" i="12"/>
  <c r="Q620" i="12"/>
  <c r="P620" i="12"/>
  <c r="P619" i="12"/>
  <c r="Q619" i="12" s="1"/>
  <c r="P618" i="12"/>
  <c r="Q618" i="12" s="1"/>
  <c r="P617" i="12"/>
  <c r="Q617" i="12" s="1"/>
  <c r="P616" i="12"/>
  <c r="Q616" i="12" s="1"/>
  <c r="V615" i="12"/>
  <c r="U615" i="12"/>
  <c r="T615" i="12"/>
  <c r="S615" i="12"/>
  <c r="W615" i="12" s="1"/>
  <c r="P615" i="12"/>
  <c r="Q615" i="12" s="1"/>
  <c r="P614" i="12"/>
  <c r="Q614" i="12" s="1"/>
  <c r="P613" i="12"/>
  <c r="Q613" i="12" s="1"/>
  <c r="Q612" i="12"/>
  <c r="P612" i="12"/>
  <c r="P611" i="12"/>
  <c r="Q611" i="12" s="1"/>
  <c r="P610" i="12"/>
  <c r="Q610" i="12" s="1"/>
  <c r="P609" i="12"/>
  <c r="Q609" i="12" s="1"/>
  <c r="P608" i="12"/>
  <c r="Q608" i="12" s="1"/>
  <c r="P607" i="12"/>
  <c r="Q607" i="12" s="1"/>
  <c r="P606" i="12"/>
  <c r="Q606" i="12" s="1"/>
  <c r="V605" i="12"/>
  <c r="U605" i="12"/>
  <c r="X605" i="12" s="1"/>
  <c r="T605" i="12"/>
  <c r="S605" i="12"/>
  <c r="Q605" i="12"/>
  <c r="P605" i="12"/>
  <c r="P604" i="12"/>
  <c r="Q604" i="12" s="1"/>
  <c r="Q603" i="12"/>
  <c r="P603" i="12"/>
  <c r="P602" i="12"/>
  <c r="Q602" i="12" s="1"/>
  <c r="V601" i="12"/>
  <c r="U601" i="12"/>
  <c r="T601" i="12"/>
  <c r="S601" i="12"/>
  <c r="P601" i="12"/>
  <c r="Q601" i="12" s="1"/>
  <c r="P600" i="12"/>
  <c r="Q600" i="12" s="1"/>
  <c r="P599" i="12"/>
  <c r="Q599" i="12" s="1"/>
  <c r="P598" i="12"/>
  <c r="Q598" i="12" s="1"/>
  <c r="P597" i="12"/>
  <c r="Q597" i="12" s="1"/>
  <c r="V596" i="12"/>
  <c r="U596" i="12"/>
  <c r="T596" i="12"/>
  <c r="S596" i="12"/>
  <c r="P596" i="12"/>
  <c r="Q596" i="12" s="1"/>
  <c r="P595" i="12"/>
  <c r="Q595" i="12" s="1"/>
  <c r="P594" i="12"/>
  <c r="Q594" i="12" s="1"/>
  <c r="V593" i="12"/>
  <c r="U593" i="12"/>
  <c r="T593" i="12"/>
  <c r="S593" i="12"/>
  <c r="W593" i="12" s="1"/>
  <c r="P593" i="12"/>
  <c r="Q593" i="12" s="1"/>
  <c r="P592" i="12"/>
  <c r="Q592" i="12" s="1"/>
  <c r="Q591" i="12"/>
  <c r="P591" i="12"/>
  <c r="P590" i="12"/>
  <c r="Q590" i="12" s="1"/>
  <c r="P589" i="12"/>
  <c r="Q589" i="12" s="1"/>
  <c r="W588" i="12"/>
  <c r="V588" i="12"/>
  <c r="U588" i="12"/>
  <c r="T588" i="12"/>
  <c r="S588" i="12"/>
  <c r="P588" i="12"/>
  <c r="Q588" i="12" s="1"/>
  <c r="P587" i="12"/>
  <c r="Q587" i="12" s="1"/>
  <c r="P586" i="12"/>
  <c r="Q586" i="12" s="1"/>
  <c r="P585" i="12"/>
  <c r="Q585" i="12" s="1"/>
  <c r="V584" i="12"/>
  <c r="U584" i="12"/>
  <c r="T584" i="12"/>
  <c r="S584" i="12"/>
  <c r="Q584" i="12"/>
  <c r="P584" i="12"/>
  <c r="P583" i="12"/>
  <c r="Q583" i="12" s="1"/>
  <c r="Q582" i="12"/>
  <c r="P582" i="12"/>
  <c r="Q581" i="12"/>
  <c r="P581" i="12"/>
  <c r="P580" i="12"/>
  <c r="Q580" i="12" s="1"/>
  <c r="V579" i="12"/>
  <c r="U579" i="12"/>
  <c r="X579" i="12" s="1"/>
  <c r="T579" i="12"/>
  <c r="S579" i="12"/>
  <c r="Q579" i="12"/>
  <c r="P579" i="12"/>
  <c r="P578" i="12"/>
  <c r="Q578" i="12" s="1"/>
  <c r="V577" i="12"/>
  <c r="U577" i="12"/>
  <c r="X577" i="12" s="1"/>
  <c r="T577" i="12"/>
  <c r="S577" i="12"/>
  <c r="W577" i="12" s="1"/>
  <c r="P577" i="12"/>
  <c r="Q577" i="12" s="1"/>
  <c r="V576" i="12"/>
  <c r="U576" i="12"/>
  <c r="X576" i="12" s="1"/>
  <c r="T576" i="12"/>
  <c r="S576" i="12"/>
  <c r="W576" i="12" s="1"/>
  <c r="P576" i="12"/>
  <c r="Q576" i="12" s="1"/>
  <c r="P575" i="12"/>
  <c r="Q575" i="12" s="1"/>
  <c r="P574" i="12"/>
  <c r="Q574" i="12" s="1"/>
  <c r="Q573" i="12"/>
  <c r="P573" i="12"/>
  <c r="P572" i="12"/>
  <c r="Q572" i="12" s="1"/>
  <c r="Q571" i="12"/>
  <c r="P571" i="12"/>
  <c r="P570" i="12"/>
  <c r="Q570" i="12" s="1"/>
  <c r="Q569" i="12"/>
  <c r="P569" i="12"/>
  <c r="P568" i="12"/>
  <c r="Q568" i="12" s="1"/>
  <c r="P567" i="12"/>
  <c r="Q567" i="12" s="1"/>
  <c r="P566" i="12"/>
  <c r="Q566" i="12" s="1"/>
  <c r="P565" i="12"/>
  <c r="Q565" i="12" s="1"/>
  <c r="P564" i="12"/>
  <c r="Q564" i="12" s="1"/>
  <c r="Q563" i="12"/>
  <c r="P563" i="12"/>
  <c r="V562" i="12"/>
  <c r="U562" i="12"/>
  <c r="X562" i="12" s="1"/>
  <c r="T562" i="12"/>
  <c r="S562" i="12"/>
  <c r="W562" i="12" s="1"/>
  <c r="Q562" i="12"/>
  <c r="P562" i="12"/>
  <c r="P561" i="12"/>
  <c r="Q561" i="12" s="1"/>
  <c r="P560" i="12"/>
  <c r="Q560" i="12" s="1"/>
  <c r="P559" i="12"/>
  <c r="Q559" i="12" s="1"/>
  <c r="P558" i="12"/>
  <c r="Q558" i="12" s="1"/>
  <c r="P557" i="12"/>
  <c r="Q557" i="12" s="1"/>
  <c r="Q556" i="12"/>
  <c r="P556" i="12"/>
  <c r="V555" i="12"/>
  <c r="U555" i="12"/>
  <c r="T555" i="12"/>
  <c r="S555" i="12"/>
  <c r="W555" i="12" s="1"/>
  <c r="P555" i="12"/>
  <c r="Q555" i="12" s="1"/>
  <c r="P554" i="12"/>
  <c r="Q554" i="12" s="1"/>
  <c r="P553" i="12"/>
  <c r="Q553" i="12" s="1"/>
  <c r="Q552" i="12"/>
  <c r="P552" i="12"/>
  <c r="V551" i="12"/>
  <c r="U551" i="12"/>
  <c r="X551" i="12" s="1"/>
  <c r="T551" i="12"/>
  <c r="S551" i="12"/>
  <c r="P551" i="12"/>
  <c r="Q551" i="12" s="1"/>
  <c r="Q550" i="12"/>
  <c r="P550" i="12"/>
  <c r="P549" i="12"/>
  <c r="Q549" i="12" s="1"/>
  <c r="P548" i="12"/>
  <c r="Q548" i="12" s="1"/>
  <c r="X547" i="12"/>
  <c r="V547" i="12"/>
  <c r="U547" i="12"/>
  <c r="T547" i="12"/>
  <c r="S547" i="12"/>
  <c r="W547" i="12" s="1"/>
  <c r="P547" i="12"/>
  <c r="Q547" i="12" s="1"/>
  <c r="P546" i="12"/>
  <c r="Q546" i="12" s="1"/>
  <c r="Q545" i="12"/>
  <c r="P545" i="12"/>
  <c r="P544" i="12"/>
  <c r="Q544" i="12" s="1"/>
  <c r="P543" i="12"/>
  <c r="Q543" i="12" s="1"/>
  <c r="Q542" i="12"/>
  <c r="P542" i="12"/>
  <c r="P541" i="12"/>
  <c r="Q541" i="12" s="1"/>
  <c r="P540" i="12"/>
  <c r="Q540" i="12" s="1"/>
  <c r="P539" i="12"/>
  <c r="Q539" i="12" s="1"/>
  <c r="P538" i="12"/>
  <c r="Q538" i="12" s="1"/>
  <c r="P537" i="12"/>
  <c r="Q537" i="12" s="1"/>
  <c r="P536" i="12"/>
  <c r="Q536" i="12" s="1"/>
  <c r="P535" i="12"/>
  <c r="Q535" i="12" s="1"/>
  <c r="Q534" i="12"/>
  <c r="P534" i="12"/>
  <c r="P533" i="12"/>
  <c r="Q533" i="12" s="1"/>
  <c r="P532" i="12"/>
  <c r="Q532" i="12" s="1"/>
  <c r="W531" i="12"/>
  <c r="V531" i="12"/>
  <c r="U531" i="12"/>
  <c r="T531" i="12"/>
  <c r="S531" i="12"/>
  <c r="P531" i="12"/>
  <c r="Q531" i="12" s="1"/>
  <c r="P530" i="12"/>
  <c r="Q530" i="12" s="1"/>
  <c r="P529" i="12"/>
  <c r="Q529" i="12" s="1"/>
  <c r="Q528" i="12"/>
  <c r="P528" i="12"/>
  <c r="P527" i="12"/>
  <c r="Q527" i="12" s="1"/>
  <c r="P526" i="12"/>
  <c r="Q526" i="12" s="1"/>
  <c r="V525" i="12"/>
  <c r="U525" i="12"/>
  <c r="X525" i="12" s="1"/>
  <c r="T525" i="12"/>
  <c r="W525" i="12" s="1"/>
  <c r="S525" i="12"/>
  <c r="P525" i="12"/>
  <c r="Q525" i="12" s="1"/>
  <c r="P524" i="12"/>
  <c r="Q524" i="12" s="1"/>
  <c r="P523" i="12"/>
  <c r="Q523" i="12" s="1"/>
  <c r="P522" i="12"/>
  <c r="Q522" i="12" s="1"/>
  <c r="X521" i="12"/>
  <c r="W521" i="12"/>
  <c r="V521" i="12"/>
  <c r="U521" i="12"/>
  <c r="T521" i="12"/>
  <c r="S521" i="12"/>
  <c r="P521" i="12"/>
  <c r="Q521" i="12" s="1"/>
  <c r="P520" i="12"/>
  <c r="Q520" i="12" s="1"/>
  <c r="P519" i="12"/>
  <c r="Q519" i="12" s="1"/>
  <c r="Q518" i="12"/>
  <c r="P518" i="12"/>
  <c r="P517" i="12"/>
  <c r="Q517" i="12" s="1"/>
  <c r="P516" i="12"/>
  <c r="Q516" i="12" s="1"/>
  <c r="P515" i="12"/>
  <c r="Q515" i="12" s="1"/>
  <c r="P514" i="12"/>
  <c r="Q514" i="12" s="1"/>
  <c r="P513" i="12"/>
  <c r="Q513" i="12" s="1"/>
  <c r="V512" i="12"/>
  <c r="U512" i="12"/>
  <c r="X512" i="12" s="1"/>
  <c r="T512" i="12"/>
  <c r="S512" i="12"/>
  <c r="W512" i="12" s="1"/>
  <c r="P512" i="12"/>
  <c r="Q512" i="12" s="1"/>
  <c r="P511" i="12"/>
  <c r="Q511" i="12" s="1"/>
  <c r="Q510" i="12"/>
  <c r="P510" i="12"/>
  <c r="P509" i="12"/>
  <c r="Q509" i="12" s="1"/>
  <c r="X508" i="12"/>
  <c r="W508" i="12"/>
  <c r="P508" i="12"/>
  <c r="Q508" i="12" s="1"/>
  <c r="Q507" i="12"/>
  <c r="P507" i="12"/>
  <c r="P506" i="12"/>
  <c r="Q506" i="12" s="1"/>
  <c r="P505" i="12"/>
  <c r="Q505" i="12" s="1"/>
  <c r="P504" i="12"/>
  <c r="Q504" i="12" s="1"/>
  <c r="X503" i="12"/>
  <c r="W503" i="12"/>
  <c r="P503" i="12"/>
  <c r="Q503" i="12" s="1"/>
  <c r="P502" i="12"/>
  <c r="Q502" i="12" s="1"/>
  <c r="P501" i="12"/>
  <c r="Q501" i="12" s="1"/>
  <c r="P500" i="12"/>
  <c r="Q500" i="12" s="1"/>
  <c r="P499" i="12"/>
  <c r="Q499" i="12" s="1"/>
  <c r="P498" i="12"/>
  <c r="Q498" i="12" s="1"/>
  <c r="P497" i="12"/>
  <c r="Q497" i="12" s="1"/>
  <c r="P496" i="12"/>
  <c r="Q496" i="12" s="1"/>
  <c r="Q495" i="12"/>
  <c r="P494" i="12"/>
  <c r="Q494" i="12" s="1"/>
  <c r="V493" i="12"/>
  <c r="U493" i="12"/>
  <c r="T493" i="12"/>
  <c r="S493" i="12"/>
  <c r="P493" i="12"/>
  <c r="Q493" i="12" s="1"/>
  <c r="P492" i="12"/>
  <c r="Q492" i="12" s="1"/>
  <c r="P491" i="12"/>
  <c r="Q491" i="12" s="1"/>
  <c r="Q490" i="12"/>
  <c r="P490" i="12"/>
  <c r="P489" i="12"/>
  <c r="Q489" i="12" s="1"/>
  <c r="P488" i="12"/>
  <c r="Q488" i="12" s="1"/>
  <c r="Q487" i="12"/>
  <c r="P487" i="12"/>
  <c r="V486" i="12"/>
  <c r="U486" i="12"/>
  <c r="X486" i="12" s="1"/>
  <c r="T486" i="12"/>
  <c r="S486" i="12"/>
  <c r="W486" i="12" s="1"/>
  <c r="P486" i="12"/>
  <c r="Q486" i="12" s="1"/>
  <c r="Q485" i="12"/>
  <c r="P485" i="12"/>
  <c r="P484" i="12"/>
  <c r="Q484" i="12" s="1"/>
  <c r="P483" i="12"/>
  <c r="Q483" i="12" s="1"/>
  <c r="P482" i="12"/>
  <c r="Q482" i="12" s="1"/>
  <c r="V481" i="12"/>
  <c r="U481" i="12"/>
  <c r="X481" i="12" s="1"/>
  <c r="T481" i="12"/>
  <c r="S481" i="12"/>
  <c r="P481" i="12"/>
  <c r="Q481" i="12" s="1"/>
  <c r="Q480" i="12"/>
  <c r="P480" i="12"/>
  <c r="P479" i="12"/>
  <c r="Q479" i="12" s="1"/>
  <c r="P478" i="12"/>
  <c r="Q478" i="12" s="1"/>
  <c r="X477" i="12"/>
  <c r="V477" i="12"/>
  <c r="U477" i="12"/>
  <c r="T477" i="12"/>
  <c r="S477" i="12"/>
  <c r="W477" i="12" s="1"/>
  <c r="O477" i="12"/>
  <c r="P477" i="12" s="1"/>
  <c r="Q477" i="12" s="1"/>
  <c r="Q476" i="12"/>
  <c r="P476" i="12"/>
  <c r="Q475" i="12"/>
  <c r="P475" i="12"/>
  <c r="P474" i="12"/>
  <c r="Q474" i="12" s="1"/>
  <c r="P473" i="12"/>
  <c r="Q473" i="12" s="1"/>
  <c r="P472" i="12"/>
  <c r="Q472" i="12" s="1"/>
  <c r="Q471" i="12"/>
  <c r="P471" i="12"/>
  <c r="P470" i="12"/>
  <c r="Q470" i="12" s="1"/>
  <c r="P469" i="12"/>
  <c r="Q469" i="12" s="1"/>
  <c r="V468" i="12"/>
  <c r="U468" i="12"/>
  <c r="X468" i="12" s="1"/>
  <c r="T468" i="12"/>
  <c r="S468" i="12"/>
  <c r="W468" i="12" s="1"/>
  <c r="P468" i="12"/>
  <c r="Q468" i="12" s="1"/>
  <c r="P467" i="12"/>
  <c r="Q467" i="12" s="1"/>
  <c r="P466" i="12"/>
  <c r="Q466" i="12" s="1"/>
  <c r="P465" i="12"/>
  <c r="Q465" i="12" s="1"/>
  <c r="P464" i="12"/>
  <c r="Q464" i="12" s="1"/>
  <c r="P463" i="12"/>
  <c r="Q463" i="12" s="1"/>
  <c r="P462" i="12"/>
  <c r="Q462" i="12" s="1"/>
  <c r="V461" i="12"/>
  <c r="U461" i="12"/>
  <c r="T461" i="12"/>
  <c r="S461" i="12"/>
  <c r="W461" i="12" s="1"/>
  <c r="P461" i="12"/>
  <c r="Q461" i="12" s="1"/>
  <c r="P460" i="12"/>
  <c r="Q460" i="12" s="1"/>
  <c r="P459" i="12"/>
  <c r="Q459" i="12" s="1"/>
  <c r="Q458" i="12"/>
  <c r="P458" i="12"/>
  <c r="P457" i="12"/>
  <c r="Q457" i="12" s="1"/>
  <c r="P456" i="12"/>
  <c r="Q456" i="12" s="1"/>
  <c r="V455" i="12"/>
  <c r="U455" i="12"/>
  <c r="X455" i="12" s="1"/>
  <c r="T455" i="12"/>
  <c r="S455" i="12"/>
  <c r="W455" i="12" s="1"/>
  <c r="P455" i="12"/>
  <c r="Q455" i="12" s="1"/>
  <c r="P454" i="12"/>
  <c r="Q454" i="12" s="1"/>
  <c r="Q453" i="12"/>
  <c r="P453" i="12"/>
  <c r="P452" i="12"/>
  <c r="Q452" i="12" s="1"/>
  <c r="P451" i="12"/>
  <c r="Q451" i="12" s="1"/>
  <c r="W450" i="12"/>
  <c r="V450" i="12"/>
  <c r="U450" i="12"/>
  <c r="X450" i="12" s="1"/>
  <c r="T450" i="12"/>
  <c r="S450" i="12"/>
  <c r="P450" i="12"/>
  <c r="Q450" i="12" s="1"/>
  <c r="Q449" i="12"/>
  <c r="P449" i="12"/>
  <c r="P448" i="12"/>
  <c r="Q448" i="12" s="1"/>
  <c r="P447" i="12"/>
  <c r="Q447" i="12" s="1"/>
  <c r="V446" i="12"/>
  <c r="U446" i="12"/>
  <c r="T446" i="12"/>
  <c r="S446" i="12"/>
  <c r="P446" i="12"/>
  <c r="Q446" i="12" s="1"/>
  <c r="P445" i="12"/>
  <c r="Q445" i="12" s="1"/>
  <c r="P444" i="12"/>
  <c r="Q444" i="12" s="1"/>
  <c r="P443" i="12"/>
  <c r="Q443" i="12" s="1"/>
  <c r="P442" i="12"/>
  <c r="Q442" i="12" s="1"/>
  <c r="P441" i="12"/>
  <c r="Q441" i="12" s="1"/>
  <c r="P440" i="12"/>
  <c r="Q440" i="12" s="1"/>
  <c r="P439" i="12"/>
  <c r="Q439" i="12" s="1"/>
  <c r="Q438" i="12"/>
  <c r="P438" i="12"/>
  <c r="P437" i="12"/>
  <c r="Q437" i="12" s="1"/>
  <c r="V436" i="12"/>
  <c r="U436" i="12"/>
  <c r="X436" i="12" s="1"/>
  <c r="T436" i="12"/>
  <c r="S436" i="12"/>
  <c r="W436" i="12" s="1"/>
  <c r="P436" i="12"/>
  <c r="Q436" i="12" s="1"/>
  <c r="P435" i="12"/>
  <c r="Q435" i="12" s="1"/>
  <c r="Q434" i="12"/>
  <c r="P434" i="12"/>
  <c r="V433" i="12"/>
  <c r="U433" i="12"/>
  <c r="X433" i="12" s="1"/>
  <c r="T433" i="12"/>
  <c r="S433" i="12"/>
  <c r="P433" i="12"/>
  <c r="Q433" i="12" s="1"/>
  <c r="Q432" i="12"/>
  <c r="P432" i="12"/>
  <c r="P431" i="12"/>
  <c r="Q431" i="12" s="1"/>
  <c r="P430" i="12"/>
  <c r="Q430" i="12" s="1"/>
  <c r="X429" i="12"/>
  <c r="V429" i="12"/>
  <c r="U429" i="12"/>
  <c r="T429" i="12"/>
  <c r="W429" i="12" s="1"/>
  <c r="S429" i="12"/>
  <c r="P429" i="12"/>
  <c r="Q429" i="12" s="1"/>
  <c r="P428" i="12"/>
  <c r="Q428" i="12" s="1"/>
  <c r="Q427" i="12"/>
  <c r="P427" i="12"/>
  <c r="V426" i="12"/>
  <c r="U426" i="12"/>
  <c r="X426" i="12" s="1"/>
  <c r="T426" i="12"/>
  <c r="S426" i="12"/>
  <c r="P426" i="12"/>
  <c r="Q426" i="12" s="1"/>
  <c r="P425" i="12"/>
  <c r="Q425" i="12" s="1"/>
  <c r="Q424" i="12"/>
  <c r="P424" i="12"/>
  <c r="P423" i="12"/>
  <c r="Q423" i="12" s="1"/>
  <c r="P422" i="12"/>
  <c r="Q422" i="12" s="1"/>
  <c r="V421" i="12"/>
  <c r="U421" i="12"/>
  <c r="X421" i="12" s="1"/>
  <c r="T421" i="12"/>
  <c r="S421" i="12"/>
  <c r="P421" i="12"/>
  <c r="Q421" i="12" s="1"/>
  <c r="P420" i="12"/>
  <c r="Q420" i="12" s="1"/>
  <c r="P419" i="12"/>
  <c r="Q419" i="12" s="1"/>
  <c r="P418" i="12"/>
  <c r="Q418" i="12" s="1"/>
  <c r="Q417" i="12"/>
  <c r="P417" i="12"/>
  <c r="V416" i="12"/>
  <c r="U416" i="12"/>
  <c r="T416" i="12"/>
  <c r="S416" i="12"/>
  <c r="P416" i="12"/>
  <c r="Q416" i="12" s="1"/>
  <c r="P415" i="12"/>
  <c r="Q415" i="12" s="1"/>
  <c r="P414" i="12"/>
  <c r="Q414" i="12" s="1"/>
  <c r="P413" i="12"/>
  <c r="Q413" i="12" s="1"/>
  <c r="P412" i="12"/>
  <c r="Q412" i="12" s="1"/>
  <c r="P411" i="12"/>
  <c r="Q411" i="12" s="1"/>
  <c r="W410" i="12"/>
  <c r="V410" i="12"/>
  <c r="U410" i="12"/>
  <c r="X410" i="12" s="1"/>
  <c r="T410" i="12"/>
  <c r="S410" i="12"/>
  <c r="P410" i="12"/>
  <c r="Q410" i="12" s="1"/>
  <c r="P409" i="12"/>
  <c r="Q409" i="12" s="1"/>
  <c r="Q408" i="12"/>
  <c r="P408" i="12"/>
  <c r="Q407" i="12"/>
  <c r="P407" i="12"/>
  <c r="V406" i="12"/>
  <c r="U406" i="12"/>
  <c r="T406" i="12"/>
  <c r="S406" i="12"/>
  <c r="Q406" i="12"/>
  <c r="P406" i="12"/>
  <c r="O405" i="12"/>
  <c r="P405" i="12" s="1"/>
  <c r="Q405" i="12" s="1"/>
  <c r="O404" i="12"/>
  <c r="P404" i="12" s="1"/>
  <c r="Q404" i="12" s="1"/>
  <c r="O403" i="12"/>
  <c r="P403" i="12" s="1"/>
  <c r="Q403" i="12" s="1"/>
  <c r="O402" i="12"/>
  <c r="P402" i="12" s="1"/>
  <c r="Q402" i="12" s="1"/>
  <c r="O401" i="12"/>
  <c r="P401" i="12" s="1"/>
  <c r="Q401" i="12" s="1"/>
  <c r="V400" i="12"/>
  <c r="U400" i="12"/>
  <c r="T400" i="12"/>
  <c r="S400" i="12"/>
  <c r="O400" i="12"/>
  <c r="P400" i="12" s="1"/>
  <c r="Q400" i="12" s="1"/>
  <c r="P399" i="12"/>
  <c r="Q399" i="12" s="1"/>
  <c r="P398" i="12"/>
  <c r="Q398" i="12" s="1"/>
  <c r="P397" i="12"/>
  <c r="Q397" i="12" s="1"/>
  <c r="P396" i="12"/>
  <c r="Q396" i="12" s="1"/>
  <c r="V395" i="12"/>
  <c r="U395" i="12"/>
  <c r="T395" i="12"/>
  <c r="S395" i="12"/>
  <c r="W395" i="12" s="1"/>
  <c r="P395" i="12"/>
  <c r="Q395" i="12" s="1"/>
  <c r="P394" i="12"/>
  <c r="Q394" i="12" s="1"/>
  <c r="P393" i="12"/>
  <c r="Q393" i="12" s="1"/>
  <c r="P392" i="12"/>
  <c r="Q392" i="12" s="1"/>
  <c r="P391" i="12"/>
  <c r="Q391" i="12" s="1"/>
  <c r="P390" i="12"/>
  <c r="Q390" i="12" s="1"/>
  <c r="V389" i="12"/>
  <c r="U389" i="12"/>
  <c r="X389" i="12" s="1"/>
  <c r="T389" i="12"/>
  <c r="S389" i="12"/>
  <c r="W389" i="12" s="1"/>
  <c r="P389" i="12"/>
  <c r="Q389" i="12" s="1"/>
  <c r="P388" i="12"/>
  <c r="Q388" i="12" s="1"/>
  <c r="P387" i="12"/>
  <c r="Q387" i="12" s="1"/>
  <c r="P386" i="12"/>
  <c r="Q386" i="12" s="1"/>
  <c r="P385" i="12"/>
  <c r="Q385" i="12" s="1"/>
  <c r="W384" i="12"/>
  <c r="V384" i="12"/>
  <c r="U384" i="12"/>
  <c r="X384" i="12" s="1"/>
  <c r="T384" i="12"/>
  <c r="S384" i="12"/>
  <c r="P384" i="12"/>
  <c r="Q384" i="12" s="1"/>
  <c r="P383" i="12"/>
  <c r="Q383" i="12" s="1"/>
  <c r="P382" i="12"/>
  <c r="Q382" i="12" s="1"/>
  <c r="P381" i="12"/>
  <c r="Q381" i="12" s="1"/>
  <c r="V380" i="12"/>
  <c r="U380" i="12"/>
  <c r="T380" i="12"/>
  <c r="S380" i="12"/>
  <c r="W380" i="12" s="1"/>
  <c r="Q380" i="12"/>
  <c r="P380" i="12"/>
  <c r="P379" i="12"/>
  <c r="Q379" i="12" s="1"/>
  <c r="P378" i="12"/>
  <c r="Q378" i="12" s="1"/>
  <c r="V377" i="12"/>
  <c r="U377" i="12"/>
  <c r="X377" i="12" s="1"/>
  <c r="T377" i="12"/>
  <c r="S377" i="12"/>
  <c r="W377" i="12" s="1"/>
  <c r="P377" i="12"/>
  <c r="Q377" i="12" s="1"/>
  <c r="P376" i="12"/>
  <c r="Q376" i="12" s="1"/>
  <c r="P375" i="12"/>
  <c r="Q375" i="12" s="1"/>
  <c r="P374" i="12"/>
  <c r="Q374" i="12" s="1"/>
  <c r="P373" i="12"/>
  <c r="Q373" i="12" s="1"/>
  <c r="P372" i="12"/>
  <c r="Q372" i="12" s="1"/>
  <c r="V371" i="12"/>
  <c r="U371" i="12"/>
  <c r="X371" i="12" s="1"/>
  <c r="T371" i="12"/>
  <c r="S371" i="12"/>
  <c r="W371" i="12" s="1"/>
  <c r="P371" i="12"/>
  <c r="Q371" i="12" s="1"/>
  <c r="Q370" i="12"/>
  <c r="P370" i="12"/>
  <c r="P369" i="12"/>
  <c r="Q369" i="12" s="1"/>
  <c r="P368" i="12"/>
  <c r="Q368" i="12" s="1"/>
  <c r="P367" i="12"/>
  <c r="Q367" i="12" s="1"/>
  <c r="Q366" i="12"/>
  <c r="P366" i="12"/>
  <c r="V365" i="12"/>
  <c r="U365" i="12"/>
  <c r="X365" i="12" s="1"/>
  <c r="T365" i="12"/>
  <c r="S365" i="12"/>
  <c r="P365" i="12"/>
  <c r="Q365" i="12" s="1"/>
  <c r="P364" i="12"/>
  <c r="Q364" i="12" s="1"/>
  <c r="P363" i="12"/>
  <c r="Q363" i="12" s="1"/>
  <c r="P362" i="12"/>
  <c r="Q362" i="12" s="1"/>
  <c r="P361" i="12"/>
  <c r="Q361" i="12" s="1"/>
  <c r="V360" i="12"/>
  <c r="U360" i="12"/>
  <c r="T360" i="12"/>
  <c r="S360" i="12"/>
  <c r="W360" i="12" s="1"/>
  <c r="Q360" i="12"/>
  <c r="P360" i="12"/>
  <c r="P359" i="12"/>
  <c r="Q359" i="12" s="1"/>
  <c r="P358" i="12"/>
  <c r="Q358" i="12" s="1"/>
  <c r="P357" i="12"/>
  <c r="Q357" i="12" s="1"/>
  <c r="V356" i="12"/>
  <c r="U356" i="12"/>
  <c r="T356" i="12"/>
  <c r="S356" i="12"/>
  <c r="P356" i="12"/>
  <c r="Q356" i="12" s="1"/>
  <c r="P355" i="12"/>
  <c r="Q355" i="12" s="1"/>
  <c r="P354" i="12"/>
  <c r="Q354" i="12" s="1"/>
  <c r="P353" i="12"/>
  <c r="Q353" i="12" s="1"/>
  <c r="P352" i="12"/>
  <c r="Q352" i="12" s="1"/>
  <c r="P351" i="12"/>
  <c r="Q351" i="12" s="1"/>
  <c r="V350" i="12"/>
  <c r="U350" i="12"/>
  <c r="T350" i="12"/>
  <c r="S350" i="12"/>
  <c r="W350" i="12" s="1"/>
  <c r="Q350" i="12"/>
  <c r="P350" i="12"/>
  <c r="P349" i="12"/>
  <c r="Q349" i="12" s="1"/>
  <c r="P348" i="12"/>
  <c r="Q348" i="12" s="1"/>
  <c r="P347" i="12"/>
  <c r="Q347" i="12" s="1"/>
  <c r="Q346" i="12"/>
  <c r="P346" i="12"/>
  <c r="V345" i="12"/>
  <c r="U345" i="12"/>
  <c r="T345" i="12"/>
  <c r="S345" i="12"/>
  <c r="P345" i="12"/>
  <c r="Q345" i="12" s="1"/>
  <c r="P344" i="12"/>
  <c r="Q344" i="12" s="1"/>
  <c r="P343" i="12"/>
  <c r="Q343" i="12" s="1"/>
  <c r="V342" i="12"/>
  <c r="U342" i="12"/>
  <c r="X342" i="12" s="1"/>
  <c r="T342" i="12"/>
  <c r="S342" i="12"/>
  <c r="W342" i="12" s="1"/>
  <c r="P342" i="12"/>
  <c r="Q342" i="12" s="1"/>
  <c r="P341" i="12"/>
  <c r="Q341" i="12" s="1"/>
  <c r="P340" i="12"/>
  <c r="Q340" i="12" s="1"/>
  <c r="P339" i="12"/>
  <c r="Q339" i="12" s="1"/>
  <c r="Q338" i="12"/>
  <c r="P338" i="12"/>
  <c r="X337" i="12"/>
  <c r="V337" i="12"/>
  <c r="U337" i="12"/>
  <c r="T337" i="12"/>
  <c r="S337" i="12"/>
  <c r="W337" i="12" s="1"/>
  <c r="Q337" i="12"/>
  <c r="P337" i="12"/>
  <c r="P336" i="12"/>
  <c r="Q336" i="12" s="1"/>
  <c r="P335" i="12"/>
  <c r="Q335" i="12" s="1"/>
  <c r="P334" i="12"/>
  <c r="Q334" i="12" s="1"/>
  <c r="P333" i="12"/>
  <c r="Q333" i="12" s="1"/>
  <c r="P332" i="12"/>
  <c r="Q332" i="12" s="1"/>
  <c r="P331" i="12"/>
  <c r="Q331" i="12" s="1"/>
  <c r="V330" i="12"/>
  <c r="U330" i="12"/>
  <c r="T330" i="12"/>
  <c r="S330" i="12"/>
  <c r="W330" i="12" s="1"/>
  <c r="P330" i="12"/>
  <c r="Q330" i="12" s="1"/>
  <c r="P329" i="12"/>
  <c r="Q329" i="12" s="1"/>
  <c r="P328" i="12"/>
  <c r="Q328" i="12" s="1"/>
  <c r="P327" i="12"/>
  <c r="Q327" i="12" s="1"/>
  <c r="V326" i="12"/>
  <c r="U326" i="12"/>
  <c r="X326" i="12" s="1"/>
  <c r="T326" i="12"/>
  <c r="S326" i="12"/>
  <c r="P326" i="12"/>
  <c r="Q326" i="12" s="1"/>
  <c r="Q325" i="12"/>
  <c r="P325" i="12"/>
  <c r="P324" i="12"/>
  <c r="Q324" i="12" s="1"/>
  <c r="P323" i="12"/>
  <c r="Q323" i="12" s="1"/>
  <c r="P322" i="12"/>
  <c r="Q322" i="12" s="1"/>
  <c r="V321" i="12"/>
  <c r="U321" i="12"/>
  <c r="T321" i="12"/>
  <c r="S321" i="12"/>
  <c r="P321" i="12"/>
  <c r="Q321" i="12" s="1"/>
  <c r="V320" i="12"/>
  <c r="U320" i="12"/>
  <c r="X320" i="12" s="1"/>
  <c r="T320" i="12"/>
  <c r="S320" i="12"/>
  <c r="W320" i="12" s="1"/>
  <c r="P320" i="12"/>
  <c r="Q320" i="12" s="1"/>
  <c r="V319" i="12"/>
  <c r="U319" i="12"/>
  <c r="X319" i="12" s="1"/>
  <c r="T319" i="12"/>
  <c r="S319" i="12"/>
  <c r="W319" i="12" s="1"/>
  <c r="P319" i="12"/>
  <c r="Q319" i="12" s="1"/>
  <c r="P318" i="12"/>
  <c r="Q318" i="12" s="1"/>
  <c r="P317" i="12"/>
  <c r="Q317" i="12" s="1"/>
  <c r="P316" i="12"/>
  <c r="Q316" i="12" s="1"/>
  <c r="P315" i="12"/>
  <c r="Q315" i="12" s="1"/>
  <c r="P314" i="12"/>
  <c r="Q314" i="12" s="1"/>
  <c r="P313" i="12"/>
  <c r="Q313" i="12" s="1"/>
  <c r="V312" i="12"/>
  <c r="U312" i="12"/>
  <c r="X312" i="12" s="1"/>
  <c r="T312" i="12"/>
  <c r="S312" i="12"/>
  <c r="W312" i="12" s="1"/>
  <c r="P312" i="12"/>
  <c r="Q312" i="12" s="1"/>
  <c r="P311" i="12"/>
  <c r="Q311" i="12" s="1"/>
  <c r="P310" i="12"/>
  <c r="Q310" i="12" s="1"/>
  <c r="P309" i="12"/>
  <c r="Q309" i="12" s="1"/>
  <c r="P308" i="12"/>
  <c r="Q308" i="12" s="1"/>
  <c r="P307" i="12"/>
  <c r="Q307" i="12" s="1"/>
  <c r="P306" i="12"/>
  <c r="Q306" i="12" s="1"/>
  <c r="P305" i="12"/>
  <c r="Q305" i="12" s="1"/>
  <c r="P304" i="12"/>
  <c r="Q304" i="12" s="1"/>
  <c r="P303" i="12"/>
  <c r="Q303" i="12" s="1"/>
  <c r="Q302" i="12"/>
  <c r="P302" i="12"/>
  <c r="P301" i="12"/>
  <c r="Q301" i="12" s="1"/>
  <c r="P300" i="12"/>
  <c r="Q300" i="12" s="1"/>
  <c r="P299" i="12"/>
  <c r="Q299" i="12" s="1"/>
  <c r="P298" i="12"/>
  <c r="Q298" i="12" s="1"/>
  <c r="P297" i="12"/>
  <c r="Q297" i="12" s="1"/>
  <c r="P296" i="12"/>
  <c r="Q296" i="12" s="1"/>
  <c r="P295" i="12"/>
  <c r="Q295" i="12" s="1"/>
  <c r="Q294" i="12"/>
  <c r="P294" i="12"/>
  <c r="P293" i="12"/>
  <c r="Q293" i="12" s="1"/>
  <c r="V292" i="12"/>
  <c r="U292" i="12"/>
  <c r="X292" i="12" s="1"/>
  <c r="T292" i="12"/>
  <c r="S292" i="12"/>
  <c r="P292" i="12"/>
  <c r="Q292" i="12" s="1"/>
  <c r="P291" i="12"/>
  <c r="Q291" i="12" s="1"/>
  <c r="P290" i="12"/>
  <c r="Q290" i="12" s="1"/>
  <c r="P289" i="12"/>
  <c r="Q289" i="12" s="1"/>
  <c r="P288" i="12"/>
  <c r="Q288" i="12" s="1"/>
  <c r="P287" i="12"/>
  <c r="Q287" i="12" s="1"/>
  <c r="W286" i="12"/>
  <c r="V286" i="12"/>
  <c r="U286" i="12"/>
  <c r="X286" i="12" s="1"/>
  <c r="T286" i="12"/>
  <c r="S286" i="12"/>
  <c r="P286" i="12"/>
  <c r="Q286" i="12" s="1"/>
  <c r="P285" i="12"/>
  <c r="Q285" i="12" s="1"/>
  <c r="P284" i="12"/>
  <c r="Q284" i="12" s="1"/>
  <c r="P283" i="12"/>
  <c r="Q283" i="12" s="1"/>
  <c r="V282" i="12"/>
  <c r="U282" i="12"/>
  <c r="T282" i="12"/>
  <c r="S282" i="12"/>
  <c r="W282" i="12" s="1"/>
  <c r="P282" i="12"/>
  <c r="Q282" i="12" s="1"/>
  <c r="P281" i="12"/>
  <c r="Q281" i="12" s="1"/>
  <c r="W280" i="12"/>
  <c r="V280" i="12"/>
  <c r="U280" i="12"/>
  <c r="X280" i="12" s="1"/>
  <c r="T280" i="12"/>
  <c r="S280" i="12"/>
  <c r="P280" i="12"/>
  <c r="Q280" i="12" s="1"/>
  <c r="P279" i="12"/>
  <c r="Q279" i="12" s="1"/>
  <c r="Q278" i="12"/>
  <c r="P278" i="12"/>
  <c r="P277" i="12"/>
  <c r="Q277" i="12" s="1"/>
  <c r="P276" i="12"/>
  <c r="Q276" i="12" s="1"/>
  <c r="V275" i="12"/>
  <c r="U275" i="12"/>
  <c r="T275" i="12"/>
  <c r="S275" i="12"/>
  <c r="W275" i="12" s="1"/>
  <c r="P275" i="12"/>
  <c r="Q275" i="12" s="1"/>
  <c r="P274" i="12"/>
  <c r="Q274" i="12" s="1"/>
  <c r="Q273" i="12"/>
  <c r="P273" i="12"/>
  <c r="P272" i="12"/>
  <c r="Q272" i="12" s="1"/>
  <c r="V271" i="12"/>
  <c r="U271" i="12"/>
  <c r="T271" i="12"/>
  <c r="S271" i="12"/>
  <c r="P271" i="12"/>
  <c r="Q271" i="12" s="1"/>
  <c r="P270" i="12"/>
  <c r="Q270" i="12" s="1"/>
  <c r="P269" i="12"/>
  <c r="Q269" i="12" s="1"/>
  <c r="P268" i="12"/>
  <c r="Q268" i="12" s="1"/>
  <c r="P267" i="12"/>
  <c r="Q267" i="12" s="1"/>
  <c r="V266" i="12"/>
  <c r="U266" i="12"/>
  <c r="X266" i="12" s="1"/>
  <c r="T266" i="12"/>
  <c r="S266" i="12"/>
  <c r="P266" i="12"/>
  <c r="Q266" i="12" s="1"/>
  <c r="P265" i="12"/>
  <c r="Q265" i="12" s="1"/>
  <c r="P264" i="12"/>
  <c r="Q264" i="12" s="1"/>
  <c r="P263" i="12"/>
  <c r="Q263" i="12" s="1"/>
  <c r="P262" i="12"/>
  <c r="Q262" i="12" s="1"/>
  <c r="P261" i="12"/>
  <c r="Q261" i="12" s="1"/>
  <c r="P260" i="12"/>
  <c r="Q260" i="12" s="1"/>
  <c r="P259" i="12"/>
  <c r="Q259" i="12" s="1"/>
  <c r="P258" i="12"/>
  <c r="Q258" i="12" s="1"/>
  <c r="V257" i="12"/>
  <c r="U257" i="12"/>
  <c r="X257" i="12" s="1"/>
  <c r="T257" i="12"/>
  <c r="S257" i="12"/>
  <c r="P257" i="12"/>
  <c r="Q257" i="12" s="1"/>
  <c r="P256" i="12"/>
  <c r="Q256" i="12" s="1"/>
  <c r="Q255" i="12"/>
  <c r="P255" i="12"/>
  <c r="P254" i="12"/>
  <c r="Q254" i="12" s="1"/>
  <c r="P253" i="12"/>
  <c r="Q253" i="12" s="1"/>
  <c r="V252" i="12"/>
  <c r="U252" i="12"/>
  <c r="T252" i="12"/>
  <c r="S252" i="12"/>
  <c r="P252" i="12"/>
  <c r="Q252" i="12" s="1"/>
  <c r="P251" i="12"/>
  <c r="Q251" i="12" s="1"/>
  <c r="P250" i="12"/>
  <c r="Q250" i="12" s="1"/>
  <c r="P249" i="12"/>
  <c r="Q249" i="12" s="1"/>
  <c r="V248" i="12"/>
  <c r="U248" i="12"/>
  <c r="T248" i="12"/>
  <c r="S248" i="12"/>
  <c r="P248" i="12"/>
  <c r="Q248" i="12" s="1"/>
  <c r="P247" i="12"/>
  <c r="Q247" i="12" s="1"/>
  <c r="P246" i="12"/>
  <c r="Q246" i="12" s="1"/>
  <c r="P245" i="12"/>
  <c r="Q245" i="12" s="1"/>
  <c r="X244" i="12"/>
  <c r="W244" i="12"/>
  <c r="V244" i="12"/>
  <c r="U244" i="12"/>
  <c r="T244" i="12"/>
  <c r="S244" i="12"/>
  <c r="P244" i="12"/>
  <c r="Q244" i="12" s="1"/>
  <c r="P243" i="12"/>
  <c r="Q243" i="12" s="1"/>
  <c r="P242" i="12"/>
  <c r="Q242" i="12" s="1"/>
  <c r="P241" i="12"/>
  <c r="Q241" i="12" s="1"/>
  <c r="P240" i="12"/>
  <c r="Q240" i="12" s="1"/>
  <c r="X239" i="12"/>
  <c r="V239" i="12"/>
  <c r="U239" i="12"/>
  <c r="T239" i="12"/>
  <c r="S239" i="12"/>
  <c r="W239" i="12" s="1"/>
  <c r="P239" i="12"/>
  <c r="Q239" i="12" s="1"/>
  <c r="P238" i="12"/>
  <c r="Q238" i="12" s="1"/>
  <c r="P237" i="12"/>
  <c r="Q237" i="12" s="1"/>
  <c r="P236" i="12"/>
  <c r="Q236" i="12" s="1"/>
  <c r="V235" i="12"/>
  <c r="U235" i="12"/>
  <c r="X235" i="12" s="1"/>
  <c r="T235" i="12"/>
  <c r="S235" i="12"/>
  <c r="W235" i="12" s="1"/>
  <c r="P235" i="12"/>
  <c r="Q235" i="12" s="1"/>
  <c r="P234" i="12"/>
  <c r="Q234" i="12" s="1"/>
  <c r="P233" i="12"/>
  <c r="Q233" i="12" s="1"/>
  <c r="P232" i="12"/>
  <c r="Q232" i="12" s="1"/>
  <c r="P231" i="12"/>
  <c r="Q231" i="12" s="1"/>
  <c r="P230" i="12"/>
  <c r="Q230" i="12" s="1"/>
  <c r="P229" i="12"/>
  <c r="Q229" i="12" s="1"/>
  <c r="P228" i="12"/>
  <c r="Q228" i="12" s="1"/>
  <c r="P227" i="12"/>
  <c r="Q227" i="12" s="1"/>
  <c r="P226" i="12"/>
  <c r="Q226" i="12" s="1"/>
  <c r="Q225" i="12"/>
  <c r="P225" i="12"/>
  <c r="P224" i="12"/>
  <c r="Q224" i="12" s="1"/>
  <c r="P223" i="12"/>
  <c r="Q223" i="12" s="1"/>
  <c r="V222" i="12"/>
  <c r="U222" i="12"/>
  <c r="T222" i="12"/>
  <c r="S222" i="12"/>
  <c r="W222" i="12" s="1"/>
  <c r="P222" i="12"/>
  <c r="Q222" i="12" s="1"/>
  <c r="Q221" i="12"/>
  <c r="P221" i="12"/>
  <c r="P220" i="12"/>
  <c r="Q220" i="12" s="1"/>
  <c r="P219" i="12"/>
  <c r="Q219" i="12" s="1"/>
  <c r="V218" i="12"/>
  <c r="U218" i="12"/>
  <c r="X218" i="12" s="1"/>
  <c r="T218" i="12"/>
  <c r="S218" i="12"/>
  <c r="P218" i="12"/>
  <c r="Q218" i="12" s="1"/>
  <c r="P217" i="12"/>
  <c r="Q217" i="12" s="1"/>
  <c r="P216" i="12"/>
  <c r="Q216" i="12" s="1"/>
  <c r="P215" i="12"/>
  <c r="Q215" i="12" s="1"/>
  <c r="V214" i="12"/>
  <c r="U214" i="12"/>
  <c r="X214" i="12" s="1"/>
  <c r="T214" i="12"/>
  <c r="S214" i="12"/>
  <c r="P214" i="12"/>
  <c r="Q214" i="12" s="1"/>
  <c r="P213" i="12"/>
  <c r="Q213" i="12" s="1"/>
  <c r="P212" i="12"/>
  <c r="Q212" i="12" s="1"/>
  <c r="V211" i="12"/>
  <c r="U211" i="12"/>
  <c r="X211" i="12" s="1"/>
  <c r="T211" i="12"/>
  <c r="S211" i="12"/>
  <c r="W211" i="12" s="1"/>
  <c r="P211" i="12"/>
  <c r="Q211" i="12" s="1"/>
  <c r="P210" i="12"/>
  <c r="Q210" i="12" s="1"/>
  <c r="P209" i="12"/>
  <c r="Q209" i="12" s="1"/>
  <c r="P208" i="12"/>
  <c r="Q208" i="12" s="1"/>
  <c r="V207" i="12"/>
  <c r="U207" i="12"/>
  <c r="T207" i="12"/>
  <c r="S207" i="12"/>
  <c r="P207" i="12"/>
  <c r="Q207" i="12" s="1"/>
  <c r="P206" i="12"/>
  <c r="Q206" i="12" s="1"/>
  <c r="P205" i="12"/>
  <c r="Q205" i="12" s="1"/>
  <c r="P204" i="12"/>
  <c r="Q204" i="12" s="1"/>
  <c r="P203" i="12"/>
  <c r="Q203" i="12" s="1"/>
  <c r="P202" i="12"/>
  <c r="Q202" i="12" s="1"/>
  <c r="P201" i="12"/>
  <c r="Q201" i="12" s="1"/>
  <c r="Q200" i="12"/>
  <c r="P200" i="12"/>
  <c r="P199" i="12"/>
  <c r="Q199" i="12" s="1"/>
  <c r="P198" i="12"/>
  <c r="Q198" i="12" s="1"/>
  <c r="P197" i="12"/>
  <c r="Q197" i="12" s="1"/>
  <c r="P196" i="12"/>
  <c r="Q196" i="12" s="1"/>
  <c r="P195" i="12"/>
  <c r="Q195" i="12" s="1"/>
  <c r="P194" i="12"/>
  <c r="Q194" i="12" s="1"/>
  <c r="V193" i="12"/>
  <c r="U193" i="12"/>
  <c r="X193" i="12" s="1"/>
  <c r="T193" i="12"/>
  <c r="S193" i="12"/>
  <c r="W193" i="12" s="1"/>
  <c r="P193" i="12"/>
  <c r="Q193" i="12" s="1"/>
  <c r="P192" i="12"/>
  <c r="Q192" i="12" s="1"/>
  <c r="P191" i="12"/>
  <c r="Q191" i="12" s="1"/>
  <c r="P190" i="12"/>
  <c r="Q190" i="12" s="1"/>
  <c r="P189" i="12"/>
  <c r="Q189" i="12" s="1"/>
  <c r="P188" i="12"/>
  <c r="Q188" i="12" s="1"/>
  <c r="P187" i="12"/>
  <c r="Q187" i="12" s="1"/>
  <c r="P186" i="12"/>
  <c r="Q186" i="12" s="1"/>
  <c r="P185" i="12"/>
  <c r="Q185" i="12" s="1"/>
  <c r="P184" i="12"/>
  <c r="Q184" i="12" s="1"/>
  <c r="P183" i="12"/>
  <c r="Q183" i="12" s="1"/>
  <c r="P182" i="12"/>
  <c r="Q182" i="12" s="1"/>
  <c r="P181" i="12"/>
  <c r="Q181" i="12" s="1"/>
  <c r="P180" i="12"/>
  <c r="Q180" i="12" s="1"/>
  <c r="P179" i="12"/>
  <c r="Q179" i="12" s="1"/>
  <c r="P178" i="12"/>
  <c r="Q178" i="12" s="1"/>
  <c r="P177" i="12"/>
  <c r="Q177" i="12" s="1"/>
  <c r="P176" i="12"/>
  <c r="Q176" i="12" s="1"/>
  <c r="P175" i="12"/>
  <c r="Q175" i="12" s="1"/>
  <c r="P174" i="12"/>
  <c r="Q174" i="12" s="1"/>
  <c r="P173" i="12"/>
  <c r="Q173" i="12" s="1"/>
  <c r="P172" i="12"/>
  <c r="Q172" i="12" s="1"/>
  <c r="P171" i="12"/>
  <c r="Q171" i="12" s="1"/>
  <c r="Q170" i="12"/>
  <c r="P170" i="12"/>
  <c r="P169" i="12"/>
  <c r="Q169" i="12" s="1"/>
  <c r="P168" i="12"/>
  <c r="Q168" i="12" s="1"/>
  <c r="P167" i="12"/>
  <c r="Q167" i="12" s="1"/>
  <c r="P166" i="12"/>
  <c r="Q166" i="12" s="1"/>
  <c r="P165" i="12"/>
  <c r="Q165" i="12" s="1"/>
  <c r="P164" i="12"/>
  <c r="Q164" i="12" s="1"/>
  <c r="Q163" i="12"/>
  <c r="P163" i="12"/>
  <c r="P162" i="12"/>
  <c r="Q162" i="12" s="1"/>
  <c r="P161" i="12"/>
  <c r="Q161" i="12" s="1"/>
  <c r="P160" i="12"/>
  <c r="Q160" i="12" s="1"/>
  <c r="P159" i="12"/>
  <c r="Q159" i="12" s="1"/>
  <c r="Q158" i="12"/>
  <c r="P158" i="12"/>
  <c r="P157" i="12"/>
  <c r="Q157" i="12" s="1"/>
  <c r="P156" i="12"/>
  <c r="Q156" i="12" s="1"/>
  <c r="P155" i="12"/>
  <c r="Q155" i="12" s="1"/>
  <c r="Q154" i="12"/>
  <c r="P154" i="12"/>
  <c r="P153" i="12"/>
  <c r="Q153" i="12" s="1"/>
  <c r="P152" i="12"/>
  <c r="Q152" i="12" s="1"/>
  <c r="P151" i="12"/>
  <c r="Q151" i="12" s="1"/>
  <c r="P150" i="12"/>
  <c r="Q150" i="12" s="1"/>
  <c r="P149" i="12"/>
  <c r="Q149" i="12" s="1"/>
  <c r="P148" i="12"/>
  <c r="Q148" i="12" s="1"/>
  <c r="P147" i="12"/>
  <c r="Q147" i="12" s="1"/>
  <c r="Q146" i="12"/>
  <c r="P146" i="12"/>
  <c r="P145" i="12"/>
  <c r="Q145" i="12" s="1"/>
  <c r="P144" i="12"/>
  <c r="Q144" i="12" s="1"/>
  <c r="V143" i="12"/>
  <c r="U143" i="12"/>
  <c r="X143" i="12" s="1"/>
  <c r="T143" i="12"/>
  <c r="S143" i="12"/>
  <c r="P143" i="12"/>
  <c r="Q143" i="12" s="1"/>
  <c r="P142" i="12"/>
  <c r="Q142" i="12" s="1"/>
  <c r="P141" i="12"/>
  <c r="Q141" i="12" s="1"/>
  <c r="P140" i="12"/>
  <c r="Q140" i="12" s="1"/>
  <c r="P139" i="12"/>
  <c r="Q139" i="12" s="1"/>
  <c r="P138" i="12"/>
  <c r="Q138" i="12" s="1"/>
  <c r="P137" i="12"/>
  <c r="Q137" i="12" s="1"/>
  <c r="P136" i="12"/>
  <c r="Q136" i="12" s="1"/>
  <c r="P135" i="12"/>
  <c r="Q135" i="12" s="1"/>
  <c r="P134" i="12"/>
  <c r="Q134" i="12" s="1"/>
  <c r="Q133" i="12"/>
  <c r="P133" i="12"/>
  <c r="P132" i="12"/>
  <c r="Q132" i="12" s="1"/>
  <c r="P131" i="12"/>
  <c r="Q131" i="12" s="1"/>
  <c r="P130" i="12"/>
  <c r="Q130" i="12" s="1"/>
  <c r="Q129" i="12"/>
  <c r="P129" i="12"/>
  <c r="P128" i="12"/>
  <c r="Q128" i="12" s="1"/>
  <c r="P127" i="12"/>
  <c r="Q127" i="12" s="1"/>
  <c r="P126" i="12"/>
  <c r="Q126" i="12" s="1"/>
  <c r="P125" i="12"/>
  <c r="Q125" i="12" s="1"/>
  <c r="P124" i="12"/>
  <c r="Q124" i="12" s="1"/>
  <c r="P123" i="12"/>
  <c r="Q123" i="12" s="1"/>
  <c r="P122" i="12"/>
  <c r="Q122" i="12" s="1"/>
  <c r="Q121" i="12"/>
  <c r="P121" i="12"/>
  <c r="P120" i="12"/>
  <c r="Q120" i="12" s="1"/>
  <c r="P119" i="12"/>
  <c r="Q119" i="12" s="1"/>
  <c r="P118" i="12"/>
  <c r="Q118" i="12" s="1"/>
  <c r="Q117" i="12"/>
  <c r="P117" i="12"/>
  <c r="P116" i="12"/>
  <c r="Q116" i="12" s="1"/>
  <c r="P115" i="12"/>
  <c r="Q115" i="12" s="1"/>
  <c r="V114" i="12"/>
  <c r="U114" i="12"/>
  <c r="X114" i="12" s="1"/>
  <c r="T114" i="12"/>
  <c r="S114" i="12"/>
  <c r="W114" i="12" s="1"/>
  <c r="P114" i="12"/>
  <c r="Q114" i="12" s="1"/>
  <c r="P113" i="12"/>
  <c r="Q113" i="12" s="1"/>
  <c r="P112" i="12"/>
  <c r="Q112" i="12" s="1"/>
  <c r="P111" i="12"/>
  <c r="Q111" i="12" s="1"/>
  <c r="P110" i="12"/>
  <c r="Q110" i="12" s="1"/>
  <c r="P109" i="12"/>
  <c r="Q109" i="12" s="1"/>
  <c r="V108" i="12"/>
  <c r="U108" i="12"/>
  <c r="T108" i="12"/>
  <c r="S108" i="12"/>
  <c r="W108" i="12" s="1"/>
  <c r="P108" i="12"/>
  <c r="Q108" i="12" s="1"/>
  <c r="P107" i="12"/>
  <c r="Q107" i="12" s="1"/>
  <c r="P106" i="12"/>
  <c r="Q106" i="12" s="1"/>
  <c r="Q105" i="12"/>
  <c r="P105" i="12"/>
  <c r="P104" i="12"/>
  <c r="Q104" i="12" s="1"/>
  <c r="P103" i="12"/>
  <c r="Q103" i="12" s="1"/>
  <c r="P102" i="12"/>
  <c r="Q102" i="12" s="1"/>
  <c r="P101" i="12"/>
  <c r="Q101" i="12" s="1"/>
  <c r="P100" i="12"/>
  <c r="Q100" i="12" s="1"/>
  <c r="P99" i="12"/>
  <c r="Q99" i="12" s="1"/>
  <c r="Q98" i="12"/>
  <c r="P98" i="12"/>
  <c r="P97" i="12"/>
  <c r="Q97" i="12" s="1"/>
  <c r="P96" i="12"/>
  <c r="Q96" i="12" s="1"/>
  <c r="P95" i="12"/>
  <c r="Q95" i="12" s="1"/>
  <c r="Q94" i="12"/>
  <c r="P94" i="12"/>
  <c r="P93" i="12"/>
  <c r="Q93" i="12" s="1"/>
  <c r="P92" i="12"/>
  <c r="Q92" i="12" s="1"/>
  <c r="P91" i="12"/>
  <c r="Q91" i="12" s="1"/>
  <c r="P90" i="12"/>
  <c r="Q90" i="12" s="1"/>
  <c r="P89" i="12"/>
  <c r="Q89" i="12" s="1"/>
  <c r="P88" i="12"/>
  <c r="Q88" i="12" s="1"/>
  <c r="V87" i="12"/>
  <c r="U87" i="12"/>
  <c r="T87" i="12"/>
  <c r="S87" i="12"/>
  <c r="W87" i="12" s="1"/>
  <c r="P87" i="12"/>
  <c r="Q87" i="12" s="1"/>
  <c r="P86" i="12"/>
  <c r="Q86" i="12" s="1"/>
  <c r="P85" i="12"/>
  <c r="Q85" i="12" s="1"/>
  <c r="P84" i="12"/>
  <c r="Q84" i="12" s="1"/>
  <c r="X83" i="12"/>
  <c r="V83" i="12"/>
  <c r="U83" i="12"/>
  <c r="T83" i="12"/>
  <c r="S83" i="12"/>
  <c r="W83" i="12" s="1"/>
  <c r="P83" i="12"/>
  <c r="Q83" i="12" s="1"/>
  <c r="P82" i="12"/>
  <c r="Q82" i="12" s="1"/>
  <c r="P81" i="12"/>
  <c r="Q81" i="12" s="1"/>
  <c r="P80" i="12"/>
  <c r="Q80" i="12" s="1"/>
  <c r="P79" i="12"/>
  <c r="Q79" i="12" s="1"/>
  <c r="P78" i="12"/>
  <c r="Q78" i="12" s="1"/>
  <c r="P77" i="12"/>
  <c r="Q77" i="12" s="1"/>
  <c r="P76" i="12"/>
  <c r="Q76" i="12" s="1"/>
  <c r="P75" i="12"/>
  <c r="Q75" i="12" s="1"/>
  <c r="Q74" i="12"/>
  <c r="P74" i="12"/>
  <c r="P73" i="12"/>
  <c r="Q73" i="12" s="1"/>
  <c r="P72" i="12"/>
  <c r="Q72" i="12" s="1"/>
  <c r="P71" i="12"/>
  <c r="Q71" i="12" s="1"/>
  <c r="X70" i="12"/>
  <c r="V70" i="12"/>
  <c r="U70" i="12"/>
  <c r="T70" i="12"/>
  <c r="S70" i="12"/>
  <c r="P70" i="12"/>
  <c r="Q70" i="12" s="1"/>
  <c r="P69" i="12"/>
  <c r="Q69" i="12" s="1"/>
  <c r="P68" i="12"/>
  <c r="Q68" i="12" s="1"/>
  <c r="P67" i="12"/>
  <c r="Q67" i="12" s="1"/>
  <c r="P66" i="12"/>
  <c r="Q66" i="12" s="1"/>
  <c r="Q65" i="12"/>
  <c r="P65" i="12"/>
  <c r="P64" i="12"/>
  <c r="Q64" i="12" s="1"/>
  <c r="V63" i="12"/>
  <c r="U63" i="12"/>
  <c r="X63" i="12" s="1"/>
  <c r="T63" i="12"/>
  <c r="S63" i="12"/>
  <c r="W63" i="12" s="1"/>
  <c r="P63" i="12"/>
  <c r="Q63" i="12" s="1"/>
  <c r="P62" i="12"/>
  <c r="Q62" i="12" s="1"/>
  <c r="P61" i="12"/>
  <c r="Q61" i="12" s="1"/>
  <c r="P60" i="12"/>
  <c r="Q60" i="12" s="1"/>
  <c r="P59" i="12"/>
  <c r="Q59" i="12" s="1"/>
  <c r="P58" i="12"/>
  <c r="Q58" i="12" s="1"/>
  <c r="P57" i="12"/>
  <c r="Q57" i="12" s="1"/>
  <c r="P56" i="12"/>
  <c r="Q56" i="12" s="1"/>
  <c r="P55" i="12"/>
  <c r="Q55" i="12" s="1"/>
  <c r="Q54" i="12"/>
  <c r="P54" i="12"/>
  <c r="P53" i="12"/>
  <c r="Q53" i="12" s="1"/>
  <c r="P52" i="12"/>
  <c r="Q52" i="12" s="1"/>
  <c r="V51" i="12"/>
  <c r="U51" i="12"/>
  <c r="X51" i="12" s="1"/>
  <c r="T51" i="12"/>
  <c r="S51" i="12"/>
  <c r="P51" i="12"/>
  <c r="Q51" i="12" s="1"/>
  <c r="P50" i="12"/>
  <c r="Q50" i="12" s="1"/>
  <c r="P49" i="12"/>
  <c r="Q49" i="12" s="1"/>
  <c r="P48" i="12"/>
  <c r="Q48" i="12" s="1"/>
  <c r="P47" i="12"/>
  <c r="Q47" i="12" s="1"/>
  <c r="P46" i="12"/>
  <c r="Q46" i="12" s="1"/>
  <c r="P45" i="12"/>
  <c r="Q45" i="12" s="1"/>
  <c r="P44" i="12"/>
  <c r="Q44" i="12" s="1"/>
  <c r="Q43" i="12"/>
  <c r="P43" i="12"/>
  <c r="P42" i="12"/>
  <c r="Q42" i="12" s="1"/>
  <c r="V41" i="12"/>
  <c r="U41" i="12"/>
  <c r="X41" i="12" s="1"/>
  <c r="T41" i="12"/>
  <c r="S41" i="12"/>
  <c r="P41" i="12"/>
  <c r="Q41" i="12" s="1"/>
  <c r="P40" i="12"/>
  <c r="Q40" i="12" s="1"/>
  <c r="P39" i="12"/>
  <c r="Q39" i="12" s="1"/>
  <c r="P38" i="12"/>
  <c r="Q38" i="12" s="1"/>
  <c r="P37" i="12"/>
  <c r="Q37" i="12" s="1"/>
  <c r="P36" i="12"/>
  <c r="Q36" i="12" s="1"/>
  <c r="Q35" i="12"/>
  <c r="P35" i="12"/>
  <c r="P34" i="12"/>
  <c r="Q34" i="12" s="1"/>
  <c r="P33" i="12"/>
  <c r="Q33" i="12" s="1"/>
  <c r="P32" i="12"/>
  <c r="Q32" i="12" s="1"/>
  <c r="P31" i="12"/>
  <c r="Q31" i="12" s="1"/>
  <c r="P30" i="12"/>
  <c r="Q30" i="12" s="1"/>
  <c r="P29" i="12"/>
  <c r="Q29" i="12" s="1"/>
  <c r="P28" i="12"/>
  <c r="Q28" i="12" s="1"/>
  <c r="P27" i="12"/>
  <c r="Q27" i="12" s="1"/>
  <c r="Q26" i="12"/>
  <c r="P26" i="12"/>
  <c r="P25" i="12"/>
  <c r="Q25" i="12" s="1"/>
  <c r="P24" i="12"/>
  <c r="Q24" i="12" s="1"/>
  <c r="P23" i="12"/>
  <c r="Q23" i="12" s="1"/>
  <c r="P22" i="12"/>
  <c r="Q22" i="12" s="1"/>
  <c r="P21" i="12"/>
  <c r="Q21" i="12" s="1"/>
  <c r="P20" i="12"/>
  <c r="Q20" i="12" s="1"/>
  <c r="P19" i="12"/>
  <c r="Q19" i="12" s="1"/>
  <c r="P18" i="12"/>
  <c r="Q18" i="12" s="1"/>
  <c r="P17" i="12"/>
  <c r="Q17" i="12" s="1"/>
  <c r="P16" i="12"/>
  <c r="Q16" i="12" s="1"/>
  <c r="P15" i="12"/>
  <c r="Q15" i="12" s="1"/>
  <c r="P14" i="12"/>
  <c r="Q14" i="12" s="1"/>
  <c r="V13" i="12"/>
  <c r="U13" i="12"/>
  <c r="T13" i="12"/>
  <c r="S13" i="12"/>
  <c r="W13" i="12" s="1"/>
  <c r="P13" i="12"/>
  <c r="Q13" i="12" s="1"/>
  <c r="V12" i="12"/>
  <c r="U12" i="12"/>
  <c r="T12" i="12"/>
  <c r="S12" i="12"/>
  <c r="P12" i="12"/>
  <c r="Q12" i="12" s="1"/>
  <c r="P11" i="12"/>
  <c r="Q11" i="12" s="1"/>
  <c r="P10" i="12"/>
  <c r="Q10" i="12" s="1"/>
  <c r="P9" i="12"/>
  <c r="Q9" i="12" s="1"/>
  <c r="X8" i="12"/>
  <c r="V8" i="12"/>
  <c r="U8" i="12"/>
  <c r="T8" i="12"/>
  <c r="S8" i="12"/>
  <c r="P8" i="12"/>
  <c r="Q8" i="12" s="1"/>
  <c r="P7" i="12"/>
  <c r="Q7" i="12" s="1"/>
  <c r="P6" i="12"/>
  <c r="Q6" i="12" s="1"/>
  <c r="P5" i="12"/>
  <c r="Q5" i="12" s="1"/>
  <c r="X4" i="12"/>
  <c r="W4" i="12"/>
  <c r="P4" i="12"/>
  <c r="Q4" i="12" s="1"/>
  <c r="V3" i="12"/>
  <c r="U3" i="12"/>
  <c r="X3" i="12" s="1"/>
  <c r="T3" i="12"/>
  <c r="S3" i="12"/>
  <c r="W3" i="12" s="1"/>
  <c r="P3" i="12"/>
  <c r="Q3" i="12" s="1"/>
  <c r="W493" i="12" l="1"/>
  <c r="X222" i="12"/>
  <c r="X275" i="12"/>
  <c r="X406" i="12"/>
  <c r="W416" i="12"/>
  <c r="W426" i="12"/>
  <c r="X461" i="12"/>
  <c r="X601" i="12"/>
  <c r="W605" i="12"/>
  <c r="W649" i="12"/>
  <c r="W8" i="12"/>
  <c r="X13" i="12"/>
  <c r="W70" i="12"/>
  <c r="X330" i="12"/>
  <c r="X356" i="12"/>
  <c r="W12" i="12"/>
  <c r="X87" i="12"/>
  <c r="X108" i="12"/>
  <c r="W143" i="12"/>
  <c r="W248" i="12"/>
  <c r="W252" i="12"/>
  <c r="X282" i="12"/>
  <c r="X416" i="12"/>
  <c r="X649" i="12"/>
  <c r="X555" i="12"/>
  <c r="X584" i="12"/>
  <c r="W41" i="12"/>
  <c r="W207" i="12"/>
  <c r="W214" i="12"/>
  <c r="W218" i="12"/>
  <c r="X248" i="12"/>
  <c r="X252" i="12"/>
  <c r="W292" i="12"/>
  <c r="X321" i="12"/>
  <c r="X350" i="12"/>
  <c r="X360" i="12"/>
  <c r="X380" i="12"/>
  <c r="X400" i="12"/>
  <c r="X531" i="12"/>
  <c r="X588" i="12"/>
  <c r="W620" i="12"/>
  <c r="X615" i="12"/>
  <c r="X641" i="12"/>
  <c r="W766" i="12"/>
  <c r="W779" i="12"/>
  <c r="W848" i="12"/>
  <c r="X849" i="12"/>
  <c r="X882" i="12"/>
  <c r="W965" i="12"/>
  <c r="W969" i="12"/>
  <c r="X1177" i="12"/>
  <c r="W1197" i="12"/>
  <c r="X1316" i="12"/>
  <c r="X675" i="12"/>
  <c r="X696" i="12"/>
  <c r="X726" i="12"/>
  <c r="W803" i="12"/>
  <c r="W1513" i="12"/>
  <c r="X679" i="12"/>
  <c r="X694" i="12"/>
  <c r="W765" i="12"/>
  <c r="X766" i="12"/>
  <c r="X805" i="12"/>
  <c r="W815" i="12"/>
  <c r="X848" i="12"/>
  <c r="W860" i="12"/>
  <c r="X969" i="12"/>
  <c r="W982" i="12"/>
  <c r="X987" i="12"/>
  <c r="W1327" i="12"/>
  <c r="W1444" i="12"/>
  <c r="W1471" i="12"/>
  <c r="X1513" i="12"/>
  <c r="X860" i="12"/>
  <c r="X872" i="12"/>
  <c r="W910" i="12"/>
  <c r="W917" i="12"/>
  <c r="W928" i="12"/>
  <c r="X978" i="12"/>
  <c r="W1147" i="12"/>
  <c r="W1168" i="12"/>
  <c r="W1209" i="12"/>
  <c r="W1294" i="12"/>
  <c r="W1296" i="12"/>
  <c r="X1367" i="12"/>
  <c r="W1371" i="12"/>
  <c r="X1389" i="12"/>
  <c r="W1503" i="12"/>
  <c r="W596" i="12"/>
  <c r="X702" i="12"/>
  <c r="W710" i="12"/>
  <c r="X719" i="12"/>
  <c r="W736" i="12"/>
  <c r="W783" i="12"/>
  <c r="W801" i="12"/>
  <c r="X802" i="12"/>
  <c r="X815" i="12"/>
  <c r="W878" i="12"/>
  <c r="W892" i="12"/>
  <c r="X1002" i="12"/>
  <c r="X1081" i="12"/>
  <c r="W1221" i="12"/>
  <c r="X1222" i="12"/>
  <c r="W1333" i="12"/>
  <c r="W1379" i="12"/>
  <c r="W1403" i="12"/>
  <c r="W1466" i="12"/>
  <c r="X1494" i="12"/>
  <c r="W1465" i="12"/>
  <c r="W481" i="12"/>
  <c r="W584" i="12"/>
  <c r="X593" i="12"/>
  <c r="X596" i="12"/>
  <c r="X638" i="12"/>
  <c r="X660" i="12"/>
  <c r="W675" i="12"/>
  <c r="X710" i="12"/>
  <c r="X723" i="12"/>
  <c r="W726" i="12"/>
  <c r="X736" i="12"/>
  <c r="W882" i="12"/>
  <c r="W1382" i="12"/>
  <c r="X1394" i="12"/>
  <c r="W1475" i="12"/>
  <c r="X1481" i="12"/>
  <c r="W1485" i="12"/>
  <c r="X1503" i="12"/>
  <c r="W266" i="12"/>
  <c r="W321" i="12"/>
  <c r="X12" i="12"/>
  <c r="W51" i="12"/>
  <c r="X715" i="12"/>
  <c r="W257" i="12"/>
  <c r="W356" i="12"/>
  <c r="W365" i="12"/>
  <c r="W400" i="12"/>
  <c r="W406" i="12"/>
  <c r="W421" i="12"/>
  <c r="W579" i="12"/>
  <c r="W748" i="12"/>
  <c r="X207" i="12"/>
  <c r="W271" i="12"/>
  <c r="W345" i="12"/>
  <c r="X395" i="12"/>
  <c r="W433" i="12"/>
  <c r="W446" i="12"/>
  <c r="W659" i="12"/>
  <c r="W708" i="12"/>
  <c r="W802" i="12"/>
  <c r="X803" i="12"/>
  <c r="W1104" i="12"/>
  <c r="W851" i="12"/>
  <c r="X271" i="12"/>
  <c r="W326" i="12"/>
  <c r="X345" i="12"/>
  <c r="X446" i="12"/>
  <c r="X493" i="12"/>
  <c r="W551" i="12"/>
  <c r="W601" i="12"/>
  <c r="X659" i="12"/>
  <c r="X708" i="12"/>
  <c r="X630" i="12"/>
  <c r="X655" i="12"/>
  <c r="X769" i="12"/>
  <c r="X671" i="12"/>
  <c r="X765" i="12"/>
  <c r="W773" i="12"/>
  <c r="W789" i="12"/>
  <c r="W971" i="12"/>
  <c r="W805" i="12"/>
  <c r="X851" i="12"/>
  <c r="X934" i="12"/>
  <c r="W1289" i="12"/>
  <c r="W1492" i="12"/>
  <c r="X1403" i="12"/>
  <c r="X1406" i="12"/>
  <c r="X796" i="12"/>
  <c r="X843" i="12"/>
  <c r="W900" i="12"/>
  <c r="W921" i="12"/>
  <c r="W1246" i="12"/>
  <c r="W1249" i="12"/>
  <c r="X1445" i="12"/>
  <c r="W1125" i="12"/>
  <c r="X1354" i="12"/>
  <c r="X1390" i="12"/>
  <c r="W978" i="12"/>
  <c r="W996" i="12"/>
  <c r="X1310" i="12"/>
  <c r="X1376" i="12"/>
  <c r="W1423" i="12"/>
  <c r="X1471" i="12"/>
  <c r="X983" i="12"/>
  <c r="X1147" i="12"/>
  <c r="X1193" i="12"/>
  <c r="W1222" i="12"/>
  <c r="X1379" i="12"/>
  <c r="X1510" i="12"/>
  <c r="X1184" i="12"/>
  <c r="X1209" i="12"/>
  <c r="X1291" i="12"/>
  <c r="X1296" i="12"/>
  <c r="X1327" i="12"/>
  <c r="X1382" i="12"/>
  <c r="X1300" i="12"/>
  <c r="X1319" i="12"/>
  <c r="X1263" i="12"/>
  <c r="X1268" i="12"/>
  <c r="X1299" i="12"/>
  <c r="X1387" i="12"/>
  <c r="X1489" i="12"/>
  <c r="W1510" i="12"/>
  <c r="AA1557" i="10" l="1"/>
  <c r="AA1556" i="10"/>
  <c r="AA1555" i="10"/>
  <c r="AA1554" i="10"/>
  <c r="AA1553" i="10"/>
  <c r="AA1552" i="10"/>
  <c r="AA1551" i="10"/>
  <c r="AA1550" i="10"/>
  <c r="AA1549" i="10"/>
  <c r="AA1548" i="10"/>
  <c r="AA1547" i="10"/>
  <c r="AA1546" i="10"/>
  <c r="AA1545" i="10"/>
  <c r="AA1544" i="10"/>
  <c r="AA1543" i="10"/>
  <c r="AA1542" i="10"/>
  <c r="AA1541" i="10"/>
  <c r="AA1540" i="10"/>
  <c r="AA1539" i="10"/>
  <c r="AA1538" i="10"/>
  <c r="AA1537" i="10"/>
  <c r="AA1536" i="10"/>
  <c r="AA1535" i="10"/>
  <c r="AA1534" i="10"/>
  <c r="AA1533" i="10"/>
  <c r="AA1532" i="10"/>
  <c r="AA1531" i="10"/>
  <c r="AA1530" i="10"/>
  <c r="AA1529" i="10"/>
  <c r="AA1528" i="10"/>
  <c r="AA1527" i="10"/>
  <c r="AA1526" i="10"/>
  <c r="AA1525" i="10"/>
  <c r="AA1524" i="10"/>
  <c r="AA1523" i="10"/>
  <c r="AA1522" i="10"/>
  <c r="AA1521" i="10"/>
  <c r="AA1520" i="10"/>
  <c r="AA1519" i="10"/>
  <c r="AA1518" i="10"/>
  <c r="AA1517" i="10"/>
  <c r="AA1516" i="10"/>
  <c r="AA1515" i="10"/>
  <c r="AA1514" i="10"/>
  <c r="AA1513" i="10"/>
  <c r="AA1512" i="10"/>
  <c r="AA1511" i="10"/>
  <c r="AA1510" i="10"/>
  <c r="AA1509" i="10"/>
  <c r="AA1508" i="10"/>
  <c r="AA1507" i="10"/>
  <c r="AA1506" i="10"/>
  <c r="AA1505" i="10"/>
  <c r="AA1504" i="10"/>
  <c r="AA1503" i="10"/>
  <c r="AA1502" i="10"/>
  <c r="AA1501" i="10"/>
  <c r="AA1500" i="10"/>
  <c r="AA1499" i="10"/>
  <c r="AA1498" i="10"/>
  <c r="AA1497" i="10"/>
  <c r="AA1496" i="10"/>
  <c r="AA1495" i="10"/>
  <c r="AA1494" i="10"/>
  <c r="AA1493" i="10"/>
  <c r="AA1492" i="10"/>
  <c r="AA1491" i="10"/>
  <c r="AA1490" i="10"/>
  <c r="AA1489" i="10"/>
  <c r="AA1488" i="10"/>
  <c r="AA1487" i="10"/>
  <c r="AA1486" i="10"/>
  <c r="AA1485" i="10"/>
  <c r="AA1484" i="10"/>
  <c r="AA1483" i="10"/>
  <c r="AA1482" i="10"/>
  <c r="AA1481" i="10"/>
  <c r="AA1480" i="10"/>
  <c r="AA1479" i="10"/>
  <c r="AA1478" i="10"/>
  <c r="AA1477" i="10"/>
  <c r="AA1476" i="10"/>
  <c r="AA1475" i="10"/>
  <c r="AA1474" i="10"/>
  <c r="AA1473" i="10"/>
  <c r="AA1472" i="10"/>
  <c r="AA1471" i="10"/>
  <c r="AA1470" i="10"/>
  <c r="AA1469" i="10"/>
  <c r="AA1468" i="10"/>
  <c r="AA1467" i="10"/>
  <c r="AA1466" i="10"/>
  <c r="AA1465" i="10"/>
  <c r="AA1464" i="10"/>
  <c r="AA1463" i="10"/>
  <c r="AA1462" i="10"/>
  <c r="AA1461" i="10"/>
  <c r="AA1460" i="10"/>
  <c r="AA1459" i="10"/>
  <c r="AA1458" i="10"/>
  <c r="AA1457" i="10"/>
  <c r="AA1456" i="10"/>
  <c r="AA1455" i="10"/>
  <c r="AA1454" i="10"/>
  <c r="AA1453" i="10"/>
  <c r="AA1452" i="10"/>
  <c r="AA1451" i="10"/>
  <c r="AA1450" i="10"/>
  <c r="AA1449" i="10"/>
  <c r="AA1448" i="10"/>
  <c r="AA1447" i="10"/>
  <c r="AA1446" i="10"/>
  <c r="AA1445" i="10"/>
  <c r="AA1444" i="10"/>
  <c r="AA1443" i="10"/>
  <c r="AA1442" i="10"/>
  <c r="AA1441" i="10"/>
  <c r="AA1440" i="10"/>
  <c r="AA1439" i="10"/>
  <c r="AA1438" i="10"/>
  <c r="AA1437" i="10"/>
  <c r="AA1436" i="10"/>
  <c r="AA1435" i="10"/>
  <c r="AA1434" i="10"/>
  <c r="AA1433" i="10"/>
  <c r="AA1432" i="10"/>
  <c r="AA1431" i="10"/>
  <c r="AA1430" i="10"/>
  <c r="AA1429" i="10"/>
  <c r="AA1428" i="10"/>
  <c r="AA1427" i="10"/>
  <c r="AA1426" i="10"/>
  <c r="AA1425" i="10"/>
  <c r="AA1424" i="10"/>
  <c r="AA1423" i="10"/>
  <c r="AA1422" i="10"/>
  <c r="AA1421" i="10"/>
  <c r="AA1420" i="10"/>
  <c r="AA1419" i="10"/>
  <c r="AA1418" i="10"/>
  <c r="AA1417" i="10"/>
  <c r="AA1416" i="10"/>
  <c r="AA1415" i="10"/>
  <c r="AA1414" i="10"/>
  <c r="AA1413" i="10"/>
  <c r="AA1412" i="10"/>
  <c r="AA1411" i="10"/>
  <c r="AA1410" i="10"/>
  <c r="AA1409" i="10"/>
  <c r="AA1408" i="10"/>
  <c r="AA1407" i="10"/>
  <c r="AA1406" i="10"/>
  <c r="AA1405" i="10"/>
  <c r="AA1404" i="10"/>
  <c r="AA1403" i="10"/>
  <c r="AA1402" i="10"/>
  <c r="AA1401" i="10"/>
  <c r="AA1400" i="10"/>
  <c r="AA1399" i="10"/>
  <c r="AA1398" i="10"/>
  <c r="AA1397" i="10"/>
  <c r="AA1396" i="10"/>
  <c r="AA1395" i="10"/>
  <c r="AA1394" i="10"/>
  <c r="AA1393" i="10"/>
  <c r="AA1392" i="10"/>
  <c r="AA1391" i="10"/>
  <c r="AA1390" i="10"/>
  <c r="AA1389" i="10"/>
  <c r="AA1388" i="10"/>
  <c r="AA1387" i="10"/>
  <c r="AA1386" i="10"/>
  <c r="AA1385" i="10"/>
  <c r="AA1384" i="10"/>
  <c r="AA1383" i="10"/>
  <c r="AA1382" i="10"/>
  <c r="AA1381" i="10"/>
  <c r="AA1380" i="10"/>
  <c r="AA1379" i="10"/>
  <c r="AA1378" i="10"/>
  <c r="AA1377" i="10"/>
  <c r="AA1376" i="10"/>
  <c r="AA1375" i="10"/>
  <c r="AA1374" i="10"/>
  <c r="AA1373" i="10"/>
  <c r="AA1372" i="10"/>
  <c r="AA1371" i="10"/>
  <c r="AA1370" i="10"/>
  <c r="AA1369" i="10"/>
  <c r="AA1368" i="10"/>
  <c r="AA1367" i="10"/>
  <c r="AA1366" i="10"/>
  <c r="AA1365" i="10"/>
  <c r="AA1364" i="10"/>
  <c r="AA1363" i="10"/>
  <c r="AA1362" i="10"/>
  <c r="AA1361" i="10"/>
  <c r="AA1360" i="10"/>
  <c r="AA1359" i="10"/>
  <c r="AA1358" i="10"/>
  <c r="AA1357" i="10"/>
  <c r="AA1356" i="10"/>
  <c r="AA1355" i="10"/>
  <c r="AA1354" i="10"/>
  <c r="AA1353" i="10"/>
  <c r="AA1352" i="10"/>
  <c r="AA1351" i="10"/>
  <c r="AA1350" i="10"/>
  <c r="AA1349" i="10"/>
  <c r="AA1348" i="10"/>
  <c r="AA1347" i="10"/>
  <c r="AA1346" i="10"/>
  <c r="AA1345" i="10"/>
  <c r="AA1344" i="10"/>
  <c r="AA1343" i="10"/>
  <c r="AA1342" i="10"/>
  <c r="AA1341" i="10"/>
  <c r="AA1340" i="10"/>
  <c r="AA1339" i="10"/>
  <c r="AA1338" i="10"/>
  <c r="AA1337" i="10"/>
  <c r="AA1336" i="10"/>
  <c r="AA1335" i="10"/>
  <c r="AA1334" i="10"/>
  <c r="AA1333" i="10"/>
  <c r="AA1332" i="10"/>
  <c r="AA1331" i="10"/>
  <c r="AA1330" i="10"/>
  <c r="AA1329" i="10"/>
  <c r="AA1328" i="10"/>
  <c r="AA1327" i="10"/>
  <c r="AA1326" i="10"/>
  <c r="AA1325" i="10"/>
  <c r="AA1324" i="10"/>
  <c r="AA1323" i="10"/>
  <c r="AA1322" i="10"/>
  <c r="AA1321" i="10"/>
  <c r="AA1320" i="10"/>
  <c r="AA1319" i="10"/>
  <c r="AA1318" i="10"/>
  <c r="AA1317" i="10"/>
  <c r="AA1316" i="10"/>
  <c r="AA1315" i="10"/>
  <c r="AA1314" i="10"/>
  <c r="AA1313" i="10"/>
  <c r="AA1312" i="10"/>
  <c r="AA1311" i="10"/>
  <c r="AA1310" i="10"/>
  <c r="AA1309" i="10"/>
  <c r="AA1308" i="10"/>
  <c r="AA1307" i="10"/>
  <c r="AA1306" i="10"/>
  <c r="AA1305" i="10"/>
  <c r="AA1304" i="10"/>
  <c r="AA1303" i="10"/>
  <c r="AA1302" i="10"/>
  <c r="AA1301" i="10"/>
  <c r="AA1300" i="10"/>
  <c r="AA1299" i="10"/>
  <c r="AA1298" i="10"/>
  <c r="AA1297" i="10"/>
  <c r="AA1296" i="10"/>
  <c r="AA1295" i="10"/>
  <c r="AA1294" i="10"/>
  <c r="AA1293" i="10"/>
  <c r="AA1292" i="10"/>
  <c r="AA1291" i="10"/>
  <c r="AA1290" i="10"/>
  <c r="AA1289" i="10"/>
  <c r="AA1288" i="10"/>
  <c r="AA1287" i="10"/>
  <c r="AA1286" i="10"/>
  <c r="AA1285" i="10"/>
  <c r="AA1284" i="10"/>
  <c r="AA1283" i="10"/>
  <c r="AA1282" i="10"/>
  <c r="AA1281" i="10"/>
  <c r="AA1280" i="10"/>
  <c r="AA1279" i="10"/>
  <c r="AA1278" i="10"/>
  <c r="AA1277" i="10"/>
  <c r="AA1276" i="10"/>
  <c r="AA1275" i="10"/>
  <c r="AA1274" i="10"/>
  <c r="AA1273" i="10"/>
  <c r="AA1272" i="10"/>
  <c r="AA1271" i="10"/>
  <c r="AA1270" i="10"/>
  <c r="AA1269" i="10"/>
  <c r="AA1268" i="10"/>
  <c r="AA1267" i="10"/>
  <c r="AA1266" i="10"/>
  <c r="AA1265" i="10"/>
  <c r="AA1264" i="10"/>
  <c r="AA1263" i="10"/>
  <c r="AA1262" i="10"/>
  <c r="AA1261" i="10"/>
  <c r="AA1260" i="10"/>
  <c r="AA1259" i="10"/>
  <c r="AA1258" i="10"/>
  <c r="AA1257" i="10"/>
  <c r="AA1256" i="10"/>
  <c r="AA1255" i="10"/>
  <c r="AA1254" i="10"/>
  <c r="AA1253" i="10"/>
  <c r="AA1252" i="10"/>
  <c r="AA1251" i="10"/>
  <c r="AA1250" i="10"/>
  <c r="AA1249" i="10"/>
  <c r="AA1248" i="10"/>
  <c r="AA1247" i="10"/>
  <c r="AA1246" i="10"/>
  <c r="AA1245" i="10"/>
  <c r="AA1244" i="10"/>
  <c r="AA1243" i="10"/>
  <c r="AA1242" i="10"/>
  <c r="AA1241" i="10"/>
  <c r="AA1240" i="10"/>
  <c r="AA1239" i="10"/>
  <c r="AA1238" i="10"/>
  <c r="AA1237" i="10"/>
  <c r="AA1236" i="10"/>
  <c r="AA1235" i="10"/>
  <c r="AA1234" i="10"/>
  <c r="AA1233" i="10"/>
  <c r="AA1232" i="10"/>
  <c r="AA1231" i="10"/>
  <c r="AA1230" i="10"/>
  <c r="AA1229" i="10"/>
  <c r="AA1228" i="10"/>
  <c r="AA1227" i="10"/>
  <c r="AA1226" i="10"/>
  <c r="AA1225" i="10"/>
  <c r="AA1224" i="10"/>
  <c r="AA1223" i="10"/>
  <c r="AA1222" i="10"/>
  <c r="AA1221" i="10"/>
  <c r="AA1220" i="10"/>
  <c r="AA1219" i="10"/>
  <c r="AA1218" i="10"/>
  <c r="AA1217" i="10"/>
  <c r="AA1216" i="10"/>
  <c r="AA1215" i="10"/>
  <c r="AA1214" i="10"/>
  <c r="AA1213" i="10"/>
  <c r="AA1212" i="10"/>
  <c r="AA1211" i="10"/>
  <c r="AA1210" i="10"/>
  <c r="AA1209" i="10"/>
  <c r="AA1208" i="10"/>
  <c r="AA1207" i="10"/>
  <c r="AA1206" i="10"/>
  <c r="AA1205" i="10"/>
  <c r="AA1204" i="10"/>
  <c r="AA1203" i="10"/>
  <c r="AA1202" i="10"/>
  <c r="AA1201" i="10"/>
  <c r="AA1200" i="10"/>
  <c r="AA1199" i="10"/>
  <c r="AA1198" i="10"/>
  <c r="AA1197" i="10"/>
  <c r="AA1196" i="10"/>
  <c r="AA1195" i="10"/>
  <c r="AA1194" i="10"/>
  <c r="AA1193" i="10"/>
  <c r="AA1192" i="10"/>
  <c r="AA1191" i="10"/>
  <c r="AA1190" i="10"/>
  <c r="AA1189" i="10"/>
  <c r="AA1188" i="10"/>
  <c r="AA1187" i="10"/>
  <c r="AA1186" i="10"/>
  <c r="AA1185" i="10"/>
  <c r="AA1184" i="10"/>
  <c r="AA1183" i="10"/>
  <c r="AA1182" i="10"/>
  <c r="AA1181" i="10"/>
  <c r="AA1180" i="10"/>
  <c r="AA1179" i="10"/>
  <c r="AA1178" i="10"/>
  <c r="AA1177" i="10"/>
  <c r="AA1176" i="10"/>
  <c r="AA1175" i="10"/>
  <c r="AA1174" i="10"/>
  <c r="AA1173" i="10"/>
  <c r="AA1172" i="10"/>
  <c r="AA1171" i="10"/>
  <c r="AA1170" i="10"/>
  <c r="AA1169" i="10"/>
  <c r="AA1168" i="10"/>
  <c r="AA1167" i="10"/>
  <c r="AA1166" i="10"/>
  <c r="AA1165" i="10"/>
  <c r="AA1164" i="10"/>
  <c r="AA1163" i="10"/>
  <c r="AA1162" i="10"/>
  <c r="AA1161" i="10"/>
  <c r="AA1160" i="10"/>
  <c r="AA1159" i="10"/>
  <c r="AA1158" i="10"/>
  <c r="AA1157" i="10"/>
  <c r="AA1156" i="10"/>
  <c r="AA1155" i="10"/>
  <c r="AA1154" i="10"/>
  <c r="AA1153" i="10"/>
  <c r="AA1152" i="10"/>
  <c r="AA1151" i="10"/>
  <c r="AA1150" i="10"/>
  <c r="AA1149" i="10"/>
  <c r="AA1148" i="10"/>
  <c r="AA1147" i="10"/>
  <c r="AA1146" i="10"/>
  <c r="AA1145" i="10"/>
  <c r="AA1144" i="10"/>
  <c r="AA1143" i="10"/>
  <c r="AA1142" i="10"/>
  <c r="AA1141" i="10"/>
  <c r="AA1140" i="10"/>
  <c r="AA1139" i="10"/>
  <c r="AA1138" i="10"/>
  <c r="AA1137" i="10"/>
  <c r="AA1136" i="10"/>
  <c r="AA1135" i="10"/>
  <c r="AA1134" i="10"/>
  <c r="AA1133" i="10"/>
  <c r="AA1132" i="10"/>
  <c r="AA1131" i="10"/>
  <c r="AA1130" i="10"/>
  <c r="AA1129" i="10"/>
  <c r="AA1128" i="10"/>
  <c r="AA1127" i="10"/>
  <c r="AA1126" i="10"/>
  <c r="AA1125" i="10"/>
  <c r="AA1124" i="10"/>
  <c r="AA1123" i="10"/>
  <c r="AA1122" i="10"/>
  <c r="I1122" i="10"/>
  <c r="H1122" i="10"/>
  <c r="AA1121" i="10"/>
  <c r="I1121" i="10"/>
  <c r="H1121" i="10"/>
  <c r="AA1120" i="10"/>
  <c r="AA1119" i="10"/>
  <c r="AA1118" i="10"/>
  <c r="AA1117" i="10"/>
  <c r="I1117" i="10"/>
  <c r="H1117" i="10"/>
  <c r="AA1116" i="10"/>
  <c r="AA1115" i="10"/>
  <c r="AA1114" i="10"/>
  <c r="AA1113" i="10"/>
  <c r="AA1112" i="10"/>
  <c r="I1112" i="10"/>
  <c r="H1112" i="10"/>
  <c r="AA1111" i="10"/>
  <c r="AA1110" i="10"/>
  <c r="I1110" i="10"/>
  <c r="H1110" i="10"/>
  <c r="AA1109" i="10"/>
  <c r="AA1108" i="10"/>
  <c r="AA1107" i="10"/>
  <c r="AA1106" i="10"/>
  <c r="AA1105" i="10"/>
  <c r="AA1104" i="10"/>
  <c r="AA1103" i="10"/>
  <c r="AA1102" i="10"/>
  <c r="AA1101" i="10"/>
  <c r="AA1100" i="10"/>
  <c r="AA1099" i="10"/>
  <c r="AA1098" i="10"/>
  <c r="AA1097" i="10"/>
  <c r="AA1096" i="10"/>
  <c r="AA1095" i="10"/>
  <c r="AA1094" i="10"/>
  <c r="AA1093" i="10"/>
  <c r="AA1092" i="10"/>
  <c r="AA1091" i="10"/>
  <c r="AA1090" i="10"/>
  <c r="AA1089" i="10"/>
  <c r="AA1088" i="10"/>
  <c r="AA1087" i="10"/>
  <c r="AA1086" i="10"/>
  <c r="AA1085" i="10"/>
  <c r="AA1084" i="10"/>
  <c r="AA1083" i="10"/>
  <c r="I1083" i="10"/>
  <c r="AA1082" i="10"/>
  <c r="AA1081" i="10"/>
  <c r="AA1080" i="10"/>
  <c r="AA1079" i="10"/>
  <c r="AA1078" i="10"/>
  <c r="AA1077" i="10"/>
  <c r="AA1076" i="10"/>
  <c r="AA1075" i="10"/>
  <c r="AA1074" i="10"/>
  <c r="AA1073" i="10"/>
  <c r="I1073" i="10"/>
  <c r="H1073" i="10"/>
  <c r="AA1072" i="10"/>
  <c r="AA1071" i="10"/>
  <c r="AA1070" i="10"/>
  <c r="AA1069" i="10"/>
  <c r="AA1068" i="10"/>
  <c r="AA1067" i="10"/>
  <c r="AA1066" i="10"/>
  <c r="AA1065" i="10"/>
  <c r="AA1064" i="10"/>
  <c r="AA1063" i="10"/>
  <c r="AA1062" i="10"/>
  <c r="AA1061" i="10"/>
  <c r="AA1060" i="10"/>
  <c r="H1060" i="10"/>
  <c r="AA1059" i="10"/>
  <c r="AA1058" i="10"/>
  <c r="AA1057" i="10"/>
  <c r="AA1056" i="10"/>
  <c r="AA1055" i="10"/>
  <c r="AA1054" i="10"/>
  <c r="AA1053" i="10"/>
  <c r="AA1052" i="10"/>
  <c r="AA1051" i="10"/>
  <c r="AA1050" i="10"/>
  <c r="H1050" i="10"/>
  <c r="AA1049" i="10"/>
  <c r="H1049" i="10"/>
  <c r="AA1048" i="10"/>
  <c r="H1048" i="10"/>
  <c r="AA1047" i="10"/>
  <c r="H1047" i="10"/>
  <c r="AA1046" i="10"/>
  <c r="H1046" i="10"/>
  <c r="AA1045" i="10"/>
  <c r="H1045" i="10"/>
  <c r="AA1044" i="10"/>
  <c r="H1044" i="10"/>
  <c r="AA1043" i="10"/>
  <c r="H1043" i="10"/>
  <c r="AA1042" i="10"/>
  <c r="H1042" i="10"/>
  <c r="AA1041" i="10"/>
  <c r="AA1040" i="10"/>
  <c r="AA1039" i="10"/>
  <c r="AA1038" i="10"/>
  <c r="AA1037" i="10"/>
  <c r="AA1036" i="10"/>
  <c r="AA1035" i="10"/>
  <c r="AA1034" i="10"/>
  <c r="AA1033" i="10"/>
  <c r="AA1032" i="10"/>
  <c r="AA1031" i="10"/>
  <c r="AA1030" i="10"/>
  <c r="AA1029" i="10"/>
  <c r="AA1028" i="10"/>
  <c r="AA1027" i="10"/>
  <c r="AA1026" i="10"/>
  <c r="AA1025" i="10"/>
  <c r="AA1024" i="10"/>
  <c r="AA1023" i="10"/>
  <c r="AA1022" i="10"/>
  <c r="AA1021" i="10"/>
  <c r="AA1020" i="10"/>
  <c r="AA1019" i="10"/>
  <c r="AA1018" i="10"/>
  <c r="AA1017" i="10"/>
  <c r="AA1016" i="10"/>
  <c r="AA1015" i="10"/>
  <c r="AA1014" i="10"/>
  <c r="AA1013" i="10"/>
  <c r="AA1012" i="10"/>
  <c r="AA1011" i="10"/>
  <c r="AA1010" i="10"/>
  <c r="AA1009" i="10"/>
  <c r="AA1008" i="10"/>
  <c r="AA1007" i="10"/>
  <c r="AA1006" i="10"/>
  <c r="AA1005" i="10"/>
  <c r="AA1004" i="10"/>
  <c r="AA1003" i="10"/>
  <c r="AA1002" i="10"/>
  <c r="AA1001" i="10"/>
  <c r="AA1000" i="10"/>
  <c r="AA999" i="10"/>
  <c r="AA998" i="10"/>
  <c r="AA997" i="10"/>
  <c r="AA996" i="10"/>
  <c r="AA995" i="10"/>
  <c r="AA994" i="10"/>
  <c r="AA993" i="10"/>
  <c r="AA992" i="10"/>
  <c r="AA991" i="10"/>
  <c r="AA990" i="10"/>
  <c r="AA989" i="10"/>
  <c r="AA988" i="10"/>
  <c r="AA987" i="10"/>
  <c r="AA986" i="10"/>
  <c r="AA985" i="10"/>
  <c r="AA984" i="10"/>
  <c r="AA983" i="10"/>
  <c r="AA982" i="10"/>
  <c r="AA981" i="10"/>
  <c r="AA980" i="10"/>
  <c r="AA979" i="10"/>
  <c r="AA978" i="10"/>
  <c r="AA977" i="10"/>
  <c r="AA976" i="10"/>
  <c r="AA975" i="10"/>
  <c r="AA974" i="10"/>
  <c r="AA973" i="10"/>
  <c r="AA972" i="10"/>
  <c r="AA971" i="10"/>
  <c r="AA970" i="10"/>
  <c r="AA969" i="10"/>
  <c r="AA968" i="10"/>
  <c r="AA967" i="10"/>
  <c r="AA966" i="10"/>
  <c r="AA965" i="10"/>
  <c r="AA964" i="10"/>
  <c r="AA963" i="10"/>
  <c r="AA962" i="10"/>
  <c r="AA961" i="10"/>
  <c r="AA960" i="10"/>
  <c r="AA959" i="10"/>
  <c r="AA958" i="10"/>
  <c r="AA957" i="10"/>
  <c r="AA956" i="10"/>
  <c r="AA955" i="10"/>
  <c r="AA954" i="10"/>
  <c r="AA953" i="10"/>
  <c r="AA952" i="10"/>
  <c r="AA951" i="10"/>
  <c r="AA950" i="10"/>
  <c r="AA949" i="10"/>
  <c r="AA948" i="10"/>
  <c r="AA947" i="10"/>
  <c r="AA946" i="10"/>
  <c r="AA945" i="10"/>
  <c r="AA944" i="10"/>
  <c r="AA943" i="10"/>
  <c r="AA942" i="10"/>
  <c r="AA941" i="10"/>
  <c r="AA940" i="10"/>
  <c r="AA939" i="10"/>
  <c r="AA938" i="10"/>
  <c r="AA937" i="10"/>
  <c r="AA936" i="10"/>
  <c r="AA935" i="10"/>
  <c r="AA934" i="10"/>
  <c r="AA933" i="10"/>
  <c r="AA932" i="10"/>
  <c r="AA931" i="10"/>
  <c r="AA930" i="10"/>
  <c r="AA929" i="10"/>
  <c r="AA928" i="10"/>
  <c r="AA927" i="10"/>
  <c r="AA926" i="10"/>
  <c r="AA925" i="10"/>
  <c r="AA924" i="10"/>
  <c r="AA923" i="10"/>
  <c r="AA922" i="10"/>
  <c r="AA921" i="10"/>
  <c r="AA920" i="10"/>
  <c r="AA919" i="10"/>
  <c r="AA918" i="10"/>
  <c r="AA917" i="10"/>
  <c r="AA916" i="10"/>
  <c r="AA915" i="10"/>
  <c r="AA914" i="10"/>
  <c r="AA913" i="10"/>
  <c r="AA912" i="10"/>
  <c r="AA911" i="10"/>
  <c r="AA910" i="10"/>
  <c r="AA909" i="10"/>
  <c r="AA908" i="10"/>
  <c r="AA907" i="10"/>
  <c r="AA906" i="10"/>
  <c r="AA905" i="10"/>
  <c r="AA904" i="10"/>
  <c r="AA903" i="10"/>
  <c r="AA902" i="10"/>
  <c r="AA901" i="10"/>
  <c r="AA900" i="10"/>
  <c r="AA899" i="10"/>
  <c r="AA898" i="10"/>
  <c r="AA897" i="10"/>
  <c r="AA896" i="10"/>
  <c r="AA895" i="10"/>
  <c r="AA894" i="10"/>
  <c r="AA893" i="10"/>
  <c r="AA892" i="10"/>
  <c r="AA891" i="10"/>
  <c r="AA890" i="10"/>
  <c r="AA889" i="10"/>
  <c r="AA888" i="10"/>
  <c r="AA887" i="10"/>
  <c r="AA886" i="10"/>
  <c r="AA885" i="10"/>
  <c r="AA884" i="10"/>
  <c r="AA883" i="10"/>
  <c r="AA882" i="10"/>
  <c r="AA881" i="10"/>
  <c r="AA880" i="10"/>
  <c r="AA879" i="10"/>
  <c r="AA878" i="10"/>
  <c r="AA877" i="10"/>
  <c r="AA876" i="10"/>
  <c r="AA875" i="10"/>
  <c r="AA874" i="10"/>
  <c r="AA873" i="10"/>
  <c r="AA872" i="10"/>
  <c r="AA871" i="10"/>
  <c r="AA870" i="10"/>
  <c r="AA869" i="10"/>
  <c r="AA868" i="10"/>
  <c r="AA867" i="10"/>
  <c r="AA866" i="10"/>
  <c r="AA865" i="10"/>
  <c r="AA864" i="10"/>
  <c r="AA863" i="10"/>
  <c r="AA862" i="10"/>
  <c r="AA861" i="10"/>
  <c r="AA860" i="10"/>
  <c r="AA859" i="10"/>
  <c r="AA858" i="10"/>
  <c r="AA857" i="10"/>
  <c r="AA856" i="10"/>
  <c r="AA855" i="10"/>
  <c r="AA854" i="10"/>
  <c r="AA853" i="10"/>
  <c r="AA852" i="10"/>
  <c r="AA851" i="10"/>
  <c r="AA850" i="10"/>
  <c r="AA849" i="10"/>
  <c r="AA848" i="10"/>
  <c r="AA847" i="10"/>
  <c r="AA846" i="10"/>
  <c r="AA845" i="10"/>
  <c r="AA844" i="10"/>
  <c r="AA843" i="10"/>
  <c r="AA842" i="10"/>
  <c r="AA841" i="10"/>
  <c r="AA840" i="10"/>
  <c r="AA839" i="10"/>
  <c r="AA838" i="10"/>
  <c r="AA837" i="10"/>
  <c r="AA836" i="10"/>
  <c r="AA835" i="10"/>
  <c r="AA834" i="10"/>
  <c r="AA833" i="10"/>
  <c r="AA832" i="10"/>
  <c r="AA831" i="10"/>
  <c r="AA830" i="10"/>
  <c r="AA829" i="10"/>
  <c r="AA828" i="10"/>
  <c r="AA827" i="10"/>
  <c r="AA826" i="10"/>
  <c r="AA825" i="10"/>
  <c r="AA824" i="10"/>
  <c r="AA823" i="10"/>
  <c r="AA822" i="10"/>
  <c r="AA821" i="10"/>
  <c r="AA820" i="10"/>
  <c r="AA819" i="10"/>
  <c r="AA818" i="10"/>
  <c r="AA817" i="10"/>
  <c r="AA816" i="10"/>
  <c r="AA815" i="10"/>
  <c r="AA814" i="10"/>
  <c r="AA813" i="10"/>
  <c r="AA812" i="10"/>
  <c r="AA811" i="10"/>
  <c r="AA810" i="10"/>
  <c r="AA809" i="10"/>
  <c r="AA808" i="10"/>
  <c r="AA807" i="10"/>
  <c r="AA806" i="10"/>
  <c r="AA805" i="10"/>
  <c r="AA804" i="10"/>
  <c r="AA803" i="10"/>
  <c r="AA802" i="10"/>
  <c r="AA801" i="10"/>
  <c r="AA800" i="10"/>
  <c r="AA799" i="10"/>
  <c r="AA798" i="10"/>
  <c r="AA797" i="10"/>
  <c r="AA796" i="10"/>
  <c r="AA795" i="10"/>
  <c r="AA794" i="10"/>
  <c r="AA793" i="10"/>
  <c r="AA792" i="10"/>
  <c r="AA791" i="10"/>
  <c r="AA790" i="10"/>
  <c r="AA789" i="10"/>
  <c r="AA788" i="10"/>
  <c r="AA787" i="10"/>
  <c r="AA786" i="10"/>
  <c r="AA785" i="10"/>
  <c r="AA784" i="10"/>
  <c r="AA783" i="10"/>
  <c r="AA782" i="10"/>
  <c r="AA781" i="10"/>
  <c r="AA780" i="10"/>
  <c r="AA779" i="10"/>
  <c r="AA778" i="10"/>
  <c r="AA777" i="10"/>
  <c r="AA776" i="10"/>
  <c r="AA775" i="10"/>
  <c r="AA774" i="10"/>
  <c r="AA773" i="10"/>
  <c r="AA772" i="10"/>
  <c r="AA771" i="10"/>
  <c r="AA770" i="10"/>
  <c r="AA769" i="10"/>
  <c r="AA768" i="10"/>
  <c r="AA767" i="10"/>
  <c r="AA766" i="10"/>
  <c r="AA765" i="10"/>
  <c r="AA764" i="10"/>
  <c r="AA763" i="10"/>
  <c r="AA762" i="10"/>
  <c r="AA761" i="10"/>
  <c r="AA760" i="10"/>
  <c r="AA759" i="10"/>
  <c r="AA758" i="10"/>
  <c r="AA757" i="10"/>
  <c r="AA756" i="10"/>
  <c r="AA755" i="10"/>
  <c r="AA754" i="10"/>
  <c r="AA753" i="10"/>
  <c r="AA752" i="10"/>
  <c r="AA751" i="10"/>
  <c r="AA750" i="10"/>
  <c r="AA749" i="10"/>
  <c r="AA748" i="10"/>
  <c r="AA747" i="10"/>
  <c r="AA746" i="10"/>
  <c r="AA745" i="10"/>
  <c r="AA744" i="10"/>
  <c r="AA743" i="10"/>
  <c r="AA742" i="10"/>
  <c r="AA741" i="10"/>
  <c r="AA740" i="10"/>
  <c r="AA739" i="10"/>
  <c r="AA738" i="10"/>
  <c r="AA737" i="10"/>
  <c r="AA736" i="10"/>
  <c r="AA735" i="10"/>
  <c r="AA734" i="10"/>
  <c r="AA733" i="10"/>
  <c r="AA732" i="10"/>
  <c r="AA731" i="10"/>
  <c r="AA730" i="10"/>
  <c r="AA729" i="10"/>
  <c r="AA728" i="10"/>
  <c r="AA727" i="10"/>
  <c r="AA726" i="10"/>
  <c r="AA725" i="10"/>
  <c r="AA724" i="10"/>
  <c r="AA723" i="10"/>
  <c r="AA722" i="10"/>
  <c r="AA721" i="10"/>
  <c r="AA720" i="10"/>
  <c r="AA719" i="10"/>
  <c r="AA718" i="10"/>
  <c r="AA717" i="10"/>
  <c r="AA716" i="10"/>
  <c r="AA715" i="10"/>
  <c r="AA714" i="10"/>
  <c r="AA713" i="10"/>
  <c r="AA712" i="10"/>
  <c r="AA711" i="10"/>
  <c r="AA710" i="10"/>
  <c r="AA709" i="10"/>
  <c r="AA708" i="10"/>
  <c r="AA707" i="10"/>
  <c r="AA706" i="10"/>
  <c r="AA705" i="10"/>
  <c r="AA704" i="10"/>
  <c r="AA703" i="10"/>
  <c r="AA702" i="10"/>
  <c r="AA701" i="10"/>
  <c r="AA700" i="10"/>
  <c r="AA699" i="10"/>
  <c r="AA698" i="10"/>
  <c r="AA697" i="10"/>
  <c r="AA696" i="10"/>
  <c r="AA695" i="10"/>
  <c r="AA694" i="10"/>
  <c r="AA693" i="10"/>
  <c r="AA692" i="10"/>
  <c r="AA691" i="10"/>
  <c r="AA690" i="10"/>
  <c r="AA689" i="10"/>
  <c r="AA688" i="10"/>
  <c r="AA687" i="10"/>
  <c r="AA686" i="10"/>
  <c r="I686" i="10"/>
  <c r="AA685" i="10"/>
  <c r="AA684" i="10"/>
  <c r="AA683" i="10"/>
  <c r="AA682" i="10"/>
  <c r="AA681" i="10"/>
  <c r="AA680" i="10"/>
  <c r="AA679" i="10"/>
  <c r="AA678" i="10"/>
  <c r="I678" i="10"/>
  <c r="AA677" i="10"/>
  <c r="AA676" i="10"/>
  <c r="AA675" i="10"/>
  <c r="AA674" i="10"/>
  <c r="AA673" i="10"/>
  <c r="AA672" i="10"/>
  <c r="AA671" i="10"/>
  <c r="AA670" i="10"/>
  <c r="I670" i="10"/>
  <c r="H670" i="10"/>
  <c r="AA669" i="10"/>
  <c r="AA668" i="10"/>
  <c r="I668" i="10"/>
  <c r="H668" i="10"/>
  <c r="AA667" i="10"/>
  <c r="H667" i="10"/>
  <c r="AA666" i="10"/>
  <c r="I666" i="10"/>
  <c r="H666" i="10"/>
  <c r="AA665" i="10"/>
  <c r="H665" i="10"/>
  <c r="AA664" i="10"/>
  <c r="I664" i="10"/>
  <c r="H664" i="10"/>
  <c r="AA663" i="10"/>
  <c r="H663" i="10"/>
  <c r="AA662" i="10"/>
  <c r="I662" i="10"/>
  <c r="H662" i="10"/>
  <c r="AA661" i="10"/>
  <c r="H661" i="10"/>
  <c r="AA660" i="10"/>
  <c r="I660" i="10"/>
  <c r="H660" i="10"/>
  <c r="AA659" i="10"/>
  <c r="H659" i="10"/>
  <c r="AA658" i="10"/>
  <c r="I658" i="10"/>
  <c r="H658" i="10"/>
  <c r="AA657" i="10"/>
  <c r="H657" i="10"/>
  <c r="AA656" i="10"/>
  <c r="I656" i="10"/>
  <c r="H656" i="10"/>
  <c r="AA655" i="10"/>
  <c r="H655" i="10"/>
  <c r="AA654" i="10"/>
  <c r="I654" i="10"/>
  <c r="H654" i="10"/>
  <c r="AA653" i="10"/>
  <c r="H653" i="10"/>
  <c r="AA652" i="10"/>
  <c r="I652" i="10"/>
  <c r="H652" i="10"/>
  <c r="AA651" i="10"/>
  <c r="H651" i="10"/>
  <c r="AA650" i="10"/>
  <c r="AA649" i="10"/>
  <c r="AA648" i="10"/>
  <c r="AA647" i="10"/>
  <c r="AA646" i="10"/>
  <c r="AA645" i="10"/>
  <c r="AA644" i="10"/>
  <c r="AA643" i="10"/>
  <c r="AA642" i="10"/>
  <c r="I642" i="10"/>
  <c r="H642" i="10"/>
  <c r="AA641" i="10"/>
  <c r="AA640" i="10"/>
  <c r="AA639" i="10"/>
  <c r="AA638" i="10"/>
  <c r="AA637" i="10"/>
  <c r="AA636" i="10"/>
  <c r="AA635" i="10"/>
  <c r="AA634" i="10"/>
  <c r="AA633" i="10"/>
  <c r="H633" i="10"/>
  <c r="AA632" i="10"/>
  <c r="H632" i="10"/>
  <c r="AA631" i="10"/>
  <c r="AA630" i="10"/>
  <c r="AA629" i="10"/>
  <c r="AA628" i="10"/>
  <c r="I628" i="10"/>
  <c r="AA627" i="10"/>
  <c r="AA626" i="10"/>
  <c r="I626" i="10"/>
  <c r="H626" i="10"/>
  <c r="AA625" i="10"/>
  <c r="I625" i="10"/>
  <c r="H625" i="10"/>
  <c r="AA624" i="10"/>
  <c r="AA623" i="10"/>
  <c r="AA622" i="10"/>
  <c r="AA621" i="10"/>
  <c r="I621" i="10"/>
  <c r="H621" i="10"/>
  <c r="AA620" i="10"/>
  <c r="I620" i="10"/>
  <c r="H620" i="10"/>
  <c r="AA619" i="10"/>
  <c r="I619" i="10"/>
  <c r="H619" i="10"/>
  <c r="AA618" i="10"/>
  <c r="AA617" i="10"/>
  <c r="AA616" i="10"/>
  <c r="AA615" i="10"/>
  <c r="AA614" i="10"/>
  <c r="AA613" i="10"/>
  <c r="AA612" i="10"/>
  <c r="AA611" i="10"/>
  <c r="AA610" i="10"/>
  <c r="AA609" i="10"/>
  <c r="AA608" i="10"/>
  <c r="AA607" i="10"/>
  <c r="AA606" i="10"/>
  <c r="AA605" i="10"/>
  <c r="AA604" i="10"/>
  <c r="AA603" i="10"/>
  <c r="AA602" i="10"/>
  <c r="AA601" i="10"/>
  <c r="I601" i="10"/>
  <c r="H601" i="10"/>
  <c r="AA600" i="10"/>
  <c r="AA599" i="10"/>
  <c r="AA598" i="10"/>
  <c r="AA597" i="10"/>
  <c r="AA596" i="10"/>
  <c r="AA595" i="10"/>
  <c r="AA594" i="10"/>
  <c r="AA593" i="10"/>
  <c r="AA592" i="10"/>
  <c r="AA591" i="10"/>
  <c r="AA590" i="10"/>
  <c r="AA589" i="10"/>
  <c r="AA588" i="10"/>
  <c r="AA587" i="10"/>
  <c r="AA586" i="10"/>
  <c r="AA585" i="10"/>
  <c r="AA584" i="10"/>
  <c r="AA583" i="10"/>
  <c r="AA582" i="10"/>
  <c r="I582" i="10"/>
  <c r="H582" i="10"/>
  <c r="AA581" i="10"/>
  <c r="AA580" i="10"/>
  <c r="AA579" i="10"/>
  <c r="AA578" i="10"/>
  <c r="AA577" i="10"/>
  <c r="AA576" i="10"/>
  <c r="AA575" i="10"/>
  <c r="AA574" i="10"/>
  <c r="AA573" i="10"/>
  <c r="AA572" i="10"/>
  <c r="AA571" i="10"/>
  <c r="AA570" i="10"/>
  <c r="AA569" i="10"/>
  <c r="AA568" i="10"/>
  <c r="AA567" i="10"/>
  <c r="I567" i="10"/>
  <c r="H567" i="10"/>
  <c r="AA566" i="10"/>
  <c r="AA565" i="10"/>
  <c r="AA564" i="10"/>
  <c r="AA563" i="10"/>
  <c r="AA562" i="10"/>
  <c r="AA561" i="10"/>
  <c r="AA560" i="10"/>
  <c r="AA559" i="10"/>
  <c r="AA558" i="10"/>
  <c r="AA557" i="10"/>
  <c r="AA556" i="10"/>
  <c r="AA555" i="10"/>
  <c r="AA554" i="10"/>
  <c r="AA553" i="10"/>
  <c r="AA552" i="10"/>
  <c r="AA551" i="10"/>
  <c r="AA550" i="10"/>
  <c r="AA549" i="10"/>
  <c r="AA548" i="10"/>
  <c r="AA547" i="10"/>
  <c r="AA546" i="10"/>
  <c r="AA545" i="10"/>
  <c r="AA544" i="10"/>
  <c r="AA543" i="10"/>
  <c r="AA542" i="10"/>
  <c r="AA541" i="10"/>
  <c r="AA540" i="10"/>
  <c r="AA539" i="10"/>
  <c r="AA538" i="10"/>
  <c r="AA537" i="10"/>
  <c r="AA536" i="10"/>
  <c r="AA535" i="10"/>
  <c r="AA534" i="10"/>
  <c r="AA533" i="10"/>
  <c r="AA532" i="10"/>
  <c r="AA531" i="10"/>
  <c r="AA530" i="10"/>
  <c r="AA529" i="10"/>
  <c r="AA528" i="10"/>
  <c r="AA527" i="10"/>
  <c r="AA526" i="10"/>
  <c r="AA525" i="10"/>
  <c r="AA524" i="10"/>
  <c r="AA523" i="10"/>
  <c r="AA522" i="10"/>
  <c r="AA521" i="10"/>
  <c r="AA520" i="10"/>
  <c r="AA519" i="10"/>
  <c r="AA518" i="10"/>
  <c r="AA517" i="10"/>
  <c r="AA516" i="10"/>
  <c r="AA515" i="10"/>
  <c r="AA514" i="10"/>
  <c r="AA513" i="10"/>
  <c r="AA512" i="10"/>
  <c r="AA511" i="10"/>
  <c r="AA510" i="10"/>
  <c r="AA509" i="10"/>
  <c r="AA508" i="10"/>
  <c r="AA507" i="10"/>
  <c r="AA506" i="10"/>
  <c r="AA505" i="10"/>
  <c r="AA504" i="10"/>
  <c r="AA503" i="10"/>
  <c r="AA502" i="10"/>
  <c r="AA501" i="10"/>
  <c r="AA500" i="10"/>
  <c r="AA499" i="10"/>
  <c r="AA498" i="10"/>
  <c r="AA497" i="10"/>
  <c r="AA496" i="10"/>
  <c r="AA495" i="10"/>
  <c r="AA494" i="10"/>
  <c r="AA493" i="10"/>
  <c r="AA492" i="10"/>
  <c r="AA491" i="10"/>
  <c r="AA490" i="10"/>
  <c r="AA489" i="10"/>
  <c r="AA488" i="10"/>
  <c r="AA487" i="10"/>
  <c r="AA486" i="10"/>
  <c r="AA485" i="10"/>
  <c r="AA484" i="10"/>
  <c r="AA483" i="10"/>
  <c r="AA482" i="10"/>
  <c r="AA481" i="10"/>
  <c r="AA480" i="10"/>
  <c r="AA479" i="10"/>
  <c r="AA478" i="10"/>
  <c r="AA477" i="10"/>
  <c r="AA476" i="10"/>
  <c r="AA475" i="10"/>
  <c r="AA474" i="10"/>
  <c r="AA473" i="10"/>
  <c r="AA472" i="10"/>
  <c r="AA471" i="10"/>
  <c r="AA470" i="10"/>
  <c r="AA469" i="10"/>
  <c r="AA468" i="10"/>
  <c r="AA467" i="10"/>
  <c r="AA466" i="10"/>
  <c r="AA465" i="10"/>
  <c r="AA464" i="10"/>
  <c r="AA463" i="10"/>
  <c r="AA462" i="10"/>
  <c r="AA461" i="10"/>
  <c r="AA460" i="10"/>
  <c r="AA459" i="10"/>
  <c r="AA458" i="10"/>
  <c r="AA457" i="10"/>
  <c r="AA456" i="10"/>
  <c r="AA455" i="10"/>
  <c r="AA454" i="10"/>
  <c r="AA453" i="10"/>
  <c r="AA452" i="10"/>
  <c r="AA451" i="10"/>
  <c r="AA450" i="10"/>
  <c r="AA449" i="10"/>
  <c r="AA448" i="10"/>
  <c r="AA447" i="10"/>
  <c r="AA446" i="10"/>
  <c r="AA445" i="10"/>
  <c r="AA444" i="10"/>
  <c r="AA443" i="10"/>
  <c r="AA442" i="10"/>
  <c r="AA441" i="10"/>
  <c r="AA440" i="10"/>
  <c r="AA439" i="10"/>
  <c r="AA438" i="10"/>
  <c r="AA437" i="10"/>
  <c r="AA436" i="10"/>
  <c r="AA435" i="10"/>
  <c r="AA434" i="10"/>
  <c r="AA433" i="10"/>
  <c r="AA432" i="10"/>
  <c r="AA431" i="10"/>
  <c r="AA430" i="10"/>
  <c r="AA429" i="10"/>
  <c r="AA428" i="10"/>
  <c r="AA427" i="10"/>
  <c r="AA426" i="10"/>
  <c r="AA425" i="10"/>
  <c r="AA424" i="10"/>
  <c r="AA423" i="10"/>
  <c r="AA422" i="10"/>
  <c r="AA421" i="10"/>
  <c r="AA420" i="10"/>
  <c r="AA419" i="10"/>
  <c r="AA418" i="10"/>
  <c r="AA417" i="10"/>
  <c r="AA416" i="10"/>
  <c r="AA415" i="10"/>
  <c r="AA414" i="10"/>
  <c r="AA413" i="10"/>
  <c r="AA412" i="10"/>
  <c r="AA411" i="10"/>
  <c r="AA410" i="10"/>
  <c r="AA409" i="10"/>
  <c r="AA408" i="10"/>
  <c r="AA407" i="10"/>
  <c r="AA406" i="10"/>
  <c r="AA405" i="10"/>
  <c r="AA404" i="10"/>
  <c r="AA403" i="10"/>
  <c r="AA402" i="10"/>
  <c r="AA401" i="10"/>
  <c r="AA400" i="10"/>
  <c r="AA399" i="10"/>
  <c r="AA398" i="10"/>
  <c r="AA397" i="10"/>
  <c r="AA396" i="10"/>
  <c r="I396" i="10"/>
  <c r="H396" i="10"/>
  <c r="AA395" i="10"/>
  <c r="AA394" i="10"/>
  <c r="AA393" i="10"/>
  <c r="AA392" i="10"/>
  <c r="AA391" i="10"/>
  <c r="AA390" i="10"/>
  <c r="AA389" i="10"/>
  <c r="AA388" i="10"/>
  <c r="AA387" i="10"/>
  <c r="AA386" i="10"/>
  <c r="AA385" i="10"/>
  <c r="AA384" i="10"/>
  <c r="AA383" i="10"/>
  <c r="AA382" i="10"/>
  <c r="AA381" i="10"/>
  <c r="AA380" i="10"/>
  <c r="AA379" i="10"/>
  <c r="AA378" i="10"/>
  <c r="AA377" i="10"/>
  <c r="AA376" i="10"/>
  <c r="AA375" i="10"/>
  <c r="AA374" i="10"/>
  <c r="AA373" i="10"/>
  <c r="AA372" i="10"/>
  <c r="AA371" i="10"/>
  <c r="AA370" i="10"/>
  <c r="AA369" i="10"/>
  <c r="AA368" i="10"/>
  <c r="AA367" i="10"/>
  <c r="AA366" i="10"/>
  <c r="AA365" i="10"/>
  <c r="AA364" i="10"/>
  <c r="AA363" i="10"/>
  <c r="AA362" i="10"/>
  <c r="AA361" i="10"/>
  <c r="AA360" i="10"/>
  <c r="AA359" i="10"/>
  <c r="AA358" i="10"/>
  <c r="AA357" i="10"/>
  <c r="AA356" i="10"/>
  <c r="AA355" i="10"/>
  <c r="AA354" i="10"/>
  <c r="AA353" i="10"/>
  <c r="AA352" i="10"/>
  <c r="AA351" i="10"/>
  <c r="AA350" i="10"/>
  <c r="AA349" i="10"/>
  <c r="AA348" i="10"/>
  <c r="AA347" i="10"/>
  <c r="AA346" i="10"/>
  <c r="AA345" i="10"/>
  <c r="AA344" i="10"/>
  <c r="AA343" i="10"/>
  <c r="AA342" i="10"/>
  <c r="AA341" i="10"/>
  <c r="AA340" i="10"/>
  <c r="AA339" i="10"/>
  <c r="AA338" i="10"/>
  <c r="AA337" i="10"/>
  <c r="AA336" i="10"/>
  <c r="AA335" i="10"/>
  <c r="AA334" i="10"/>
  <c r="AA333" i="10"/>
  <c r="AA332" i="10"/>
  <c r="AA331" i="10"/>
  <c r="AA330" i="10"/>
  <c r="AA329" i="10"/>
  <c r="AA328" i="10"/>
  <c r="AA327" i="10"/>
  <c r="AA326" i="10"/>
  <c r="AA325" i="10"/>
  <c r="AA324" i="10"/>
  <c r="AA323" i="10"/>
  <c r="AA322" i="10"/>
  <c r="AA321" i="10"/>
  <c r="AA320" i="10"/>
  <c r="AA319" i="10"/>
  <c r="AA318" i="10"/>
  <c r="AA317" i="10"/>
  <c r="AA316" i="10"/>
  <c r="AA315" i="10"/>
  <c r="AA314" i="10"/>
  <c r="AA313" i="10"/>
  <c r="AA312" i="10"/>
  <c r="AA311" i="10"/>
  <c r="AA310" i="10"/>
  <c r="AA309" i="10"/>
  <c r="AA308" i="10"/>
  <c r="AA307" i="10"/>
  <c r="AA306" i="10"/>
  <c r="AA305" i="10"/>
  <c r="AA304" i="10"/>
  <c r="AA303" i="10"/>
  <c r="AA302" i="10"/>
  <c r="AA301" i="10"/>
  <c r="AA300" i="10"/>
  <c r="AA299" i="10"/>
  <c r="AA298" i="10"/>
  <c r="AA297" i="10"/>
  <c r="AA296" i="10"/>
  <c r="AA295" i="10"/>
  <c r="AA294" i="10"/>
  <c r="AA293" i="10"/>
  <c r="AA292" i="10"/>
  <c r="AA291" i="10"/>
  <c r="AA290" i="10"/>
  <c r="AA289" i="10"/>
  <c r="AA288" i="10"/>
  <c r="AA287" i="10"/>
  <c r="AA286" i="10"/>
  <c r="AA285" i="10"/>
  <c r="AA284" i="10"/>
  <c r="AA283" i="10"/>
  <c r="AA282" i="10"/>
  <c r="AA281" i="10"/>
  <c r="AA280" i="10"/>
  <c r="AA279" i="10"/>
  <c r="AA278" i="10"/>
  <c r="AA277" i="10"/>
  <c r="AA276" i="10"/>
  <c r="AA275" i="10"/>
  <c r="AA274" i="10"/>
  <c r="AA273" i="10"/>
  <c r="AA272" i="10"/>
  <c r="AA271" i="10"/>
  <c r="AA270" i="10"/>
  <c r="AA269" i="10"/>
  <c r="AA268" i="10"/>
  <c r="AA267" i="10"/>
  <c r="AA266" i="10"/>
  <c r="AA265" i="10"/>
  <c r="AA264" i="10"/>
  <c r="AA263" i="10"/>
  <c r="AA262" i="10"/>
  <c r="AA261" i="10"/>
  <c r="AA260" i="10"/>
  <c r="AA259" i="10"/>
  <c r="AA258" i="10"/>
  <c r="AA257" i="10"/>
  <c r="AA256" i="10"/>
  <c r="AA255" i="10"/>
  <c r="AA254" i="10"/>
  <c r="AA253" i="10"/>
  <c r="AA252" i="10"/>
  <c r="AA251" i="10"/>
  <c r="AA250" i="10"/>
  <c r="AA249" i="10"/>
  <c r="AA248" i="10"/>
  <c r="AA247" i="10"/>
  <c r="AA246" i="10"/>
  <c r="AA245" i="10"/>
  <c r="AA244" i="10"/>
  <c r="AA243" i="10"/>
  <c r="AA242" i="10"/>
  <c r="AA241" i="10"/>
  <c r="AA240" i="10"/>
  <c r="AA239" i="10"/>
  <c r="AA238" i="10"/>
  <c r="AA237" i="10"/>
  <c r="AA236" i="10"/>
  <c r="AA235" i="10"/>
  <c r="AA234" i="10"/>
  <c r="AA233" i="10"/>
  <c r="AA232" i="10"/>
  <c r="AA231" i="10"/>
  <c r="AA230" i="10"/>
  <c r="AA229" i="10"/>
  <c r="AA228" i="10"/>
  <c r="AA227" i="10"/>
  <c r="AA226" i="10"/>
  <c r="AA225" i="10"/>
  <c r="AA224" i="10"/>
  <c r="AA223" i="10"/>
  <c r="AA222" i="10"/>
  <c r="AA221" i="10"/>
  <c r="AA220" i="10"/>
  <c r="AA219" i="10"/>
  <c r="AA218" i="10"/>
  <c r="AA217" i="10"/>
  <c r="AA216" i="10"/>
  <c r="AA215" i="10"/>
  <c r="AA214" i="10"/>
  <c r="AA213" i="10"/>
  <c r="AA212" i="10"/>
  <c r="AA211" i="10"/>
  <c r="AA210" i="10"/>
  <c r="AA209" i="10"/>
  <c r="AA208" i="10"/>
  <c r="AA207" i="10"/>
  <c r="AA206" i="10"/>
  <c r="AA205" i="10"/>
  <c r="AA204" i="10"/>
  <c r="AA203" i="10"/>
  <c r="AA202" i="10"/>
  <c r="AA201" i="10"/>
  <c r="AA200" i="10"/>
  <c r="AA199" i="10"/>
  <c r="AA198" i="10"/>
  <c r="T198" i="10"/>
  <c r="I198" i="10"/>
  <c r="AA197" i="10"/>
  <c r="AA196" i="10"/>
  <c r="AA195" i="10"/>
  <c r="AA194" i="10"/>
  <c r="AA193" i="10"/>
  <c r="AA192" i="10"/>
  <c r="AA191" i="10"/>
  <c r="AA190" i="10"/>
  <c r="AA189" i="10"/>
  <c r="AA188" i="10"/>
  <c r="AA187" i="10"/>
  <c r="H187" i="10"/>
  <c r="I187" i="10" s="1"/>
  <c r="AA186" i="10"/>
  <c r="I186" i="10"/>
  <c r="AA185" i="10"/>
  <c r="AA184" i="10"/>
  <c r="AA183" i="10"/>
  <c r="AA182" i="10"/>
  <c r="M182" i="10"/>
  <c r="L182" i="10"/>
  <c r="I182" i="10"/>
  <c r="AA181" i="10"/>
  <c r="I181" i="10"/>
  <c r="AA180" i="10"/>
  <c r="I180" i="10"/>
  <c r="AA179" i="10"/>
  <c r="I179" i="10"/>
  <c r="AA178" i="10"/>
  <c r="H178" i="10"/>
  <c r="I178" i="10" s="1"/>
  <c r="AA177" i="10"/>
  <c r="I177" i="10"/>
  <c r="AA176" i="10"/>
  <c r="AA175" i="10"/>
  <c r="AA174" i="10"/>
  <c r="AA173" i="10"/>
  <c r="I173" i="10"/>
  <c r="AA172" i="10"/>
  <c r="I172" i="10"/>
  <c r="AA171" i="10"/>
  <c r="I171" i="10"/>
  <c r="AA170" i="10"/>
  <c r="I170" i="10"/>
  <c r="AA169" i="10"/>
  <c r="I169" i="10"/>
  <c r="AA168" i="10"/>
  <c r="I168" i="10"/>
  <c r="AA167" i="10"/>
  <c r="I167" i="10"/>
  <c r="AA166" i="10"/>
  <c r="AA165" i="10"/>
  <c r="AA164" i="10"/>
  <c r="AA163" i="10"/>
  <c r="AA162" i="10"/>
  <c r="AA161" i="10"/>
  <c r="AA160" i="10"/>
  <c r="AA159" i="10"/>
  <c r="AA158" i="10"/>
  <c r="AA157" i="10"/>
  <c r="AA156" i="10"/>
  <c r="AA155" i="10"/>
  <c r="AA154" i="10"/>
  <c r="AA153" i="10"/>
  <c r="AA152" i="10"/>
  <c r="AA151" i="10"/>
  <c r="AA150" i="10"/>
  <c r="AA149" i="10"/>
  <c r="AA148" i="10"/>
  <c r="AA147" i="10"/>
  <c r="AA146" i="10"/>
  <c r="AA145" i="10"/>
  <c r="AA144" i="10"/>
  <c r="AA143" i="10"/>
  <c r="AA142" i="10"/>
  <c r="AA141" i="10"/>
  <c r="AA140" i="10"/>
  <c r="AD140" i="10" s="1"/>
  <c r="AA139" i="10"/>
  <c r="AA138" i="10"/>
  <c r="AA137" i="10"/>
  <c r="AA136" i="10"/>
  <c r="AA135" i="10"/>
  <c r="AA134" i="10"/>
  <c r="AA133" i="10"/>
  <c r="AA132" i="10"/>
  <c r="I132" i="10"/>
  <c r="H132" i="10"/>
  <c r="AA131" i="10"/>
  <c r="I131" i="10"/>
  <c r="H131" i="10"/>
  <c r="AA130" i="10"/>
  <c r="AA129" i="10"/>
  <c r="AA128" i="10"/>
  <c r="AA127" i="10"/>
  <c r="AA126" i="10"/>
  <c r="AA125" i="10"/>
  <c r="AA124" i="10"/>
  <c r="AA123" i="10"/>
  <c r="AA122" i="10"/>
  <c r="AA121" i="10"/>
  <c r="AA120" i="10"/>
  <c r="AA119" i="10"/>
  <c r="AA118" i="10"/>
  <c r="AA117" i="10"/>
  <c r="AA116" i="10"/>
  <c r="AA115" i="10"/>
  <c r="AA114" i="10"/>
  <c r="AA113" i="10"/>
  <c r="AA112" i="10"/>
  <c r="AA111" i="10"/>
  <c r="AA110" i="10"/>
  <c r="AA109" i="10"/>
  <c r="AA108" i="10"/>
  <c r="AA107" i="10"/>
  <c r="AA106" i="10"/>
  <c r="AA105" i="10"/>
  <c r="AA104" i="10"/>
  <c r="I104" i="10"/>
  <c r="H104" i="10"/>
  <c r="AA103" i="10"/>
  <c r="AA102" i="10"/>
  <c r="AA101" i="10"/>
  <c r="AA100" i="10"/>
  <c r="AA99" i="10"/>
  <c r="AA98" i="10"/>
  <c r="AA97" i="10"/>
  <c r="AA96" i="10"/>
  <c r="AA95" i="10"/>
  <c r="AA94" i="10"/>
  <c r="AA93" i="10"/>
  <c r="AA92" i="10"/>
  <c r="AA91" i="10"/>
  <c r="AA90" i="10"/>
  <c r="AA89" i="10"/>
  <c r="AA88" i="10"/>
  <c r="AA87" i="10"/>
  <c r="AA86" i="10"/>
  <c r="AA85" i="10"/>
  <c r="AA84" i="10"/>
  <c r="AA83" i="10"/>
  <c r="AA82" i="10"/>
  <c r="AA81" i="10"/>
  <c r="AA80" i="10"/>
  <c r="AA79" i="10"/>
  <c r="AA78" i="10"/>
  <c r="AA77" i="10"/>
  <c r="AA76" i="10"/>
  <c r="AA75" i="10"/>
  <c r="AA74" i="10"/>
  <c r="AA73" i="10"/>
  <c r="AA72" i="10"/>
  <c r="AA71" i="10"/>
  <c r="AA70" i="10"/>
  <c r="AA69" i="10"/>
  <c r="AA68" i="10"/>
  <c r="AA67" i="10"/>
  <c r="AA66" i="10"/>
  <c r="AA65" i="10"/>
  <c r="AA64" i="10"/>
  <c r="AA63" i="10"/>
  <c r="AA62" i="10"/>
  <c r="AA61" i="10"/>
  <c r="AA60" i="10"/>
  <c r="AA59" i="10"/>
  <c r="AA58" i="10"/>
  <c r="AA57" i="10"/>
  <c r="AA56" i="10"/>
  <c r="AA55" i="10"/>
  <c r="AA54" i="10"/>
  <c r="AA53" i="10"/>
  <c r="AA52" i="10"/>
  <c r="AA51" i="10"/>
  <c r="AA50" i="10"/>
  <c r="AA49" i="10"/>
  <c r="AA48" i="10"/>
  <c r="AA47" i="10"/>
  <c r="AA46" i="10"/>
  <c r="AA45" i="10"/>
  <c r="AA44" i="10"/>
  <c r="AA43" i="10"/>
  <c r="AA42" i="10"/>
  <c r="AA41" i="10"/>
  <c r="AA40" i="10"/>
  <c r="AA39" i="10"/>
  <c r="AA38" i="10"/>
  <c r="AA37" i="10"/>
  <c r="AA36" i="10"/>
  <c r="AA35" i="10"/>
  <c r="AA34" i="10"/>
  <c r="AA33" i="10"/>
  <c r="AA32" i="10"/>
  <c r="AA31" i="10"/>
  <c r="AA30" i="10"/>
  <c r="AA29" i="10"/>
  <c r="AA28" i="10"/>
  <c r="AA27" i="10"/>
  <c r="AA26" i="10"/>
  <c r="AA25" i="10"/>
  <c r="AA24" i="10"/>
  <c r="AA23" i="10"/>
  <c r="AA22" i="10"/>
  <c r="AA21" i="10"/>
  <c r="AA20" i="10"/>
  <c r="AA19" i="10"/>
  <c r="AA18" i="10"/>
  <c r="AA17" i="10"/>
  <c r="AA16" i="10"/>
  <c r="AA15" i="10"/>
  <c r="AA14" i="10"/>
  <c r="AA13" i="10"/>
  <c r="AA12" i="10"/>
</calcChain>
</file>

<file path=xl/sharedStrings.xml><?xml version="1.0" encoding="utf-8"?>
<sst xmlns="http://schemas.openxmlformats.org/spreadsheetml/2006/main" count="49377" uniqueCount="8681">
  <si>
    <t>Entidad</t>
  </si>
  <si>
    <t>Actividades</t>
  </si>
  <si>
    <t>Unidad</t>
  </si>
  <si>
    <t>Meta</t>
  </si>
  <si>
    <t>Fecha de inicio</t>
  </si>
  <si>
    <t>Duración</t>
  </si>
  <si>
    <t>Unidad de tiempo</t>
  </si>
  <si>
    <t>2016050000144</t>
  </si>
  <si>
    <t>Practicante de Excelencia</t>
  </si>
  <si>
    <t>UNI</t>
  </si>
  <si>
    <t>MES</t>
  </si>
  <si>
    <t>Profesional Temporal</t>
  </si>
  <si>
    <t>Mesa de Ayuda Tecnólogo en sistemas</t>
  </si>
  <si>
    <t>2016050000147</t>
  </si>
  <si>
    <t>Apoyo practicantes de excelencia</t>
  </si>
  <si>
    <t>Capacitación y asesoría administraciones</t>
  </si>
  <si>
    <t>Eventos, logística y publicaciones.</t>
  </si>
  <si>
    <t>Soporte Técnico Módulo Proyectos</t>
  </si>
  <si>
    <t>2016050000151</t>
  </si>
  <si>
    <t>Fortalecimiento inst fiscal y financiero</t>
  </si>
  <si>
    <t>%</t>
  </si>
  <si>
    <t>Contratación temporales</t>
  </si>
  <si>
    <t>Gestión e Intermediación de Recursos</t>
  </si>
  <si>
    <t>Practicantes de Excelencia</t>
  </si>
  <si>
    <t>Adquisición de vehículo</t>
  </si>
  <si>
    <t>2016050000156</t>
  </si>
  <si>
    <t>Revisión y Ajuste de POTs</t>
  </si>
  <si>
    <t>Eventos y talleres</t>
  </si>
  <si>
    <t>Licencias ArcGis</t>
  </si>
  <si>
    <t>Practicante de excelencia</t>
  </si>
  <si>
    <t>Prestación servicio de apoyo</t>
  </si>
  <si>
    <t>2016050000157</t>
  </si>
  <si>
    <t>Diseño y Desarrollo</t>
  </si>
  <si>
    <t>Estudios Técnicos</t>
  </si>
  <si>
    <t>Evaluación</t>
  </si>
  <si>
    <t>Implementación y Puesta en Marcha</t>
  </si>
  <si>
    <t>Operación y Dirección</t>
  </si>
  <si>
    <t>Planificación</t>
  </si>
  <si>
    <t>Adquisición de equipos tecnológicos</t>
  </si>
  <si>
    <t>Publicaciones</t>
  </si>
  <si>
    <t>2016050000162</t>
  </si>
  <si>
    <t>Material, suministro, apoyo logísitco.</t>
  </si>
  <si>
    <t>Administración gastos generales</t>
  </si>
  <si>
    <t>2016050000164</t>
  </si>
  <si>
    <t>Adquisición equipos de oficina</t>
  </si>
  <si>
    <t>Adquisición mantenimiento software KOHA</t>
  </si>
  <si>
    <t>Practicantes de Excelencia.</t>
  </si>
  <si>
    <t>Publicaciones Sistemas de Indicadores</t>
  </si>
  <si>
    <t>Software análisis minería datos-SPSS</t>
  </si>
  <si>
    <t>Temporales Profesionales.</t>
  </si>
  <si>
    <t>Licencias de software</t>
  </si>
  <si>
    <t>Publicación fichas municipales</t>
  </si>
  <si>
    <t>Soporte logistico y eventos municipales</t>
  </si>
  <si>
    <t>Soporte y mantenimiento MapGis</t>
  </si>
  <si>
    <t>2016050000249</t>
  </si>
  <si>
    <t>Capacitación servidores públicos en GpR</t>
  </si>
  <si>
    <t>Estructuración Observatorio Gestión Púb.</t>
  </si>
  <si>
    <t>Elaboración cartillas y difusión</t>
  </si>
  <si>
    <t>Aplicativo para PPR-POAI.</t>
  </si>
  <si>
    <t>2016050000282</t>
  </si>
  <si>
    <t>Apoyo logístico e imprevistos asociados</t>
  </si>
  <si>
    <t>Contratación profesionales - desarrollo</t>
  </si>
  <si>
    <t>Proceso de comunicación y concertación</t>
  </si>
  <si>
    <t>Proceso participativo</t>
  </si>
  <si>
    <t>2016050000284</t>
  </si>
  <si>
    <t>Almacenamiento SIG Corporativo</t>
  </si>
  <si>
    <t>Conectividad con los 124 municipios</t>
  </si>
  <si>
    <t>Implementación Catastro Multiproposito</t>
  </si>
  <si>
    <t>Licencias ArcGIS</t>
  </si>
  <si>
    <t>Licencias ORACLE</t>
  </si>
  <si>
    <t>Personal sistema geográfico corporativo</t>
  </si>
  <si>
    <t>Soporte Sistema OVC</t>
  </si>
  <si>
    <t>Soporte y mantenimiento servidores SIG</t>
  </si>
  <si>
    <t>2016050000285</t>
  </si>
  <si>
    <t>Diálogos Populares</t>
  </si>
  <si>
    <t>Fortalecimiento a la oficina de alcaldes</t>
  </si>
  <si>
    <t>Fortalecimiento a los proyectos</t>
  </si>
  <si>
    <t>Vinculacion temporales</t>
  </si>
  <si>
    <t>2016050000286</t>
  </si>
  <si>
    <t>contingencia tramites catastrales</t>
  </si>
  <si>
    <t>digitalizacion historicos catastrales</t>
  </si>
  <si>
    <t>fortalecimiento tecnico</t>
  </si>
  <si>
    <t>fortalecimiento tecnologico</t>
  </si>
  <si>
    <t>2016050000070</t>
  </si>
  <si>
    <t>Realización de estudios de riesgo</t>
  </si>
  <si>
    <t>Municipios con instrumentación</t>
  </si>
  <si>
    <t>2016050000094</t>
  </si>
  <si>
    <t>Capacitación específica a comunidades</t>
  </si>
  <si>
    <t>Capacitación general gestión del riesgo</t>
  </si>
  <si>
    <t>Capacitación virtual presencial</t>
  </si>
  <si>
    <t>Capacitacion y formulacion de los PEGRD</t>
  </si>
  <si>
    <t>Foros subregionales de capacitación</t>
  </si>
  <si>
    <t>Socialización PEGRD</t>
  </si>
  <si>
    <t>2016050000153</t>
  </si>
  <si>
    <t>Seminarios y talleres gestión del riesgo</t>
  </si>
  <si>
    <t>2016050000068</t>
  </si>
  <si>
    <t>Implementación del Sistema</t>
  </si>
  <si>
    <t>Comunicación para la Gestión</t>
  </si>
  <si>
    <t>Adquisición de equipos para comunicación</t>
  </si>
  <si>
    <t>Fortalecimiento de telecomunicaciones</t>
  </si>
  <si>
    <t>Operación del Sistema</t>
  </si>
  <si>
    <t>2016050000071</t>
  </si>
  <si>
    <t>Ejecución de obras</t>
  </si>
  <si>
    <t>Verificacion de las obras</t>
  </si>
  <si>
    <t>Verificación de obras</t>
  </si>
  <si>
    <t>2016050000062</t>
  </si>
  <si>
    <t>Comunicación y Logística</t>
  </si>
  <si>
    <t>2016050000149</t>
  </si>
  <si>
    <t>Comunicación pública y publicaciones</t>
  </si>
  <si>
    <t>2016050000288</t>
  </si>
  <si>
    <t>Estrat para construcc territorial de paz</t>
  </si>
  <si>
    <t>Implementación de iniciativas estratégicas de desarrollo integral en Todo El Departamento, Antioquia, Occidente</t>
  </si>
  <si>
    <t>2016050000002</t>
  </si>
  <si>
    <t>2017050000009</t>
  </si>
  <si>
    <t>Implementación del Consejo deptal de Paz</t>
  </si>
  <si>
    <t>Promoción y sensibilización del proceso</t>
  </si>
  <si>
    <t>Ejercicios masivos de cualificación</t>
  </si>
  <si>
    <t>Herramientas eficientes, eficases en uso</t>
  </si>
  <si>
    <t>Proceso y generación de entregables</t>
  </si>
  <si>
    <t>2012050000350</t>
  </si>
  <si>
    <t>Intervención infraestructura física FLA</t>
  </si>
  <si>
    <t>Interventoria</t>
  </si>
  <si>
    <t>2016050000211</t>
  </si>
  <si>
    <t>Adquisición y renovación TIC´s</t>
  </si>
  <si>
    <t>Practicantes de excelencia</t>
  </si>
  <si>
    <t>2016050000212</t>
  </si>
  <si>
    <t>Campañas gestión de cambio</t>
  </si>
  <si>
    <t>Concertación, ejecuc prog bienest social</t>
  </si>
  <si>
    <t>Plan mejoramiento clima organizacional</t>
  </si>
  <si>
    <t>2016050000213</t>
  </si>
  <si>
    <t>Capacitación y adiestramiento</t>
  </si>
  <si>
    <t>Certificación y reentrenamiento alturas</t>
  </si>
  <si>
    <t>Curso de capacitación no formal</t>
  </si>
  <si>
    <t>2016050000214</t>
  </si>
  <si>
    <t>Adq sist espectrometria absorción atóm</t>
  </si>
  <si>
    <t>Compra etiquetadora línea 3</t>
  </si>
  <si>
    <t>Convenios especificos de investigación</t>
  </si>
  <si>
    <t>2016050000216</t>
  </si>
  <si>
    <t>Implementación de líneas de vida</t>
  </si>
  <si>
    <t>Implementación sistema de gestión riesgo</t>
  </si>
  <si>
    <t>Operación comite convivencia laboral</t>
  </si>
  <si>
    <t>Señalización de la FLA</t>
  </si>
  <si>
    <t>Suministros de insumos y protección</t>
  </si>
  <si>
    <t>2016050000227</t>
  </si>
  <si>
    <t>Estudio de Factibilidad Traslado FLA</t>
  </si>
  <si>
    <t>2016050000025</t>
  </si>
  <si>
    <t>Ejecución</t>
  </si>
  <si>
    <t>2016050000099</t>
  </si>
  <si>
    <t>Licenciamiento y auditoría con ACL</t>
  </si>
  <si>
    <t>Licenciamiento.</t>
  </si>
  <si>
    <t>2016050000127</t>
  </si>
  <si>
    <t>Campaña.</t>
  </si>
  <si>
    <t>Encuentro Internacional.</t>
  </si>
  <si>
    <t>Evaluar Cultura del Control</t>
  </si>
  <si>
    <t>2017050000003</t>
  </si>
  <si>
    <t>Cierre de brechas y certificación</t>
  </si>
  <si>
    <t>Desarrollo de Auditorías Ciudadanas en los Municipios Priorizados del Departamento de Antioquia</t>
  </si>
  <si>
    <t>2017050000016</t>
  </si>
  <si>
    <t>Cualificación en funciones</t>
  </si>
  <si>
    <t>Evaluación de avance</t>
  </si>
  <si>
    <t>Recepción y evaluación final</t>
  </si>
  <si>
    <t>Seguimiento a la ejecución</t>
  </si>
  <si>
    <t>Socialización y sensibilización</t>
  </si>
  <si>
    <t>2016050000033</t>
  </si>
  <si>
    <t>Atención a familias gestantes</t>
  </si>
  <si>
    <t>Recuperación nutricional</t>
  </si>
  <si>
    <t>Contratación recurso humano</t>
  </si>
  <si>
    <t>Atención a familias lactantes</t>
  </si>
  <si>
    <t>2016050000234</t>
  </si>
  <si>
    <t>Contrat para producc y distrib Complemen</t>
  </si>
  <si>
    <t>Asesoría Asistencia técnica profesional</t>
  </si>
  <si>
    <t>2016050000032</t>
  </si>
  <si>
    <t>Contratación de recurso humano</t>
  </si>
  <si>
    <t>Programa de Alimentación Escolar</t>
  </si>
  <si>
    <t>2016050000031</t>
  </si>
  <si>
    <t>Desarrollar estrategias pedagógicas</t>
  </si>
  <si>
    <t>Implementar SISMANA</t>
  </si>
  <si>
    <t>Implementar SISVAN</t>
  </si>
  <si>
    <t>2016050000023</t>
  </si>
  <si>
    <t>Proceso pedagógico</t>
  </si>
  <si>
    <t>Entrega de insumos</t>
  </si>
  <si>
    <t>Entrega de insumos para huertas</t>
  </si>
  <si>
    <t>Proceso Formativo en ECA</t>
  </si>
  <si>
    <t>2016050000038</t>
  </si>
  <si>
    <t>Campaña contra el racismo</t>
  </si>
  <si>
    <t>Asesorar y fortalecer</t>
  </si>
  <si>
    <t>Apoyo recurso humano</t>
  </si>
  <si>
    <t>Apoyo consejos organizaciones</t>
  </si>
  <si>
    <t>Adoptan modelo de atención</t>
  </si>
  <si>
    <t>Variable étnica</t>
  </si>
  <si>
    <t>Instituciones propias</t>
  </si>
  <si>
    <t>Sociales del estado</t>
  </si>
  <si>
    <t>Acompañamiento de acciones</t>
  </si>
  <si>
    <t>Asesoria en Etnoeducación</t>
  </si>
  <si>
    <t>Asesoria en gobierno propio</t>
  </si>
  <si>
    <t>2017050000007</t>
  </si>
  <si>
    <t>Caracterización acompañamiento población</t>
  </si>
  <si>
    <t>Convenio interinstnales para formación</t>
  </si>
  <si>
    <t>Desarollo proyectos productivos</t>
  </si>
  <si>
    <t>Conven acceso Educación superior</t>
  </si>
  <si>
    <t>Creación de plan de atención psicosocial</t>
  </si>
  <si>
    <t>Proces acompañto psicosocial comudades</t>
  </si>
  <si>
    <t>Convenio atencion entidades salud</t>
  </si>
  <si>
    <t>2017050000008</t>
  </si>
  <si>
    <t>Análisis y estudio de acuerdos de paz</t>
  </si>
  <si>
    <t>Georref a partir priorización territorio</t>
  </si>
  <si>
    <t>Realización ejercicios de priorización</t>
  </si>
  <si>
    <t>Construcción de consensos</t>
  </si>
  <si>
    <t>Participación entidades admon deptal</t>
  </si>
  <si>
    <t>política pública de paz y posconflicto</t>
  </si>
  <si>
    <t>2016050000268</t>
  </si>
  <si>
    <t>Construccion acueducto rural agua</t>
  </si>
  <si>
    <t>Construcción sistemas alternativos agua</t>
  </si>
  <si>
    <t>Nuevas conexiones agua predios rurales</t>
  </si>
  <si>
    <t>Contratación de personal</t>
  </si>
  <si>
    <t>Transporte</t>
  </si>
  <si>
    <t>HRA</t>
  </si>
  <si>
    <t>2016050000270</t>
  </si>
  <si>
    <t>Fortalecer prestación servicios públicos</t>
  </si>
  <si>
    <t>Contratación personal</t>
  </si>
  <si>
    <t>2016050000273</t>
  </si>
  <si>
    <t>Residuos sólidos en zonas rurales</t>
  </si>
  <si>
    <t>2016050000274</t>
  </si>
  <si>
    <t>Conexiones rurales alcantarillado</t>
  </si>
  <si>
    <t>Tratamiento aguas residuales</t>
  </si>
  <si>
    <t>2016050000276</t>
  </si>
  <si>
    <t>Conexiones urbanas al servicio agua apta</t>
  </si>
  <si>
    <t>Sistemas acueductos urbanos optimizados</t>
  </si>
  <si>
    <t>2016050000278</t>
  </si>
  <si>
    <t>Alcantari optimizados garantía servicio</t>
  </si>
  <si>
    <t>Predios al servicio alcantarillado</t>
  </si>
  <si>
    <t>2016050000279</t>
  </si>
  <si>
    <t>Aprovechamiento y/o transformación RS</t>
  </si>
  <si>
    <t>Construcción alternat disposición final</t>
  </si>
  <si>
    <t>Disposición optimizados mejorados constr</t>
  </si>
  <si>
    <t>2016050000280</t>
  </si>
  <si>
    <t>Creación empresas, esquemas asociativas</t>
  </si>
  <si>
    <t>2016050000269</t>
  </si>
  <si>
    <t>Nuevas conexiones servicio de energia</t>
  </si>
  <si>
    <t>Nuevas conexiones servicio energia Alter</t>
  </si>
  <si>
    <t>Servicio gas red no convencional</t>
  </si>
  <si>
    <t>Servicio rural gas domiciliario por red</t>
  </si>
  <si>
    <t>2016050000275</t>
  </si>
  <si>
    <t>Conexiones servicio de gas domiciliario</t>
  </si>
  <si>
    <t>2016050000293</t>
  </si>
  <si>
    <t>2016050000036</t>
  </si>
  <si>
    <t>Comunicación y logistica indígena</t>
  </si>
  <si>
    <t>2016050000067</t>
  </si>
  <si>
    <t>Formulación de planes de vida</t>
  </si>
  <si>
    <t>Construcción de espacios públicos</t>
  </si>
  <si>
    <t>2016050000064</t>
  </si>
  <si>
    <t>Estudio de Ordenamiento</t>
  </si>
  <si>
    <t>GERENCIA INDIGENA</t>
  </si>
  <si>
    <t>2017050000013</t>
  </si>
  <si>
    <t>2017050000014</t>
  </si>
  <si>
    <t>Administración</t>
  </si>
  <si>
    <t>Cubiertas</t>
  </si>
  <si>
    <t>Diseño de Exteriores</t>
  </si>
  <si>
    <t>Estructura Metalica</t>
  </si>
  <si>
    <t>Excavaciones</t>
  </si>
  <si>
    <t>Instalaciones</t>
  </si>
  <si>
    <t>Obras en Concreto</t>
  </si>
  <si>
    <t>Obras Preliminares</t>
  </si>
  <si>
    <t>Pinturas y Enchapes</t>
  </si>
  <si>
    <t>Pisos</t>
  </si>
  <si>
    <t>Retiros y demoliciones</t>
  </si>
  <si>
    <t>2016050000026</t>
  </si>
  <si>
    <t>Publicación material académico</t>
  </si>
  <si>
    <t>Investigación escolar antioqueño</t>
  </si>
  <si>
    <t>Diplomado en investigación</t>
  </si>
  <si>
    <t>Seminario</t>
  </si>
  <si>
    <t>Encuentro departamental de comisiones</t>
  </si>
  <si>
    <t>Desarrollo aplicativo en página web</t>
  </si>
  <si>
    <t>Divulgación y promoción del proyecto</t>
  </si>
  <si>
    <t>Coordinación y asesoría del proyecto</t>
  </si>
  <si>
    <t>Fortalecimiento del deporte tabaco</t>
  </si>
  <si>
    <t>2016050000148</t>
  </si>
  <si>
    <t>Desarrollo de proyectos deportivos</t>
  </si>
  <si>
    <t>Autódromo departamental</t>
  </si>
  <si>
    <t>2017050000011</t>
  </si>
  <si>
    <t>Diseños del autódromo</t>
  </si>
  <si>
    <t>Pistas para carreras</t>
  </si>
  <si>
    <t>INSTITUTO DE CULTURA</t>
  </si>
  <si>
    <t>2016050000181</t>
  </si>
  <si>
    <t>Equipamientos culturales</t>
  </si>
  <si>
    <t>Infraestructura cultural</t>
  </si>
  <si>
    <t>2016050000182</t>
  </si>
  <si>
    <t>Adecuación bibliotecaria</t>
  </si>
  <si>
    <t>Dotación bibliotecaria</t>
  </si>
  <si>
    <t>Procesos formativos bibliotecarios</t>
  </si>
  <si>
    <t>2016050000184</t>
  </si>
  <si>
    <t>Implementación de normas</t>
  </si>
  <si>
    <t>Implementación sistema de gestión</t>
  </si>
  <si>
    <t>Recertificación de Calidad</t>
  </si>
  <si>
    <t>PENSIONES ANTIOQUIA</t>
  </si>
  <si>
    <t>Servicio SOPORTE, ALMACENAMIENTO Y ESTUDIO DE ADECUACIONES DEL ERP SICOF Medellín, Antioquia, Occidente</t>
  </si>
  <si>
    <t>Soporte almacenamiento sistema ERP SICOF</t>
  </si>
  <si>
    <t>2016050000292</t>
  </si>
  <si>
    <t>Asesorías proyectos transversales</t>
  </si>
  <si>
    <t>Ofertar programas impacto territorial</t>
  </si>
  <si>
    <t>2016050000160</t>
  </si>
  <si>
    <t>Estrategias plantas de beneficio</t>
  </si>
  <si>
    <t>Recuper. áreas deteriora. por minería</t>
  </si>
  <si>
    <t>Acompañiento a cierre de minas</t>
  </si>
  <si>
    <t>2016050000177</t>
  </si>
  <si>
    <t>Apoyo a la fiscalización con estudiantes</t>
  </si>
  <si>
    <t>Mejor.  productividad y competitividad</t>
  </si>
  <si>
    <t>Monitoreo y seguimiento</t>
  </si>
  <si>
    <t>Titulación y formalización minera</t>
  </si>
  <si>
    <t>2016050000206</t>
  </si>
  <si>
    <t>Lineamientos zonas mineras</t>
  </si>
  <si>
    <t>Socialización lineamientos zonas mineras</t>
  </si>
  <si>
    <t>2015050000007</t>
  </si>
  <si>
    <t>Cultura del emprendimiento</t>
  </si>
  <si>
    <t>Formación en derecho laboral</t>
  </si>
  <si>
    <t>Formación para el trabajo</t>
  </si>
  <si>
    <t>Impulso Parques Educativos</t>
  </si>
  <si>
    <t>2016050000048</t>
  </si>
  <si>
    <t>Asesoría y acompañamiento emprendedores</t>
  </si>
  <si>
    <t>Convocatoria y proceso de selección</t>
  </si>
  <si>
    <t>Evento de cierre y entrega de incentivos</t>
  </si>
  <si>
    <t>2016050000017</t>
  </si>
  <si>
    <t>Acompañamiento y validación</t>
  </si>
  <si>
    <t>Análisis de tecnologías aplicadas</t>
  </si>
  <si>
    <t>Apoyo y financiación de soluciones</t>
  </si>
  <si>
    <t>Apoyo y financiación investigaciones</t>
  </si>
  <si>
    <t>Identificación de problemáticas</t>
  </si>
  <si>
    <t>Tecnologías identificadas y apropiadas</t>
  </si>
  <si>
    <t>2016050000009</t>
  </si>
  <si>
    <t>Recursos Sistema Financiero Colocados</t>
  </si>
  <si>
    <t>MLL</t>
  </si>
  <si>
    <t>2016050000022</t>
  </si>
  <si>
    <t>Beneficiados inici de Tmo, Paz y Con</t>
  </si>
  <si>
    <t>Campaña  promoción tca nacional e inter</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</si>
  <si>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</si>
  <si>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</si>
  <si>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</si>
  <si>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</si>
  <si>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</si>
  <si>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</si>
  <si>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</si>
  <si>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</si>
  <si>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</si>
  <si>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2016050000016</t>
  </si>
  <si>
    <t>Centros Empresariales Operando</t>
  </si>
  <si>
    <t>Empresarios Segunda Lengua</t>
  </si>
  <si>
    <t>Empresas Fortalecidas</t>
  </si>
  <si>
    <t>MIPYMES con Incentivos</t>
  </si>
  <si>
    <t>Redes Empresariales Fortalecidas</t>
  </si>
  <si>
    <t>2016050000015</t>
  </si>
  <si>
    <t>Análisis de capacidades</t>
  </si>
  <si>
    <t>Desarrollo de acuerdos</t>
  </si>
  <si>
    <t>Desarrollo de capacidades</t>
  </si>
  <si>
    <t>Desarrollo del proceso de Actualización</t>
  </si>
  <si>
    <t>Proceso de formalización</t>
  </si>
  <si>
    <t>2016050000012</t>
  </si>
  <si>
    <t>Cooperación Internacional para el Dllo</t>
  </si>
  <si>
    <t>Inversión Extranjera Directa IED</t>
  </si>
  <si>
    <t>Proyección Institucional Internacional</t>
  </si>
  <si>
    <t>Fortalecimiento de Políticas Públicas de Trabajo Decente Todo El Departamento, Antioquia, Occidente</t>
  </si>
  <si>
    <t>2016050000123</t>
  </si>
  <si>
    <t>Mesas municipales de empleo</t>
  </si>
  <si>
    <t>Política Pública trabajo decente</t>
  </si>
  <si>
    <t>Apoyo Generación de conocimiento, Transferencia tecnológica e Innovación en el departamento de Antioquia</t>
  </si>
  <si>
    <t>2017050000001</t>
  </si>
  <si>
    <t>Fortalecimiento de la productividad y competitividad del sector Cafetero en el Departamento de Antioquia</t>
  </si>
  <si>
    <t>2016050000291</t>
  </si>
  <si>
    <t>Administración sello Café de Antioquia</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</si>
  <si>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</si>
  <si>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</si>
  <si>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</si>
  <si>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</si>
  <si>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</si>
  <si>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</si>
  <si>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</si>
  <si>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</si>
  <si>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</si>
  <si>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</si>
  <si>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</si>
  <si>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</si>
  <si>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Apoyo al Fortalecimiento de los agentes del Sistema de Ciencia, Tecnología e Innovación en el Departamento de Antioquia, Occidente</t>
  </si>
  <si>
    <t>2017050000002</t>
  </si>
  <si>
    <t>2016050000051</t>
  </si>
  <si>
    <t>Campañas promoción TIC</t>
  </si>
  <si>
    <t>Programas fortalecimiento empresas TIC</t>
  </si>
  <si>
    <t>Redes empresariales plataformas TIC</t>
  </si>
  <si>
    <t>2016050000013</t>
  </si>
  <si>
    <t>Conformación nodo reg cambio climático</t>
  </si>
  <si>
    <t>Formul plan adapt mitig cambio climático</t>
  </si>
  <si>
    <t>Impl proy innov inv mitig cambio climát</t>
  </si>
  <si>
    <t>Implem proy adap mitig cambio climático</t>
  </si>
  <si>
    <t>2016050000014</t>
  </si>
  <si>
    <t>Estrat educat participación implemen</t>
  </si>
  <si>
    <t>Proyecto de Ordenanza Basuras Cero</t>
  </si>
  <si>
    <t>Árboles sembrados Jornadas reforest</t>
  </si>
  <si>
    <t>escuela liderazgo ambiental</t>
  </si>
  <si>
    <t>2016050000018</t>
  </si>
  <si>
    <t>Monitoreo prinples fuentes hídricas</t>
  </si>
  <si>
    <t>Est actlización estado recurso hídrico</t>
  </si>
  <si>
    <t>Áreas protección fuentes adquiridas</t>
  </si>
  <si>
    <t>Áreas protección fuentes mantenidas</t>
  </si>
  <si>
    <t>Proyectos contemplados POMCAS</t>
  </si>
  <si>
    <t>Pago servicios ambientales</t>
  </si>
  <si>
    <t>2016050000019</t>
  </si>
  <si>
    <t>Áreas en ecosis estratégicos restaur</t>
  </si>
  <si>
    <t>Diseño e implementación de SILAP</t>
  </si>
  <si>
    <t>Áreas esp público prote amb recuperadas</t>
  </si>
  <si>
    <t>Áreas ecosis estrat vigilada controlada</t>
  </si>
  <si>
    <t>Áreas apoyadas para declaratoria SIDAP</t>
  </si>
  <si>
    <t>Proyectos contemplados CODEAM implem</t>
  </si>
  <si>
    <t>Proyct dsllados escenarios particip</t>
  </si>
  <si>
    <t>Proy Plan Acción comisión incen fostls</t>
  </si>
  <si>
    <t>2016050000088</t>
  </si>
  <si>
    <t>Asesoría y asistencia técnica</t>
  </si>
  <si>
    <t>Compra mantenimiento equipos e insumos</t>
  </si>
  <si>
    <t>Gestión del Proyecto</t>
  </si>
  <si>
    <t>Actividades educación comunicación-salud</t>
  </si>
  <si>
    <t>Vigilancia y control</t>
  </si>
  <si>
    <t>2016050000091</t>
  </si>
  <si>
    <t>Fondo Rotatorio de Estupefacientes</t>
  </si>
  <si>
    <t>Actividades educación comunicación salud</t>
  </si>
  <si>
    <t>Otras acciones IVC y A-AT</t>
  </si>
  <si>
    <t>2016050000092</t>
  </si>
  <si>
    <t>Evaluación del riesgo de las ETV</t>
  </si>
  <si>
    <t>Gestión del proyecto</t>
  </si>
  <si>
    <t>Viviendas con fumigación y promo salud</t>
  </si>
  <si>
    <t>2016050000093</t>
  </si>
  <si>
    <t>Acciones IEC</t>
  </si>
  <si>
    <t>Apoyo a la Gestión, practicantes y otros</t>
  </si>
  <si>
    <t>Control calidad equipos Rx</t>
  </si>
  <si>
    <t>Inspección vigilancia y control</t>
  </si>
  <si>
    <t>2016050000095</t>
  </si>
  <si>
    <t>Control poblacional caninos-felinos</t>
  </si>
  <si>
    <t>Gestión del Proyecto-Ay AT</t>
  </si>
  <si>
    <t>Información-educación-comunicación</t>
  </si>
  <si>
    <t>Vacunación caninos y felinos</t>
  </si>
  <si>
    <t>Intervencion de eventos zoonóticos</t>
  </si>
  <si>
    <t>Vigilancia activa enfermedad zoonóticas</t>
  </si>
  <si>
    <t>2016050000089</t>
  </si>
  <si>
    <t>Control Residuos peligrosos-decomisos.</t>
  </si>
  <si>
    <t>Gestión Proyecto</t>
  </si>
  <si>
    <t>Promoción manejo y disposición RHS.</t>
  </si>
  <si>
    <t>V. y C. Gestión Interna RHS.</t>
  </si>
  <si>
    <t>2016050000103</t>
  </si>
  <si>
    <t>Apoyo Vig Epid  intox qcas</t>
  </si>
  <si>
    <t>Fomento uso seguro de sustan qcas</t>
  </si>
  <si>
    <t>Gestion del proyecto</t>
  </si>
  <si>
    <t>IVC uso manejo sustancias químicas</t>
  </si>
  <si>
    <t>2016050000114</t>
  </si>
  <si>
    <t>A y AT a DLS, ESE y Mpios</t>
  </si>
  <si>
    <t>A y AT en control social en salud</t>
  </si>
  <si>
    <t>Evaluación Planes Salud Pública-mpios</t>
  </si>
  <si>
    <t>Fortalecimiento participaci en salud</t>
  </si>
  <si>
    <t>2016050000118</t>
  </si>
  <si>
    <t>Arrendamiento de bien inmueble</t>
  </si>
  <si>
    <t>Asesor y asiten técnica la red de labora</t>
  </si>
  <si>
    <t>Compra de Insumos,equipos y mantem.</t>
  </si>
  <si>
    <t>Control de calidad Red de Laboratorios</t>
  </si>
  <si>
    <t>Gestión del Conocimiento en el LDSP</t>
  </si>
  <si>
    <t>Prestación de servicios y apoyo a  gesti</t>
  </si>
  <si>
    <t>2016050000179</t>
  </si>
  <si>
    <t>Apoyo a la gestión</t>
  </si>
  <si>
    <t>Verificación condiciones sanit establec</t>
  </si>
  <si>
    <t>Vigilan sanitaria termi-medios transp</t>
  </si>
  <si>
    <t>Vigilancia sanitaria calidad aire-ruido</t>
  </si>
  <si>
    <t>2016050000208</t>
  </si>
  <si>
    <t>Actividades de IEC</t>
  </si>
  <si>
    <t>Eventos institucionales fortalecimiento</t>
  </si>
  <si>
    <t>2016050000210</t>
  </si>
  <si>
    <t>AyAT a los actores del SGSSS</t>
  </si>
  <si>
    <t>PRS</t>
  </si>
  <si>
    <t>Fondo de investigación -Colciencias</t>
  </si>
  <si>
    <t>Pago de pasivo prestacional</t>
  </si>
  <si>
    <t>2016050000218</t>
  </si>
  <si>
    <t>Actualizar plataf tecn HW,SW,Com y redes</t>
  </si>
  <si>
    <t>Fortalecer comp. del sist de información</t>
  </si>
  <si>
    <t>Fortalecer el gobier. y estrate. de TI</t>
  </si>
  <si>
    <t>Fortalecer uso y apropiación de las TIC.</t>
  </si>
  <si>
    <t>Gestionar la información</t>
  </si>
  <si>
    <t>2016050000219</t>
  </si>
  <si>
    <t>Apoyo administrativo</t>
  </si>
  <si>
    <t>Apoyo humanitario</t>
  </si>
  <si>
    <t>Atención urgen,emerg,desastres y riesgos</t>
  </si>
  <si>
    <t>Brigadas de salud</t>
  </si>
  <si>
    <t>Transporte de pacientes</t>
  </si>
  <si>
    <t>2016050000220</t>
  </si>
  <si>
    <t>Asesoria para competencia PAI y otras</t>
  </si>
  <si>
    <t>Gestión Administrativa seguir indicador</t>
  </si>
  <si>
    <t>Gestionar insumos PAI y otras</t>
  </si>
  <si>
    <t>Vigilancia SP planes PAI y otras</t>
  </si>
  <si>
    <t>Implementar protocolos IAAS en IPS</t>
  </si>
  <si>
    <t>2016050000221</t>
  </si>
  <si>
    <t>Asesoria y asistencia tecnica</t>
  </si>
  <si>
    <t>Asesoria y asistencia técnica</t>
  </si>
  <si>
    <t>Asesoría y asistencia tecnica</t>
  </si>
  <si>
    <t>Campaña IEC</t>
  </si>
  <si>
    <t>Vigilancia epidemiologica</t>
  </si>
  <si>
    <t>2016050000222</t>
  </si>
  <si>
    <t>DX infra inform de las ESE</t>
  </si>
  <si>
    <t>Gestion proyecto</t>
  </si>
  <si>
    <t>Implementación indicadores gestión</t>
  </si>
  <si>
    <t>2016050000225</t>
  </si>
  <si>
    <t>Asesoria y Asistencia Tecnica</t>
  </si>
  <si>
    <t>Cofinanciación al rigemen subsidiado</t>
  </si>
  <si>
    <t>Coofinanciación régimen subsidi</t>
  </si>
  <si>
    <t>Inspección y Vigilancia a las EAPB</t>
  </si>
  <si>
    <t>Inspeccion y Vigilancia a los Municipios</t>
  </si>
  <si>
    <t>2016050000229</t>
  </si>
  <si>
    <t>A o AT en PP y RBC - IEC</t>
  </si>
  <si>
    <t>A o AT y Gestión Documental RLCPD</t>
  </si>
  <si>
    <t>2016050000232</t>
  </si>
  <si>
    <t>A y AT a Juntas Directivas ESE</t>
  </si>
  <si>
    <t>Asignacion seguimi a recursos de estamp</t>
  </si>
  <si>
    <t>Divulgacion y Dllo del MIAS</t>
  </si>
  <si>
    <t>Evaluacion a proyectos de dotac</t>
  </si>
  <si>
    <t>Evaluacion a proyectos infraestr</t>
  </si>
  <si>
    <t>Gestion de la Red de Transplantes</t>
  </si>
  <si>
    <t>Gestion del Proyecto</t>
  </si>
  <si>
    <t>Gestion red de sangre</t>
  </si>
  <si>
    <t>Seguimiento y monitoreo PSFF</t>
  </si>
  <si>
    <t>Seguimientoy monitoreo PGIRS</t>
  </si>
  <si>
    <t>2016050000233</t>
  </si>
  <si>
    <t>Ay AT a prestadores serv salud</t>
  </si>
  <si>
    <t>Vigilancia a tribunales de etica.</t>
  </si>
  <si>
    <t>Visitas  IVC y verificación a los PSS</t>
  </si>
  <si>
    <t>2016050000235</t>
  </si>
  <si>
    <t>A y A T a DLS  ESE</t>
  </si>
  <si>
    <t>Generar informa dinám de eventos.</t>
  </si>
  <si>
    <t>Vigilan epidemioló de eventos de SP</t>
  </si>
  <si>
    <t>Visitas de IV</t>
  </si>
  <si>
    <t>2016050000236</t>
  </si>
  <si>
    <t>AyAT a mpios en APS con enfoque integral</t>
  </si>
  <si>
    <t>Concurrencia a mpios-enfoque integral</t>
  </si>
  <si>
    <t>Conformación de RISS en el marco MIAS</t>
  </si>
  <si>
    <t>Dllo de la APS con enfoque intercultural</t>
  </si>
  <si>
    <t>Fortal a Sistema Info-enfoque integral</t>
  </si>
  <si>
    <t>2016050000090</t>
  </si>
  <si>
    <t>Analis calidad agua cons hum- rural</t>
  </si>
  <si>
    <t>Analis calidad agua cons hum- urban</t>
  </si>
  <si>
    <t>Analis calidad agua pisc uso colectivo</t>
  </si>
  <si>
    <t>Asesoria y Asistencia a TAS</t>
  </si>
  <si>
    <t>Promocion Condiciones Sanitarias Agua</t>
  </si>
  <si>
    <t>Visita Inspeccion Sanitaria Acueductos</t>
  </si>
  <si>
    <t>2016050000230</t>
  </si>
  <si>
    <t>Municipios Cofinanciados</t>
  </si>
  <si>
    <t>Seguimiento Política Vejez</t>
  </si>
  <si>
    <t>Talento Humano - gestión programa</t>
  </si>
  <si>
    <t>2016050000231</t>
  </si>
  <si>
    <t>Asesoría o Asistencia Técnica</t>
  </si>
  <si>
    <t>Vigilancia Epidemiológica</t>
  </si>
  <si>
    <t>2016050000239</t>
  </si>
  <si>
    <t>A y AT a ESE y Admones Mpales</t>
  </si>
  <si>
    <t>Encuen Regiona salud enfoq Etnico</t>
  </si>
  <si>
    <t>Prevenc Violencias de Genero</t>
  </si>
  <si>
    <t>2016050000240</t>
  </si>
  <si>
    <t>Asesoria y asistencia técnica A</t>
  </si>
  <si>
    <t>Fortalecimiento en IAMI integral</t>
  </si>
  <si>
    <t>Gestión de Proyecto</t>
  </si>
  <si>
    <t>Vigilancia nutricional</t>
  </si>
  <si>
    <t>2016050000159</t>
  </si>
  <si>
    <t>Empleos formales generados</t>
  </si>
  <si>
    <t>Ruedas de empleabilidad</t>
  </si>
  <si>
    <t>Ruta empleabilidad enfoque diferencial</t>
  </si>
  <si>
    <t>Talleres de trabajo decente</t>
  </si>
  <si>
    <t>2016050000224</t>
  </si>
  <si>
    <t>Ay AT a los  actores del SGSSS</t>
  </si>
  <si>
    <t>Dllar estrategias en  riesgos en salud</t>
  </si>
  <si>
    <t>Fortalecer sistema de  inform en Ca</t>
  </si>
  <si>
    <t>Promoción estilos de vida saludables</t>
  </si>
  <si>
    <t>2016050000237</t>
  </si>
  <si>
    <t>Acondiciona Fisico Servidores y flia</t>
  </si>
  <si>
    <t>Bienestar Social jubilado,Servidor,flia</t>
  </si>
  <si>
    <t>Capacitación, Adiestrami Recurso Humano</t>
  </si>
  <si>
    <t>COMPRA DE EQUIPOS</t>
  </si>
  <si>
    <t>Custodia y Digitalización de Documentos</t>
  </si>
  <si>
    <t>Fondo de la Vivienda</t>
  </si>
  <si>
    <t>Fortalecimiento institucional</t>
  </si>
  <si>
    <t>2016050000238</t>
  </si>
  <si>
    <t>A y AT estrategias politica nacional SPA</t>
  </si>
  <si>
    <t>A y AT formulacion politica publica</t>
  </si>
  <si>
    <t>A y AT prevencion conducta suicida</t>
  </si>
  <si>
    <t>A y AT prevención violencia intrafliar</t>
  </si>
  <si>
    <t>AT rehabilit víctimas conflicto arm</t>
  </si>
  <si>
    <t>Implementacion PAPSIVI</t>
  </si>
  <si>
    <t>Investigación escolares consumo SPA</t>
  </si>
  <si>
    <t>Seguimiento y monitoreo notificación</t>
  </si>
  <si>
    <t>Levantar linea base resilie</t>
  </si>
  <si>
    <t>2016050000223</t>
  </si>
  <si>
    <t>Apoyar gestión administrativa</t>
  </si>
  <si>
    <t>Asesoría y Asistecia Técnica</t>
  </si>
  <si>
    <t>Gestión del riesgo de desastres</t>
  </si>
  <si>
    <t>Gestionar solicitudes servicios de salud</t>
  </si>
  <si>
    <t>Inspección y Vigilancia</t>
  </si>
  <si>
    <t>2016050000066</t>
  </si>
  <si>
    <t>Siembra sostenim forraje ssp pastura</t>
  </si>
  <si>
    <t>Capacitación extensionista productor</t>
  </si>
  <si>
    <t>Asistencia técnica</t>
  </si>
  <si>
    <t>Transf tecnol apropiad capac BPMBPG</t>
  </si>
  <si>
    <t>Proyectos de investigación</t>
  </si>
  <si>
    <t>Sistemas alternativos alimentación</t>
  </si>
  <si>
    <t>Implemen plan sanitario mejora genet</t>
  </si>
  <si>
    <t>Insumos dotación maquinar equipamien</t>
  </si>
  <si>
    <t>2016050000069</t>
  </si>
  <si>
    <t>Fortalecim. Institucional Asist téc. DI</t>
  </si>
  <si>
    <t>Reuniones Consea. DI</t>
  </si>
  <si>
    <t>Equipos cómputo escritorio, portátil DI</t>
  </si>
  <si>
    <t>Licencias equipos y software. DI</t>
  </si>
  <si>
    <t>Sostenimiento correo Office 365. DI</t>
  </si>
  <si>
    <t>Actualización Argis. DI</t>
  </si>
  <si>
    <t>2016050000078</t>
  </si>
  <si>
    <t>Adecuación infraestructura</t>
  </si>
  <si>
    <t>Equipos electromecánicos</t>
  </si>
  <si>
    <t>Sistema de frío</t>
  </si>
  <si>
    <t>Interventorías</t>
  </si>
  <si>
    <t>Infraestructura</t>
  </si>
  <si>
    <t>2016050000080</t>
  </si>
  <si>
    <t>Unidades de beneficio construidas CM</t>
  </si>
  <si>
    <t>Áreas con distritos de riego CM</t>
  </si>
  <si>
    <t>2016050000082</t>
  </si>
  <si>
    <t>Administración y operación DIA</t>
  </si>
  <si>
    <t>Cultivos Vinculados a la empresa DIA</t>
  </si>
  <si>
    <t>Transferencia tecnológica DIA</t>
  </si>
  <si>
    <t>Comercialización de productos DIA</t>
  </si>
  <si>
    <t>2016050000087</t>
  </si>
  <si>
    <t>Asistencia tecnica y asesoria</t>
  </si>
  <si>
    <t>Insumos y materiales</t>
  </si>
  <si>
    <t>Articulacion y apoyo cadenas</t>
  </si>
  <si>
    <t>Capacitación Certificacion Productores</t>
  </si>
  <si>
    <t>2016050000086</t>
  </si>
  <si>
    <t>Carateriz y diagnóst (cont.)POTA</t>
  </si>
  <si>
    <t>Análisis prospectivo-POTA</t>
  </si>
  <si>
    <t>Formulación POTA</t>
  </si>
  <si>
    <t>Acuerdos territoriales-POTA</t>
  </si>
  <si>
    <t>Prepar  y diagnóst política POTA</t>
  </si>
  <si>
    <t>Formul de  lineamientos política  POTA</t>
  </si>
  <si>
    <t>Socialización y difusion política POTA</t>
  </si>
  <si>
    <t>Inducción emprendimientos AF</t>
  </si>
  <si>
    <t>Acompañamiento comercial AF</t>
  </si>
  <si>
    <t>Implement parcela aprendizaje BPA AF</t>
  </si>
  <si>
    <t>Asistencia técnica productores AF</t>
  </si>
  <si>
    <t>Adecuación sistema productivo AF</t>
  </si>
  <si>
    <t>Proyectos AF vinculación víctimas</t>
  </si>
  <si>
    <t>Capacitación Productores AF</t>
  </si>
  <si>
    <t>Fortalecimiento productivo AF</t>
  </si>
  <si>
    <t>Proc. comercial con mujer y joven AF</t>
  </si>
  <si>
    <t>Diagnostico Predial AF</t>
  </si>
  <si>
    <t>Implementación de los PPP AF</t>
  </si>
  <si>
    <t>Caracterización AF Antioquia</t>
  </si>
  <si>
    <t>Formulación Ordenanza Politica de AF</t>
  </si>
  <si>
    <t>Identificación actores y compromisos AF</t>
  </si>
  <si>
    <t>Proceso entregado entidad formalizar AF</t>
  </si>
  <si>
    <t>2016050000021</t>
  </si>
  <si>
    <t>Capacitación directivos y docentes</t>
  </si>
  <si>
    <t>Contratación oportuna profesionales</t>
  </si>
  <si>
    <t>Desarrollo de la caracterización</t>
  </si>
  <si>
    <t>Elaboración contenidos educación inlcusi</t>
  </si>
  <si>
    <t>Formación apropiación normas</t>
  </si>
  <si>
    <t>2016050000035</t>
  </si>
  <si>
    <t>Cofinanciac servic transpte urb rural</t>
  </si>
  <si>
    <t>Cubrimto ARL estud med técni urb rur</t>
  </si>
  <si>
    <t>Jornadas complementarias</t>
  </si>
  <si>
    <t>Adq poliza acciden estud urbano rural</t>
  </si>
  <si>
    <t>2016050000053</t>
  </si>
  <si>
    <t>Diseño ruta de implementación</t>
  </si>
  <si>
    <t>Apoyo Escuela de Trabajo San José</t>
  </si>
  <si>
    <t>Talleres de formación</t>
  </si>
  <si>
    <t>2016050000054</t>
  </si>
  <si>
    <t>Construcción de aulas nuevas</t>
  </si>
  <si>
    <t>Mantenimient establecimient educativos</t>
  </si>
  <si>
    <t>Nuevos espacios recreativos establ educa</t>
  </si>
  <si>
    <t>Reposición plantas físicas  establ educa</t>
  </si>
  <si>
    <t>2016050000058</t>
  </si>
  <si>
    <t>Estudio de Factibilidad</t>
  </si>
  <si>
    <t>Diseño modelo Universidad Digital</t>
  </si>
  <si>
    <t>Asistencia técnica y operatividad</t>
  </si>
  <si>
    <t>Adquisición de bienes y servicios</t>
  </si>
  <si>
    <t>Adecuación mantenimiento Infrestrucura</t>
  </si>
  <si>
    <t>Plan estretégico TIC</t>
  </si>
  <si>
    <t>2016050000059</t>
  </si>
  <si>
    <t>Construccion de aulas nuevas.</t>
  </si>
  <si>
    <t>Mantenimien planta física rural</t>
  </si>
  <si>
    <t>Nuevos espacios recreativos</t>
  </si>
  <si>
    <t>Reposición en Planta física.</t>
  </si>
  <si>
    <t>Apoyo Profesional</t>
  </si>
  <si>
    <t>2016050000101</t>
  </si>
  <si>
    <t>Encuentros socialización experiencias</t>
  </si>
  <si>
    <t>Evaluación propuestas presentadas</t>
  </si>
  <si>
    <t>Eventos reconocimiento y exaltación</t>
  </si>
  <si>
    <t>Presentacion del programa</t>
  </si>
  <si>
    <t>Estrategia de Comunicaciones</t>
  </si>
  <si>
    <t>2016050000107</t>
  </si>
  <si>
    <t>Diseño operación portal empleo</t>
  </si>
  <si>
    <t>Financiación matrícula sostenimiento</t>
  </si>
  <si>
    <t>Regionaliz oper progr financia educ sup</t>
  </si>
  <si>
    <t>Seguimiento través alertas tempranas</t>
  </si>
  <si>
    <t>2016050000111</t>
  </si>
  <si>
    <t>Asesorar en la formulación de proyectos</t>
  </si>
  <si>
    <t>Asesorar establecimientos educativos</t>
  </si>
  <si>
    <t>Implementación sistemas locales</t>
  </si>
  <si>
    <t>Implementar modelo educativo</t>
  </si>
  <si>
    <t>Capacitación nuevo sistema</t>
  </si>
  <si>
    <t>Construcción sistema integrado</t>
  </si>
  <si>
    <t>Diseño articular sistemas información</t>
  </si>
  <si>
    <t>Implementación sistema integrado</t>
  </si>
  <si>
    <t>Implementación Gestor zonal</t>
  </si>
  <si>
    <t>2016050000112</t>
  </si>
  <si>
    <t>Apoyo sostenimien proceso formativo</t>
  </si>
  <si>
    <t>Formac programas educación trabajo</t>
  </si>
  <si>
    <t>Operación del programa</t>
  </si>
  <si>
    <t>Asignación práctica a estudiantes</t>
  </si>
  <si>
    <t>2016050000119</t>
  </si>
  <si>
    <t>Desarrollo procesos pedagógicos</t>
  </si>
  <si>
    <t>Diseño implement plataforma</t>
  </si>
  <si>
    <t>Interventoría</t>
  </si>
  <si>
    <t>Sostenibilidad cohorte contratada</t>
  </si>
  <si>
    <t>2016050000136</t>
  </si>
  <si>
    <t>Adjudicación de Becas</t>
  </si>
  <si>
    <t>Ejecutar actividades de formación</t>
  </si>
  <si>
    <t>Ejecutar Plan de Formación</t>
  </si>
  <si>
    <t>Realización de juegos</t>
  </si>
  <si>
    <t>2016050000154</t>
  </si>
  <si>
    <t>Licenciamiento de software</t>
  </si>
  <si>
    <t>Sistemas de información</t>
  </si>
  <si>
    <t>Compra de equipos</t>
  </si>
  <si>
    <t>Sistema de seguridad</t>
  </si>
  <si>
    <t>Ancho de banda de Internet</t>
  </si>
  <si>
    <t>2016050000152</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</si>
  <si>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</si>
  <si>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</si>
  <si>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</si>
  <si>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</si>
  <si>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</si>
  <si>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</si>
  <si>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</si>
  <si>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</si>
  <si>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</si>
  <si>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Investigación</t>
  </si>
  <si>
    <t>Capacitación funcionarios</t>
  </si>
  <si>
    <t>Bonos pensionales</t>
  </si>
  <si>
    <t>Dotación y mantenimiento</t>
  </si>
  <si>
    <t>2016050000174</t>
  </si>
  <si>
    <t>Ase AT Ap Lo Ev Seg a ENS</t>
  </si>
  <si>
    <t>Conf red inves y for doc  dir doc</t>
  </si>
  <si>
    <t>Crear RIDA con ENS</t>
  </si>
  <si>
    <t>For ped adm y finan a ENS</t>
  </si>
  <si>
    <t>Semill inv. mun y sub para doc</t>
  </si>
  <si>
    <t>Tall For Sem con doc y dir doc</t>
  </si>
  <si>
    <t>2016050000202</t>
  </si>
  <si>
    <t>Pago 1 devengos docentes rural</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</si>
  <si>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</si>
  <si>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</si>
  <si>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</si>
  <si>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</si>
  <si>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</si>
  <si>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</si>
  <si>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</si>
  <si>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</si>
  <si>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</si>
  <si>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</si>
  <si>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</si>
  <si>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</si>
  <si>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</si>
  <si>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</si>
  <si>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</si>
  <si>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</si>
  <si>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</si>
  <si>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</si>
  <si>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</si>
  <si>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</si>
  <si>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</si>
  <si>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</si>
  <si>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</si>
  <si>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</si>
  <si>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</si>
  <si>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</si>
  <si>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2016050000204</t>
  </si>
  <si>
    <t>Diseño de contenidos</t>
  </si>
  <si>
    <t>Formulación y diseño</t>
  </si>
  <si>
    <t>Implementación y seguimiento</t>
  </si>
  <si>
    <t>2016050000241</t>
  </si>
  <si>
    <t>Fortal conoc y comp servidores del PCJIC</t>
  </si>
  <si>
    <t>Construyendo Presente</t>
  </si>
  <si>
    <t>Programas de Bienestar Social Laboral</t>
  </si>
  <si>
    <t>Fortal de infra física para dllo institu</t>
  </si>
  <si>
    <t>Mantenimiento de la planta física</t>
  </si>
  <si>
    <t>Actualización Normativa</t>
  </si>
  <si>
    <t>M2</t>
  </si>
  <si>
    <t>Fortal de gestión ambiental institución</t>
  </si>
  <si>
    <t>Dllo Sist Integrado de Planif y Gestión</t>
  </si>
  <si>
    <t>Implem sistema integrado de info - ERP</t>
  </si>
  <si>
    <t>Modern infraestr informática y de teleco</t>
  </si>
  <si>
    <t>2016050000242</t>
  </si>
  <si>
    <t>Mej acc y perm en educ T&amp;T y prof PCJIC</t>
  </si>
  <si>
    <t>Fortal educ sup en el PCJIC</t>
  </si>
  <si>
    <t>Fortal y dllo docencia y procesos acad</t>
  </si>
  <si>
    <t>Fortal ext, coop y rel con comunidades</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</si>
  <si>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</si>
  <si>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</si>
  <si>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</si>
  <si>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</si>
  <si>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</si>
  <si>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</si>
  <si>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</si>
  <si>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</si>
  <si>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</si>
  <si>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2016050000243</t>
  </si>
  <si>
    <t>Contratar personal apoyo urbano rural</t>
  </si>
  <si>
    <t>2016050000244</t>
  </si>
  <si>
    <t>Auditoría de matrícula</t>
  </si>
  <si>
    <t>Contratación cobertura</t>
  </si>
  <si>
    <t>2016050000245</t>
  </si>
  <si>
    <t>Apoyo legalización predios</t>
  </si>
  <si>
    <t>Cofinanciar agua potable</t>
  </si>
  <si>
    <t>Cofinanciar instalación energía</t>
  </si>
  <si>
    <t>Cofinanciar saneamiento básico</t>
  </si>
  <si>
    <t>2016050000246</t>
  </si>
  <si>
    <t>Profesores vinculados y ocasionales</t>
  </si>
  <si>
    <t>2016050000247</t>
  </si>
  <si>
    <t>2016050000248</t>
  </si>
  <si>
    <t>Actividades Capacitación Servidores</t>
  </si>
  <si>
    <t>2016050000052</t>
  </si>
  <si>
    <t>Adecuación manten  infraestructura</t>
  </si>
  <si>
    <t>Diseño implem modelo dig</t>
  </si>
  <si>
    <t>Diseño implement Plan estratégico TIC</t>
  </si>
  <si>
    <t>Cap Ap lo Dot Ev seg As téc</t>
  </si>
  <si>
    <t>Cap As téc fin Dot Log Mon Seg Ev.</t>
  </si>
  <si>
    <t>Cap asis téc ap log dot eva seg</t>
  </si>
  <si>
    <t>Cap. asist. téc. eval. y seg. dot.</t>
  </si>
  <si>
    <t>2016050000057</t>
  </si>
  <si>
    <t>Intervenciónes de las aulas móviles</t>
  </si>
  <si>
    <t>2016050000060</t>
  </si>
  <si>
    <t>As téc Cap Fin Dot Ap log</t>
  </si>
  <si>
    <t>Cap as té dot ap log mo ev seg man fin</t>
  </si>
  <si>
    <t>Cap As téc Ap log Seg Ev</t>
  </si>
  <si>
    <t>Cap As téc ap log seg ev sost dot</t>
  </si>
  <si>
    <t>2016050000065</t>
  </si>
  <si>
    <t>Acompañamiento virtual</t>
  </si>
  <si>
    <t>Desarrollo plataforma</t>
  </si>
  <si>
    <t>Diseño publicación contenido digital</t>
  </si>
  <si>
    <t>2016050000061</t>
  </si>
  <si>
    <t>Adquirir dispositivos tecnológicos</t>
  </si>
  <si>
    <t>Contratación servicio internet</t>
  </si>
  <si>
    <t>Contratar adquir instal pta punto redes</t>
  </si>
  <si>
    <t>Contratar migración a fibra óptica</t>
  </si>
  <si>
    <t>Contratar servicio asistencia técnica</t>
  </si>
  <si>
    <t>Contratar servicio mesa ayuda</t>
  </si>
  <si>
    <t>Acompañamien aula y comunidad apzje</t>
  </si>
  <si>
    <t>Seleccion y contratacion de la IES</t>
  </si>
  <si>
    <t>Subir las preguntas al Sotfware</t>
  </si>
  <si>
    <t>2016050000100</t>
  </si>
  <si>
    <t>Acompañar comunidad aprendizaje</t>
  </si>
  <si>
    <t>Acompañar establecimient educativ</t>
  </si>
  <si>
    <t>2016050000102</t>
  </si>
  <si>
    <t>Acompañar comunidades indígenas</t>
  </si>
  <si>
    <t>Acompañar construcción PEC</t>
  </si>
  <si>
    <t>Acompañar municipios implementación CEA.</t>
  </si>
  <si>
    <t>Dotar material pedagogico para la CEA</t>
  </si>
  <si>
    <t>Formar docentes enfoque diferencial</t>
  </si>
  <si>
    <t>Formar docentes itineran metodolo flexib</t>
  </si>
  <si>
    <t>2016050000109</t>
  </si>
  <si>
    <t>2016050000113</t>
  </si>
  <si>
    <t>Asesoría lineamientos curriculares</t>
  </si>
  <si>
    <t>Contextualización políticas pblcas</t>
  </si>
  <si>
    <t>Foro educativo departamental</t>
  </si>
  <si>
    <t>Operación mesas regionales</t>
  </si>
  <si>
    <t>2016050000115</t>
  </si>
  <si>
    <t>Asesoria padre familia proyecto vida</t>
  </si>
  <si>
    <t>Campamentos por muicipios</t>
  </si>
  <si>
    <t>Construcción libros proyecto de vida</t>
  </si>
  <si>
    <t>Construcucción base datos  linea</t>
  </si>
  <si>
    <t>Construcucción base datos linea</t>
  </si>
  <si>
    <t>Contratación de entidad externa</t>
  </si>
  <si>
    <t>Contratación personal intervención</t>
  </si>
  <si>
    <t>Escuela formación Inst. de cultura</t>
  </si>
  <si>
    <t>Ferias Universitarias municipios</t>
  </si>
  <si>
    <t>Implementación de Escuelas políticas</t>
  </si>
  <si>
    <t>Implementación de las I.E líderes.</t>
  </si>
  <si>
    <t>Intervención con los Centros de interes</t>
  </si>
  <si>
    <t>Modelos ONU participación política</t>
  </si>
  <si>
    <t>simulacro practicas empresariales</t>
  </si>
  <si>
    <t>Vinculación del sector productivo</t>
  </si>
  <si>
    <t>2016050000116</t>
  </si>
  <si>
    <t>Construcciones y/o adecuaciones físicas</t>
  </si>
  <si>
    <t>Dotación de sedes</t>
  </si>
  <si>
    <t>2016050000110</t>
  </si>
  <si>
    <t>Diseño ejecución encuentros CTI</t>
  </si>
  <si>
    <t>Proceso formación CTI con estudiantes</t>
  </si>
  <si>
    <t>2016050000134</t>
  </si>
  <si>
    <t>Acompañar PPT ambie aprend clima labor</t>
  </si>
  <si>
    <t>Asesoría y asistencia técnica virtual</t>
  </si>
  <si>
    <t>Conformación de red académica.</t>
  </si>
  <si>
    <t>Diseño divulgación contenidos</t>
  </si>
  <si>
    <t>Formac docent directiv diplomados</t>
  </si>
  <si>
    <t>Sistematizar experiens significativ</t>
  </si>
  <si>
    <t>2016050000135</t>
  </si>
  <si>
    <t>Impl prog formac y dllo prof docente.</t>
  </si>
  <si>
    <t>Prog uso segunda lengua y mejor compet.</t>
  </si>
  <si>
    <t>2016050000137</t>
  </si>
  <si>
    <t>As At planes mejor articul con IES</t>
  </si>
  <si>
    <t>Asis Téc a EE articu con IES</t>
  </si>
  <si>
    <t>Convenios con IES, Técnicas en EE</t>
  </si>
  <si>
    <t>Ferias universitarias</t>
  </si>
  <si>
    <t>2016050000168</t>
  </si>
  <si>
    <t>Adquisición dotación grado transición</t>
  </si>
  <si>
    <t>Adquisión de  material educativo</t>
  </si>
  <si>
    <t>Adquisión de mobiliario</t>
  </si>
  <si>
    <t>Dotación material fungible transición</t>
  </si>
  <si>
    <t>2016050000172</t>
  </si>
  <si>
    <t>Formación docentes grado transición</t>
  </si>
  <si>
    <t>Fortalecimiento mesas de preescolar</t>
  </si>
  <si>
    <t>Socialización política pública</t>
  </si>
  <si>
    <t>2016050000176</t>
  </si>
  <si>
    <t>2016050000140</t>
  </si>
  <si>
    <t>Actualizar sistema seguridad</t>
  </si>
  <si>
    <t>Adecuación terrazas verdes</t>
  </si>
  <si>
    <t>Adecuar física Casa Fiscal Antioquia</t>
  </si>
  <si>
    <t>Adquirir bienes muebles, vehículos</t>
  </si>
  <si>
    <t>Doble tiros de baja tensión CAD</t>
  </si>
  <si>
    <t>Adquisición Adecuaci Aire Acondiciona</t>
  </si>
  <si>
    <t>Contratación personal temporal</t>
  </si>
  <si>
    <t>Contratar servicios de imprenta</t>
  </si>
  <si>
    <t>2016050000150</t>
  </si>
  <si>
    <t>Actualización de TRD</t>
  </si>
  <si>
    <t>Almacenamiento</t>
  </si>
  <si>
    <t>Aplicación de TVD</t>
  </si>
  <si>
    <t>Construcción sede central archivo</t>
  </si>
  <si>
    <t>Digitalización documentos conservación</t>
  </si>
  <si>
    <t>Diseño arquitectónico</t>
  </si>
  <si>
    <t>Diseño Eléctrico</t>
  </si>
  <si>
    <t>Diseño Estructural</t>
  </si>
  <si>
    <t>Diseño hídrico</t>
  </si>
  <si>
    <t>Diseño Paisajismo</t>
  </si>
  <si>
    <t>Diseño Sanitario</t>
  </si>
  <si>
    <t>Dotación</t>
  </si>
  <si>
    <t>Estudio de suelos</t>
  </si>
  <si>
    <t>Mejorar sistema de gestión documental</t>
  </si>
  <si>
    <t>Presupuesto de obras</t>
  </si>
  <si>
    <t>Proceso Técnico de descripción archivo</t>
  </si>
  <si>
    <t>Programación de obras</t>
  </si>
  <si>
    <t>Sistema domótica</t>
  </si>
  <si>
    <t>2016050000196</t>
  </si>
  <si>
    <t>Capacitar acompañar Esal_Municipios</t>
  </si>
  <si>
    <t>Diseñar-producir-publicar revista</t>
  </si>
  <si>
    <t>Elaboración revista régimen municipal</t>
  </si>
  <si>
    <t>Realizar talleres en las 9 subregiones</t>
  </si>
  <si>
    <t>2016050000132</t>
  </si>
  <si>
    <t>2016050000195</t>
  </si>
  <si>
    <t>2016050000266</t>
  </si>
  <si>
    <t>Sedes en operación logistica</t>
  </si>
  <si>
    <t>2012050000006</t>
  </si>
  <si>
    <t>Atención y asistencia a víctimas</t>
  </si>
  <si>
    <t>Fortalecimiento institucional y comunita</t>
  </si>
  <si>
    <t>2012050000038</t>
  </si>
  <si>
    <t>Capacitación autoridades de tránsito</t>
  </si>
  <si>
    <t>Convenio con Mpios para control tránsito</t>
  </si>
  <si>
    <t>Ejecutar y Evaluar Política Pública</t>
  </si>
  <si>
    <t>Elaborar y aprobar Política Pública</t>
  </si>
  <si>
    <t>2012050000080</t>
  </si>
  <si>
    <t>Acceso a oportunidades</t>
  </si>
  <si>
    <t>Asesoría Estrategia dptal de prevención</t>
  </si>
  <si>
    <t>Asesoría Prevenir es mejor</t>
  </si>
  <si>
    <t>Identificación de jovenes en riesgo</t>
  </si>
  <si>
    <t>Plan metropolitano de prevención</t>
  </si>
  <si>
    <t>2012050000128</t>
  </si>
  <si>
    <t>Estrategias comunicacionales</t>
  </si>
  <si>
    <t>Formación y capacitación en DH</t>
  </si>
  <si>
    <t>Planes de derechos humanos</t>
  </si>
  <si>
    <t>2012050000130</t>
  </si>
  <si>
    <t>Admón y planeación de información</t>
  </si>
  <si>
    <t>Elaboración informes cuali-cuantitativo</t>
  </si>
  <si>
    <t>Georeferenciar variables de violencia</t>
  </si>
  <si>
    <t>Identificación de fuentes de información</t>
  </si>
  <si>
    <t>Líneas recepción denuncias funcionando</t>
  </si>
  <si>
    <t>Sistema de recepción implementado</t>
  </si>
  <si>
    <t>2012050000055</t>
  </si>
  <si>
    <t>Articulación programas especializados</t>
  </si>
  <si>
    <t>Dotación capacidad instalada</t>
  </si>
  <si>
    <t>Realizar eventos de apoyo institucional</t>
  </si>
  <si>
    <t>2016050000126</t>
  </si>
  <si>
    <t>Documentación Software</t>
  </si>
  <si>
    <t>2016050000141</t>
  </si>
  <si>
    <t>Asesoría en proyectos alternativos</t>
  </si>
  <si>
    <t>Operaciones logísticas</t>
  </si>
  <si>
    <t>2016050000121</t>
  </si>
  <si>
    <t>Diseño e implementación estrategia</t>
  </si>
  <si>
    <t>Equipo estudio no técnico y despeje</t>
  </si>
  <si>
    <t>Victimas caracterizadas</t>
  </si>
  <si>
    <t>2016050000104</t>
  </si>
  <si>
    <t>Entrega de vehículos contra incendios</t>
  </si>
  <si>
    <t>Capacitación técnica y administrativa</t>
  </si>
  <si>
    <t>Kit protección personal y bioseguridad</t>
  </si>
  <si>
    <t>Contratación de Personal</t>
  </si>
  <si>
    <t>2016050000125</t>
  </si>
  <si>
    <t>Operación Logística</t>
  </si>
  <si>
    <t>Estrategia comunicacional</t>
  </si>
  <si>
    <t>Asesoría y Asistencia técnica</t>
  </si>
  <si>
    <t>2017050000006</t>
  </si>
  <si>
    <t>Apoyar logísticamente</t>
  </si>
  <si>
    <t>Contratar personal de apoyo a seguridad</t>
  </si>
  <si>
    <t>Dotar en tecnología</t>
  </si>
  <si>
    <t>Dotar y mejorar parque automotor</t>
  </si>
  <si>
    <t>Suministrar combustible</t>
  </si>
  <si>
    <t>Fortalecimiento de las instituciones que brindan servicios de justicia formal, centros de reclusión y mecanismos alternativos de solución de conflictos en el departamento de Antioquia</t>
  </si>
  <si>
    <t>2016050000105</t>
  </si>
  <si>
    <t>Acciones difusión sobre normatividad</t>
  </si>
  <si>
    <t>Adecuaciones Centros de Reclusión</t>
  </si>
  <si>
    <t>Adecuaciones en infraestructura</t>
  </si>
  <si>
    <t>Dotación casas de justicia</t>
  </si>
  <si>
    <t>Dotación justicia formal y no formal</t>
  </si>
  <si>
    <t>Jornadas Casas Justicia Móvil</t>
  </si>
  <si>
    <t>Planes de trabajo técnico</t>
  </si>
  <si>
    <t>2017050000005</t>
  </si>
  <si>
    <t>Agencia de movilidad y seguridad vial</t>
  </si>
  <si>
    <t>Instit. con acciones de prev y educ vial</t>
  </si>
  <si>
    <t>Mpios adscritos a convenio control vial</t>
  </si>
  <si>
    <t>Mpios con prog integrales seguridad vial</t>
  </si>
  <si>
    <t>Política pública formulada implementada</t>
  </si>
  <si>
    <t>Protocolos atención  de accidentes vial</t>
  </si>
  <si>
    <t>Fortalecimiento tecnológico del organismo de tránsito del Departamento de Antioquia</t>
  </si>
  <si>
    <t>2017050000010</t>
  </si>
  <si>
    <t>Paquete herramientas tecnológicas</t>
  </si>
  <si>
    <t>PQ</t>
  </si>
  <si>
    <t>Plataforma de información</t>
  </si>
  <si>
    <t>2016050000188</t>
  </si>
  <si>
    <t>Estruct y Ejecución proyecto TITULACION</t>
  </si>
  <si>
    <t>Gastos Operativos proyecto TITULACION</t>
  </si>
  <si>
    <t>2016050000194</t>
  </si>
  <si>
    <t>Estruct y Ejec macro proyecto de ENTORNO</t>
  </si>
  <si>
    <t>Gastos Operat macro proyecto de ENTORNO</t>
  </si>
  <si>
    <t>2016050000198</t>
  </si>
  <si>
    <t>Estructuración y Ejec proyecto MVRD.</t>
  </si>
  <si>
    <t>Estructuración y Ejecución proyecto MVR</t>
  </si>
  <si>
    <t>Gastos Operat del proyecto MVRD.</t>
  </si>
  <si>
    <t>Gastos Operativos del proyecto MVR.</t>
  </si>
  <si>
    <t>2016050000199</t>
  </si>
  <si>
    <t>Estructuración y Ejec proyecto VNRD.</t>
  </si>
  <si>
    <t>Estructuración y Ejecución proyecto VNR.</t>
  </si>
  <si>
    <t>Gastos Operat del proyecto VNRD.</t>
  </si>
  <si>
    <t>Gastos Operativos del proyecto VNR.</t>
  </si>
  <si>
    <t>2016050000200</t>
  </si>
  <si>
    <t>Estructuración y Ejec proyecto MVUD</t>
  </si>
  <si>
    <t>Estructuración y Ejecución proyecto MVU</t>
  </si>
  <si>
    <t>Gastos Operat del proyecto MVUD</t>
  </si>
  <si>
    <t>Gastos Operativos del proyecto MVU.</t>
  </si>
  <si>
    <t>2016050000228</t>
  </si>
  <si>
    <t>Estruc y Ejec Vivienda Diferencial</t>
  </si>
  <si>
    <t>Estruct y Ejec Vivienda Nueva</t>
  </si>
  <si>
    <t>Gastos Operat Vivienda Nueva</t>
  </si>
  <si>
    <t>Gtos Oper Vivienda Diferencial</t>
  </si>
  <si>
    <t>2016050000027</t>
  </si>
  <si>
    <t>Ciclorruta y bulevares Valle Aburrá</t>
  </si>
  <si>
    <t>Ciclorruta y bulevares Occidente</t>
  </si>
  <si>
    <t>Ciclorruta y bulevares Urabá</t>
  </si>
  <si>
    <t>Ciclorruta y bulevares Oriente</t>
  </si>
  <si>
    <t>2016050000028</t>
  </si>
  <si>
    <t>Construcción esce. deportivos saludables</t>
  </si>
  <si>
    <t>Construcción placas deportivas rurales</t>
  </si>
  <si>
    <t>Adecuación mantenimiento escenarios</t>
  </si>
  <si>
    <t>Plataforma informática GIS</t>
  </si>
  <si>
    <t>2016050000029</t>
  </si>
  <si>
    <t>Convenios interadministrativos Mpios.</t>
  </si>
  <si>
    <t>2016050000030</t>
  </si>
  <si>
    <t>Contratación de promotores</t>
  </si>
  <si>
    <t>Coordinación y asesoría</t>
  </si>
  <si>
    <t>Compra entrega Centros promoción salud</t>
  </si>
  <si>
    <t>Compra e instalación Parques saludables</t>
  </si>
  <si>
    <t>Compra entrega kits Por la niñez muévase</t>
  </si>
  <si>
    <t>Compra instalación kit vallas publi.</t>
  </si>
  <si>
    <t>Mantenimiento Centros de promoción</t>
  </si>
  <si>
    <t>Compra entrega kit fitness actividad fís</t>
  </si>
  <si>
    <t>Seminarios subregionales</t>
  </si>
  <si>
    <t>Encuentro departamental de coordinadores</t>
  </si>
  <si>
    <t>Realización semillero fitness</t>
  </si>
  <si>
    <t>Encuentro departamental intersectorial</t>
  </si>
  <si>
    <t>Diplomado en fitness</t>
  </si>
  <si>
    <t>Tecnología en actividad física - SENA</t>
  </si>
  <si>
    <t>Realización Día del Movimiento</t>
  </si>
  <si>
    <t>Realización Carrera de la familia</t>
  </si>
  <si>
    <t>Encuentro nacional de caminantes</t>
  </si>
  <si>
    <t>Por su salud maestro muévase pues</t>
  </si>
  <si>
    <t>Divulgación y promoción</t>
  </si>
  <si>
    <t>Realización Ola movimiento estudiantil</t>
  </si>
  <si>
    <t>Encuentros departamentales clubes salud</t>
  </si>
  <si>
    <t>Encuentro nacional de fitness</t>
  </si>
  <si>
    <t>Encuentro nacional grupos investigación</t>
  </si>
  <si>
    <t>Feria académica comercial fitness salud</t>
  </si>
  <si>
    <t>Encuentros subregionales grupos acti fís</t>
  </si>
  <si>
    <t>Encuentro departamental rumba aeróbica</t>
  </si>
  <si>
    <t>Encuentros subregionales rumba aeróbica</t>
  </si>
  <si>
    <t>Material didáctico y pedagógico</t>
  </si>
  <si>
    <t>2016050000040</t>
  </si>
  <si>
    <t>Implementación deportiva discapacidad</t>
  </si>
  <si>
    <t>Cualificación monitores de discapacidad</t>
  </si>
  <si>
    <t>Realización zonales campesinos</t>
  </si>
  <si>
    <t>Torneo atletismo adaptado</t>
  </si>
  <si>
    <t>Apoyo Juegos bananeros</t>
  </si>
  <si>
    <t>Apoyo Juegos cafeteros</t>
  </si>
  <si>
    <t>Realizar eventos paradepartamentales</t>
  </si>
  <si>
    <t>Cofinanciación monitores discapacidad</t>
  </si>
  <si>
    <t>2016050000041</t>
  </si>
  <si>
    <t>Apoyo subregiones promotores lúdicos</t>
  </si>
  <si>
    <t>Cofinanciación municipios ludotecarios</t>
  </si>
  <si>
    <t>Cualificación de ludotecarios</t>
  </si>
  <si>
    <t>Dotación e implementación ludotecas</t>
  </si>
  <si>
    <t>Encuentro nacional del adulto mayor</t>
  </si>
  <si>
    <t>Encuentros lúdicos subreg. adulto mayor</t>
  </si>
  <si>
    <t>Formación de los campistas</t>
  </si>
  <si>
    <t>Kit de implementos recreativos</t>
  </si>
  <si>
    <t>Participación Campamentos nacionales</t>
  </si>
  <si>
    <t>Realización de Campamentos</t>
  </si>
  <si>
    <t>2016050000043</t>
  </si>
  <si>
    <t>Divulgación y promoción del poyecto</t>
  </si>
  <si>
    <t>Participación zonal y final nacional</t>
  </si>
  <si>
    <t>Realizar final Escolares</t>
  </si>
  <si>
    <t>Realizar finales Intercolegiados</t>
  </si>
  <si>
    <t>Realizar los Zonales Intercolegiados</t>
  </si>
  <si>
    <t>Realizar zolanes Escolares</t>
  </si>
  <si>
    <t>2016050000044</t>
  </si>
  <si>
    <t>Implementar módulo virtual</t>
  </si>
  <si>
    <t>Realización de cursos y talleres</t>
  </si>
  <si>
    <t>Realizar seminarios</t>
  </si>
  <si>
    <t>2016050000045</t>
  </si>
  <si>
    <t>Apoyo a la conformación de clubes</t>
  </si>
  <si>
    <t>Apoyo desarrollo estrategias ed. física</t>
  </si>
  <si>
    <t>Conformación centros subregionales</t>
  </si>
  <si>
    <t>Implementación mesa académica</t>
  </si>
  <si>
    <t>Talleres municipales micro regiones</t>
  </si>
  <si>
    <t>Visitas de asesoría</t>
  </si>
  <si>
    <t>2016050000047</t>
  </si>
  <si>
    <t>Final departamental</t>
  </si>
  <si>
    <t>Realización de zonales</t>
  </si>
  <si>
    <t>2016050000076</t>
  </si>
  <si>
    <t>Contratación entrenadores</t>
  </si>
  <si>
    <t>Mantenimiento villas</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</si>
  <si>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</si>
  <si>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</si>
  <si>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</si>
  <si>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</si>
  <si>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</si>
  <si>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</si>
  <si>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</si>
  <si>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</si>
  <si>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</si>
  <si>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</si>
  <si>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</si>
  <si>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</si>
  <si>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Gestión administrativa altos logros</t>
  </si>
  <si>
    <t>Metodólogos</t>
  </si>
  <si>
    <t>Apoyo social discapacidad</t>
  </si>
  <si>
    <t>2016050000077</t>
  </si>
  <si>
    <t>Auditorías externas sistema gestión</t>
  </si>
  <si>
    <t>Construcción indicadores normas inter.</t>
  </si>
  <si>
    <t>2016050000143</t>
  </si>
  <si>
    <t>Apoyo programas especiales</t>
  </si>
  <si>
    <t>Participación eventos internacionales</t>
  </si>
  <si>
    <t>Participación eventos nacionales</t>
  </si>
  <si>
    <t>Realización eventos internacionales</t>
  </si>
  <si>
    <t>2016050000145</t>
  </si>
  <si>
    <t>Centro desarrollo 1</t>
  </si>
  <si>
    <t>Centro desarrollo Atletismo</t>
  </si>
  <si>
    <t>Centro desarrollo Canotaje</t>
  </si>
  <si>
    <t>Centro desarrollo Ciclismo</t>
  </si>
  <si>
    <t>Centro desarrollo Pesas</t>
  </si>
  <si>
    <t>Programa Ajedrez</t>
  </si>
  <si>
    <t>Programa Canotaje</t>
  </si>
  <si>
    <t>Programa Gimnasia</t>
  </si>
  <si>
    <t>Programa Judo</t>
  </si>
  <si>
    <t>Programa Karate do</t>
  </si>
  <si>
    <t>Programa Tenis de mesa</t>
  </si>
  <si>
    <t>2016050000146</t>
  </si>
  <si>
    <t>Administración de hardware y software</t>
  </si>
  <si>
    <t>Implementación gobierno en línea</t>
  </si>
  <si>
    <t>2016050000178</t>
  </si>
  <si>
    <t>Graderías y zonas de servicios</t>
  </si>
  <si>
    <t>M</t>
  </si>
  <si>
    <t>Urbanismo- entorno inmediato</t>
  </si>
  <si>
    <t>Zonas de ventas</t>
  </si>
  <si>
    <t>2016050000163</t>
  </si>
  <si>
    <t>Convocatorias públicas</t>
  </si>
  <si>
    <t>2016050000180</t>
  </si>
  <si>
    <t>Difusión de la agenda cultural</t>
  </si>
  <si>
    <t>Procesos formativos para la paz</t>
  </si>
  <si>
    <t>Plan departamental de medios</t>
  </si>
  <si>
    <t>2016050000183</t>
  </si>
  <si>
    <t>Apoyo circulación artística</t>
  </si>
  <si>
    <t>2016050000185</t>
  </si>
  <si>
    <t>Procesos de circulación cultural</t>
  </si>
  <si>
    <t>Procesos de formación y creación</t>
  </si>
  <si>
    <t>2016050000186</t>
  </si>
  <si>
    <t>Formación plataforma SICPA</t>
  </si>
  <si>
    <t>2016050000189</t>
  </si>
  <si>
    <t>Diagnóstico de PEMP</t>
  </si>
  <si>
    <t>Intervención de bienes inmuebles</t>
  </si>
  <si>
    <t>Intervención de bienes muebles</t>
  </si>
  <si>
    <t>Inventario bienes y manifestaciones</t>
  </si>
  <si>
    <t>2016050000190</t>
  </si>
  <si>
    <t>Emprendimiento cultural</t>
  </si>
  <si>
    <t>Investigaciones culturales</t>
  </si>
  <si>
    <t>PEI articulado a planes de cultura</t>
  </si>
  <si>
    <t>Procesos participativos en cultura</t>
  </si>
  <si>
    <t>Proyectos pedagógicos institucionales</t>
  </si>
  <si>
    <t>2016050000191</t>
  </si>
  <si>
    <t>Dotación de elementos artísticos</t>
  </si>
  <si>
    <t>Mantenimientos elementos artísticos</t>
  </si>
  <si>
    <t>Pocesos formativos en luthería</t>
  </si>
  <si>
    <t>2016050000197</t>
  </si>
  <si>
    <t>Estruct - Ejec de proyecto SOCIAL RURAL</t>
  </si>
  <si>
    <t>Gastos Operativos proyecto SOCIAL RURAL</t>
  </si>
  <si>
    <t>2016050000201</t>
  </si>
  <si>
    <t>Estruct - Ejec de proy SOCIAL URBANO</t>
  </si>
  <si>
    <t>Gastos Operativos proy SOCIAL URBANO</t>
  </si>
  <si>
    <t>2016050000287</t>
  </si>
  <si>
    <t>Implementación estrategia de producción</t>
  </si>
  <si>
    <t>2016050000139</t>
  </si>
  <si>
    <t>Actualización de los valores Fase 1.</t>
  </si>
  <si>
    <t>Capacitación estructural NICSP</t>
  </si>
  <si>
    <t>Capacitación por excepción</t>
  </si>
  <si>
    <t>ESFA a enero 01 de 2018.</t>
  </si>
  <si>
    <t>Gestión del cambio y sensibilización</t>
  </si>
  <si>
    <t>Informe técnico contable final</t>
  </si>
  <si>
    <t>Informe trimestral exigible por la CGN</t>
  </si>
  <si>
    <t>Modelo costos NICSP FLA</t>
  </si>
  <si>
    <t>Políticas contables CGN</t>
  </si>
  <si>
    <t>Políticas entidades controladas</t>
  </si>
  <si>
    <t>Propuesta de Consolidación EF</t>
  </si>
  <si>
    <t>Respuesta a preguntas técnicas.</t>
  </si>
  <si>
    <t>2016050000193</t>
  </si>
  <si>
    <t>Inv, sistem e implem del proyecto de PP</t>
  </si>
  <si>
    <t>Gastos Operativos del proyecto PP.</t>
  </si>
  <si>
    <t>2016050000207</t>
  </si>
  <si>
    <t>Pago Deuda Metro de Medellín</t>
  </si>
  <si>
    <t>CRM Cultura de pago</t>
  </si>
  <si>
    <t>2016050000260</t>
  </si>
  <si>
    <t>Estudios y diseños técnicos</t>
  </si>
  <si>
    <t>Fortalecimiento Institucional</t>
  </si>
  <si>
    <t>2015050000013</t>
  </si>
  <si>
    <t>Kit maquinaria restaurar transitabilidad</t>
  </si>
  <si>
    <t>2016050000250</t>
  </si>
  <si>
    <t>Señalización vial obra</t>
  </si>
  <si>
    <t>KM</t>
  </si>
  <si>
    <t>Señalización vial interventoría</t>
  </si>
  <si>
    <t>2016050000251</t>
  </si>
  <si>
    <t>Pavimentación Placa Huella</t>
  </si>
  <si>
    <t>2016050000252</t>
  </si>
  <si>
    <t>Construcción Ciclorutas</t>
  </si>
  <si>
    <t>2016050000253</t>
  </si>
  <si>
    <t>Construcción obras</t>
  </si>
  <si>
    <t>2016050000254</t>
  </si>
  <si>
    <t>Intervención puntos críticos</t>
  </si>
  <si>
    <t>Interventoría mantenimiento rutinario</t>
  </si>
  <si>
    <t>Obra intervención puntos críticos</t>
  </si>
  <si>
    <t>Obra mantenimiento rutinario</t>
  </si>
  <si>
    <t>2016050000255</t>
  </si>
  <si>
    <t>Compra de Equipos</t>
  </si>
  <si>
    <t>Dllo Sistemas Información y Bases Datos</t>
  </si>
  <si>
    <t>Estruct Desarrollo y Oper Centro Gestión</t>
  </si>
  <si>
    <t>Mantenimiento Licencias y Software</t>
  </si>
  <si>
    <t>2016050000256</t>
  </si>
  <si>
    <t>2016050000257</t>
  </si>
  <si>
    <t>Mantenimiento de caminos</t>
  </si>
  <si>
    <t>Mejoramiento de caminos</t>
  </si>
  <si>
    <t>Mejoramiento de motorrutas</t>
  </si>
  <si>
    <t>2016050000258</t>
  </si>
  <si>
    <t>Intervención en senderos peatonales</t>
  </si>
  <si>
    <t>Intervención en vías urbanas</t>
  </si>
  <si>
    <t>2016050000259</t>
  </si>
  <si>
    <t>Mantenimiento de cables aéreos</t>
  </si>
  <si>
    <t>Operación de cables aéreos</t>
  </si>
  <si>
    <t>2016050000261</t>
  </si>
  <si>
    <t>Intervención de espacios públicos</t>
  </si>
  <si>
    <t>2016050000262</t>
  </si>
  <si>
    <t>Realización estudios pre y factibilidad</t>
  </si>
  <si>
    <t>2016050000264</t>
  </si>
  <si>
    <t>Señalización vial</t>
  </si>
  <si>
    <t>2016050000265</t>
  </si>
  <si>
    <t>Mantenimiento rutinario</t>
  </si>
  <si>
    <t>2016050000267</t>
  </si>
  <si>
    <t>Estudios técnicos</t>
  </si>
  <si>
    <t>Apoyo a la construcción</t>
  </si>
  <si>
    <t>2016050000272</t>
  </si>
  <si>
    <t>Intervención puentes peatonales</t>
  </si>
  <si>
    <t>Intervención puentes vehiculares</t>
  </si>
  <si>
    <t>2016050000277</t>
  </si>
  <si>
    <t>Adquisición y/o saneamiento de predios</t>
  </si>
  <si>
    <t>Saneamiento predial en vías</t>
  </si>
  <si>
    <t>2016050000281</t>
  </si>
  <si>
    <t>2016050000283</t>
  </si>
  <si>
    <t>Construcción puente</t>
  </si>
  <si>
    <t>Interventoria a la construcción</t>
  </si>
  <si>
    <t>Interventoria al mantenimiento</t>
  </si>
  <si>
    <t>Mantenimiento puentes</t>
  </si>
  <si>
    <t>2012050000124</t>
  </si>
  <si>
    <t>Estudios y diseños en el sistema vial</t>
  </si>
  <si>
    <t>2012050000168</t>
  </si>
  <si>
    <t>Pavim El Limón Anorí - recaudo valoriza</t>
  </si>
  <si>
    <t>2012050000317</t>
  </si>
  <si>
    <t>Inversión Túnel de Oriente</t>
  </si>
  <si>
    <t>Mantenimiento Las Palmas y Santa Elena</t>
  </si>
  <si>
    <t>2013050000002</t>
  </si>
  <si>
    <t>Programa de mantenimiento rutinario</t>
  </si>
  <si>
    <t>2013050000023</t>
  </si>
  <si>
    <t>Construcción vías Conexión Pacífico 3 F3</t>
  </si>
  <si>
    <t>Construcción vías Conexión Norte Fase 1</t>
  </si>
  <si>
    <t>Construcción vías Conexión Norte Fase 2</t>
  </si>
  <si>
    <t>Construcción vías Río Magdalena 2 Fase 1</t>
  </si>
  <si>
    <t>Construcción vías Río Magdalena 2 Fase 2</t>
  </si>
  <si>
    <t>Construcción Tunel del Toyo Fase 1</t>
  </si>
  <si>
    <t>Construcción Tunel del Toyo Fase 2</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</si>
  <si>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</si>
  <si>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</si>
  <si>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</si>
  <si>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</si>
  <si>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</si>
  <si>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</si>
  <si>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</si>
  <si>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</si>
  <si>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Construcción vías Conexión Pacífico 1 F4</t>
  </si>
  <si>
    <t>Preconstrucción Tunel del Toyo</t>
  </si>
  <si>
    <t>Renovación y aumento de la señalización en las vías de la Red Vial Secundaria Todo El Departamento, Antioquia, Occidente</t>
  </si>
  <si>
    <t>2016050000131</t>
  </si>
  <si>
    <t>Capacitación en género</t>
  </si>
  <si>
    <t>Diseño campaña autocuidado</t>
  </si>
  <si>
    <t>Difusión Campaña Equidad de Género</t>
  </si>
  <si>
    <t>Formulación convenios</t>
  </si>
  <si>
    <t>Identificación de Cooperantes</t>
  </si>
  <si>
    <t>Ejecución Proyectos Mujeres y Paz</t>
  </si>
  <si>
    <t>Ejecución Jornadas de Salud</t>
  </si>
  <si>
    <t>Creación Red mujeres profesionales</t>
  </si>
  <si>
    <t>Consolidación Red Transversalidad</t>
  </si>
  <si>
    <t>Ejecución Plan Red profesionales</t>
  </si>
  <si>
    <t>Consolidación Red Profesionales</t>
  </si>
  <si>
    <t>Diseño cursos de género</t>
  </si>
  <si>
    <t>Recurso Humano</t>
  </si>
  <si>
    <t>2016050000169</t>
  </si>
  <si>
    <t>Creación de la Red</t>
  </si>
  <si>
    <t>Difusión y convocatoria eventos</t>
  </si>
  <si>
    <t>Diseño del plan</t>
  </si>
  <si>
    <t>Diseño Eventos</t>
  </si>
  <si>
    <t>Ejecución Eventos</t>
  </si>
  <si>
    <t>Implementación del Plan</t>
  </si>
  <si>
    <t>Implementación Plan Red</t>
  </si>
  <si>
    <t>Seguimiento resultados del Plan</t>
  </si>
  <si>
    <t>Seguimiento resultados Red</t>
  </si>
  <si>
    <t>2016050000170</t>
  </si>
  <si>
    <t>Alianzas área metropolitana</t>
  </si>
  <si>
    <t>Caracterización estado rutas atención</t>
  </si>
  <si>
    <t>Construcción mesas violencias</t>
  </si>
  <si>
    <t>Convocatoria jornadas trata</t>
  </si>
  <si>
    <t>Convocatoria jornadas víctimas</t>
  </si>
  <si>
    <t>Convocatoria seminarios masculinidades</t>
  </si>
  <si>
    <t>Convocatoria seminarios violencias</t>
  </si>
  <si>
    <t>Convocatoria y seguimiento cursos E.G</t>
  </si>
  <si>
    <t>Diseño acuerdo metropolitano</t>
  </si>
  <si>
    <t>Diseño Asambleas por la paz</t>
  </si>
  <si>
    <t>Diseño Campaña</t>
  </si>
  <si>
    <t>Diseño jornadas atención trata</t>
  </si>
  <si>
    <t>Diseño jornadas víctimas</t>
  </si>
  <si>
    <t>Diseño plan mesas violencias</t>
  </si>
  <si>
    <t>Diseño seminarios atención violencias</t>
  </si>
  <si>
    <t>Diseño talleres mujeres reclusorios</t>
  </si>
  <si>
    <t>Ejecución asambleas por la paz</t>
  </si>
  <si>
    <t>Ejecución jornadas atención trata</t>
  </si>
  <si>
    <t>Ejecución jornadas víctimas</t>
  </si>
  <si>
    <t>Ejecución seminarios atención violencias</t>
  </si>
  <si>
    <t>Ejecución seminarios masculinidades</t>
  </si>
  <si>
    <t>Ejecución talleres mujeres reclusorios</t>
  </si>
  <si>
    <t>Formulación cursos E.G</t>
  </si>
  <si>
    <t>Formulación seminarios masculinidades</t>
  </si>
  <si>
    <t>Fortalecimiento Mesas violencias</t>
  </si>
  <si>
    <t>Implementación campaña</t>
  </si>
  <si>
    <t>Implementación cursos E.G</t>
  </si>
  <si>
    <t>Implementación Plan Rutas</t>
  </si>
  <si>
    <t>Seguimento Rutas Atención</t>
  </si>
  <si>
    <t>Seguimiento Asambleas Paz</t>
  </si>
  <si>
    <t>Seguimiento talleres mujeres reclusorios</t>
  </si>
  <si>
    <t>Seguimiento y difusión campaña</t>
  </si>
  <si>
    <t>Trámites jurídicos acuerdo metropolitano</t>
  </si>
  <si>
    <t>2016050000171</t>
  </si>
  <si>
    <t>Diseño concurso</t>
  </si>
  <si>
    <t>Implementación concurso</t>
  </si>
  <si>
    <t>Premiación concurso</t>
  </si>
  <si>
    <t>Diseño Red</t>
  </si>
  <si>
    <t>Formulación Rutas</t>
  </si>
  <si>
    <t>Implementación Rutas</t>
  </si>
  <si>
    <t>Difusión Rutas</t>
  </si>
  <si>
    <t>Diseño Jornadas Bancarización</t>
  </si>
  <si>
    <t>Implementación Jornadas</t>
  </si>
  <si>
    <t>Seguimiento Jornadas</t>
  </si>
  <si>
    <t>Difusión Plan tierras</t>
  </si>
  <si>
    <t>Investigación normatividad tierras</t>
  </si>
  <si>
    <t>Elaboración Plan tierras</t>
  </si>
  <si>
    <t>Fortalecimiento granjas</t>
  </si>
  <si>
    <t>Creación granjas</t>
  </si>
  <si>
    <t>Seguimiento Granjas</t>
  </si>
  <si>
    <t>Diseño P. Equidad Empresas</t>
  </si>
  <si>
    <t>Consolidación alianzas empresas</t>
  </si>
  <si>
    <t>Implementación P.Equidad Emp</t>
  </si>
  <si>
    <t>Transporte terrestre jornadas</t>
  </si>
  <si>
    <t>2016050000173</t>
  </si>
  <si>
    <t>Acercamiento a IE para alianzas</t>
  </si>
  <si>
    <t>Acercamiento a Instituciones Educativas</t>
  </si>
  <si>
    <t>Actualización de PEI</t>
  </si>
  <si>
    <t>Alianzas municipios acciones EBLMA</t>
  </si>
  <si>
    <t>Articulación con Secretaría Educación</t>
  </si>
  <si>
    <t>Convocatoria taller crianza en igualdad</t>
  </si>
  <si>
    <t>Difusión obras mujeres escritoras</t>
  </si>
  <si>
    <t>Diseño acciones EBLMA</t>
  </si>
  <si>
    <t>Diseño taller crianza en igualdad</t>
  </si>
  <si>
    <t>Ejecución acciones EBLMA</t>
  </si>
  <si>
    <t>Ejecución Plan Madres Comunitarias</t>
  </si>
  <si>
    <t>Ejecución talleres crianza en igualdad</t>
  </si>
  <si>
    <t>Elaboración cartografía escritoras</t>
  </si>
  <si>
    <t>Formación mujeres alfabetizadoras</t>
  </si>
  <si>
    <t>Formulación Plan Enfoque de Género- PEI</t>
  </si>
  <si>
    <t>Formulación Plan Incorporación EG en IE</t>
  </si>
  <si>
    <t>Formulación Plan Madres Comunitarias</t>
  </si>
  <si>
    <t>Identificación actores para PMC</t>
  </si>
  <si>
    <t>Identificación mujeres alfabetizadoras</t>
  </si>
  <si>
    <t>Implementación Plan en IES</t>
  </si>
  <si>
    <t>Levantamiento info mujeres escritoras</t>
  </si>
  <si>
    <t>2016050000175</t>
  </si>
  <si>
    <t>Asesorías sobre campañas poíticas</t>
  </si>
  <si>
    <t>Creación Red Alcaldesas</t>
  </si>
  <si>
    <t>Creación Red concejalas</t>
  </si>
  <si>
    <t>Diseño capacitaciones personal admon</t>
  </si>
  <si>
    <t>Ejecución cursos personal admon</t>
  </si>
  <si>
    <t>Formulación módulos de formación</t>
  </si>
  <si>
    <t>Formulación plan Red Concejalas</t>
  </si>
  <si>
    <t>Implementación Módulos de formación</t>
  </si>
  <si>
    <t>Implementación plan Red alcaldesas</t>
  </si>
  <si>
    <t>Seguimiento red concejalas</t>
  </si>
  <si>
    <t>Seguimiento resultados red alcaldesas</t>
  </si>
  <si>
    <t>Seguimientos resultados cursos admon</t>
  </si>
  <si>
    <t>2016050000106</t>
  </si>
  <si>
    <t>Construcción Plan Informativo</t>
  </si>
  <si>
    <t>Implementación Plan de Asesoría</t>
  </si>
  <si>
    <t>Asignación de estímulos</t>
  </si>
  <si>
    <t>2016050000124</t>
  </si>
  <si>
    <t>Contratación servicios profesionales</t>
  </si>
  <si>
    <t>Definición de las rutas de acceso</t>
  </si>
  <si>
    <t>Diseño  documento de sistematización</t>
  </si>
  <si>
    <t>Diseño documento sistematización</t>
  </si>
  <si>
    <t>Divulgación de acciones a desarrollar</t>
  </si>
  <si>
    <t>Implementación procesos de formación</t>
  </si>
  <si>
    <t>Suministro recursos técnicos logísticos</t>
  </si>
  <si>
    <t>2016050000128</t>
  </si>
  <si>
    <t>Ajustes modulares del sistema</t>
  </si>
  <si>
    <t>Alianzas Instituciones Universitarias</t>
  </si>
  <si>
    <t>Ampliación de licenciamiento</t>
  </si>
  <si>
    <t>Caracterización afiliados subregion</t>
  </si>
  <si>
    <t>Caracterización Formador de formadores</t>
  </si>
  <si>
    <t>Contratación recursos</t>
  </si>
  <si>
    <t>Desarrollo módulo piloto</t>
  </si>
  <si>
    <t>Desarrollo plataforma virtual</t>
  </si>
  <si>
    <t>Diseño implementación tutorías</t>
  </si>
  <si>
    <t>Encuentros lúdico-recreativos Dptales</t>
  </si>
  <si>
    <t>Eventos académicos subregionales</t>
  </si>
  <si>
    <t>Formulación plan Desarrollo Comunal</t>
  </si>
  <si>
    <t>Implementación módulo jurídico</t>
  </si>
  <si>
    <t>Implementación SURCO Municipios</t>
  </si>
  <si>
    <t>Juegos comunales Dptales</t>
  </si>
  <si>
    <t>Lúdico-recreativos subregionales</t>
  </si>
  <si>
    <t>Plan Desarrollo Federación</t>
  </si>
  <si>
    <t>Realización Plan Comunicaciones</t>
  </si>
  <si>
    <t>Recertificación Formadores Comunales</t>
  </si>
  <si>
    <t>Replicas con organismos comunales</t>
  </si>
  <si>
    <t>Replicas con otros lideres</t>
  </si>
  <si>
    <t>2016050000129</t>
  </si>
  <si>
    <t>Comunicaciones, publicaciones,documentos</t>
  </si>
  <si>
    <t>Cumbre Participación Ciudadana</t>
  </si>
  <si>
    <t>Diseño, formulación e implementacion</t>
  </si>
  <si>
    <t>Formación Participación Ciudadana</t>
  </si>
  <si>
    <t>Fortalecer Consejos de Participación</t>
  </si>
  <si>
    <t>Fortalecer nuevos liderazgos</t>
  </si>
  <si>
    <t>Fortalecimiento COMPOS</t>
  </si>
  <si>
    <t>Licencias, software y tecnología</t>
  </si>
  <si>
    <t>Otras actividades</t>
  </si>
  <si>
    <t>2016050000130</t>
  </si>
  <si>
    <t>Acompañamiento a la cualificación</t>
  </si>
  <si>
    <t>Asesoría y acompañamiento</t>
  </si>
  <si>
    <t>Capacitaciones</t>
  </si>
  <si>
    <t>Construcción Manual</t>
  </si>
  <si>
    <t>Encuentros de Capacitación</t>
  </si>
  <si>
    <t>Encuentros JAL</t>
  </si>
  <si>
    <t>Encuentros Subregionales</t>
  </si>
  <si>
    <t>2016050000138</t>
  </si>
  <si>
    <t>Cogestores Municipales</t>
  </si>
  <si>
    <t>Concertación Participación Pob. LGTBI</t>
  </si>
  <si>
    <t>Diseño Estrategia</t>
  </si>
  <si>
    <t>Diseño material</t>
  </si>
  <si>
    <t>Estrategia de transformación</t>
  </si>
  <si>
    <t>Foro acádemico</t>
  </si>
  <si>
    <t>Implementación estrategia</t>
  </si>
  <si>
    <t>Plan Comunicacional</t>
  </si>
  <si>
    <t>2016050000192</t>
  </si>
  <si>
    <t>Articulación a la red nacional de PPP</t>
  </si>
  <si>
    <t>Convites Ciudadanos Participativos</t>
  </si>
  <si>
    <t>Planeación del Proceso en el Territorio</t>
  </si>
  <si>
    <t>2016050000096</t>
  </si>
  <si>
    <t>Dotación mantenimiento EPP Equipos SST</t>
  </si>
  <si>
    <t>Programa Preventivo anual</t>
  </si>
  <si>
    <t>Programas Intervención FSS</t>
  </si>
  <si>
    <t>2016050000007</t>
  </si>
  <si>
    <t>Contratos Universidades</t>
  </si>
  <si>
    <t>Eventos y comunicaciones</t>
  </si>
  <si>
    <t>Recursos Humanos</t>
  </si>
  <si>
    <t>2016050000056</t>
  </si>
  <si>
    <t>Adjucación créditos educativos.</t>
  </si>
  <si>
    <t>2016050000024</t>
  </si>
  <si>
    <t>Ejecución cursos a través de la escuela</t>
  </si>
  <si>
    <t>2016050000226</t>
  </si>
  <si>
    <t>Satisfacción ciudadana Contac Center BPO</t>
  </si>
  <si>
    <t>Atención eficaz y oportuna de PQRD</t>
  </si>
  <si>
    <t>Enfoque cliente - cultura organizacional</t>
  </si>
  <si>
    <t>Integración Sistemas aplicativos virtual</t>
  </si>
  <si>
    <t>2016050000004</t>
  </si>
  <si>
    <t>Aplicación de pruebas propias</t>
  </si>
  <si>
    <t>Aplicación Prueba Betesa</t>
  </si>
  <si>
    <t>Certificación en NCLC</t>
  </si>
  <si>
    <t>Eventos y Ceremonias</t>
  </si>
  <si>
    <t>Fortalecimiento Betesa</t>
  </si>
  <si>
    <t>Fortalecimiento prueba Liderazgo</t>
  </si>
  <si>
    <t>Fortalecimiento pruebas propias</t>
  </si>
  <si>
    <t>Planes de comunicación</t>
  </si>
  <si>
    <t>2016050000006</t>
  </si>
  <si>
    <t>Ceremonia modulo virtual</t>
  </si>
  <si>
    <t>Consolidación del programa</t>
  </si>
  <si>
    <t>Divulgación del procedimiento</t>
  </si>
  <si>
    <t>Gestión de agendas de cambio</t>
  </si>
  <si>
    <t>Gestión de las brechas culturales</t>
  </si>
  <si>
    <t>Gestión del cartero de la admiración</t>
  </si>
  <si>
    <t>Gestión del kit conversacional</t>
  </si>
  <si>
    <t>Gestión equipo de lideres de cambio</t>
  </si>
  <si>
    <t>Medición de la cultura</t>
  </si>
  <si>
    <t>Modulo virtual de conversación</t>
  </si>
  <si>
    <t>Plan de comunicaciones</t>
  </si>
  <si>
    <t>Seguimiento equipo de lideres de cambio</t>
  </si>
  <si>
    <t>Talleres para el cierre de brechas</t>
  </si>
  <si>
    <t>2016050000008</t>
  </si>
  <si>
    <t>Adjudicación creditos de vivienda</t>
  </si>
  <si>
    <t>2016050000037</t>
  </si>
  <si>
    <t>Aprendizaje plan de desarrollo</t>
  </si>
  <si>
    <t>Cartilla virtual</t>
  </si>
  <si>
    <t>Construcción de instructivos</t>
  </si>
  <si>
    <t>Evento de multiplicadores</t>
  </si>
  <si>
    <t>Eventos de Facilitación</t>
  </si>
  <si>
    <t>Gestión del convenio ICETEX</t>
  </si>
  <si>
    <t>Gestión relatos de practica</t>
  </si>
  <si>
    <t>Hábitos del conocimiento</t>
  </si>
  <si>
    <t>Mapas de conocimiento</t>
  </si>
  <si>
    <t>Metodologías de facilitación</t>
  </si>
  <si>
    <t>Modulo virtual del conocimiento</t>
  </si>
  <si>
    <t>Plan de entrega del cargo</t>
  </si>
  <si>
    <t>Practicas destacadas</t>
  </si>
  <si>
    <t>Talleres para multiplicadores</t>
  </si>
  <si>
    <t>Transferencia del conocimiento</t>
  </si>
  <si>
    <t>World café</t>
  </si>
  <si>
    <t>2016050000039</t>
  </si>
  <si>
    <t>Asignación préstamos calamidad doméstica</t>
  </si>
  <si>
    <t>2016050000046</t>
  </si>
  <si>
    <t>Actividades de bienestar</t>
  </si>
  <si>
    <t>2016050000049</t>
  </si>
  <si>
    <t>Capacitar servidores públicos gest Inst.</t>
  </si>
  <si>
    <t>2016050000050</t>
  </si>
  <si>
    <t>Actividades de Bienestar</t>
  </si>
  <si>
    <t>Contratación personal bienestar</t>
  </si>
  <si>
    <t>2016050000074</t>
  </si>
  <si>
    <t>Elección mejor empleado</t>
  </si>
  <si>
    <t>Reconocimiento por antiguedad</t>
  </si>
  <si>
    <t>2016050000097</t>
  </si>
  <si>
    <t>Mejoramiento gestión del empleo</t>
  </si>
  <si>
    <t>2016050000005</t>
  </si>
  <si>
    <t>Asesoría en indicadores</t>
  </si>
  <si>
    <t>Auditoría externa</t>
  </si>
  <si>
    <t>Mantenimiento de las mejoras</t>
  </si>
  <si>
    <t>2016050000084</t>
  </si>
  <si>
    <t>Fortalecer estructura a través ase y cap</t>
  </si>
  <si>
    <t>2016050000122</t>
  </si>
  <si>
    <t>Habilitar personas en acceso a servicios</t>
  </si>
  <si>
    <t>Incorporar Soluciones de Tecnología</t>
  </si>
  <si>
    <t>Intervenir  Soluciones Informáticas</t>
  </si>
  <si>
    <t>2016050000294</t>
  </si>
  <si>
    <t>Construcción del bloque 13 de aulas en el Tecnológico de Antioquia Medellín, Antioquia, Occidente</t>
  </si>
  <si>
    <t>2016050000001</t>
  </si>
  <si>
    <t>Costos de operación y mantenimiento</t>
  </si>
  <si>
    <t>2016050000158</t>
  </si>
  <si>
    <t>Adquisición de libros</t>
  </si>
  <si>
    <t>Suscripción a revistas</t>
  </si>
  <si>
    <t>Libros electrónicos</t>
  </si>
  <si>
    <t>Adquisición de bases de datos</t>
  </si>
  <si>
    <t>2016050000161</t>
  </si>
  <si>
    <t>Equipos laboratorio Química</t>
  </si>
  <si>
    <t>Equipos laboratorio Biología</t>
  </si>
  <si>
    <t>Equipos laboratorio Física</t>
  </si>
  <si>
    <t>Equipos Laboratorio Ambiental</t>
  </si>
  <si>
    <t>Equipos Laboratorio Microtécnicas</t>
  </si>
  <si>
    <t>Equipos Laboratorio Morfofisiología</t>
  </si>
  <si>
    <t>2016050000165</t>
  </si>
  <si>
    <t>Docente tiempo completo</t>
  </si>
  <si>
    <t>Personal administrativo</t>
  </si>
  <si>
    <t>Capacitación docentes-administrativos</t>
  </si>
  <si>
    <t>Internacionalización</t>
  </si>
  <si>
    <t>Infraestructura física</t>
  </si>
  <si>
    <t>Infraestructura tecnológica</t>
  </si>
  <si>
    <t>Bienestar institucional</t>
  </si>
  <si>
    <t>2016050000166</t>
  </si>
  <si>
    <t>Capacitación Administrativos</t>
  </si>
  <si>
    <t>Capacitación Docentes</t>
  </si>
  <si>
    <t>2016050000167</t>
  </si>
  <si>
    <t>Movilidad académica Docente</t>
  </si>
  <si>
    <t>Movilidad académica Estudiantes</t>
  </si>
  <si>
    <t>2016050000142</t>
  </si>
  <si>
    <t>Aseo y sostenimiento instalaciones</t>
  </si>
  <si>
    <t>Construcción y reparacion de gaviones</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</si>
  <si>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</si>
  <si>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</si>
  <si>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</si>
  <si>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</si>
  <si>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</si>
  <si>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</si>
  <si>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</si>
  <si>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</si>
  <si>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</si>
  <si>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de alcantarillado</t>
  </si>
  <si>
    <t>Sistema electrico e iluminación  aulas</t>
  </si>
  <si>
    <t>2016050000003</t>
  </si>
  <si>
    <t>Acero de refuerzo</t>
  </si>
  <si>
    <t>KG</t>
  </si>
  <si>
    <t>Carpintería metálica</t>
  </si>
  <si>
    <t>Cielos falsos en Drywall</t>
  </si>
  <si>
    <t>Estructura de concreto reforzado</t>
  </si>
  <si>
    <t>M3</t>
  </si>
  <si>
    <t>Excavaciones y llenos</t>
  </si>
  <si>
    <t>Instalaciones eléctricas</t>
  </si>
  <si>
    <t>Instalaciones hidrosanitarias</t>
  </si>
  <si>
    <t>Mampostería, revoque y pintura</t>
  </si>
  <si>
    <t>Preliminares de construcción</t>
  </si>
  <si>
    <t>Red de aguas lluvias, aguas negras</t>
  </si>
  <si>
    <t>Equipos imprenta</t>
  </si>
  <si>
    <t>Equipos producción Audiovisual</t>
  </si>
  <si>
    <t>Prevención Realización de estudios de riesgo y municipios con instrumentación para el monitoreo y la generación de alertas. Antioquia, Occidente</t>
  </si>
  <si>
    <t>Fortalecimiento de la capacidad instalada de respuesta a emergencias EN El Departamento, Antioquia, Occidente</t>
  </si>
  <si>
    <t>Diseño e implementación del Sistema de Información de Gestión del Riesgo de Desastres en el Departamento de Antioquia</t>
  </si>
  <si>
    <t>Prevención y Reducción del Riesgo mediante la ejecución de proyectos de intervención correctiva Todo El Departamento, Antioquia, Occidente</t>
  </si>
  <si>
    <t>Fortalecimiento de las relaciones institucionales y sociales en el Departamento de Antioquia</t>
  </si>
  <si>
    <t>Protección del derecho a la información en Todo El Departamento, Antioquia, Occidente</t>
  </si>
  <si>
    <t>Conformación de la Gerencia de Paz y Postconflicto para asumir los retos de esta Etapa en el Departamento de Antioquia</t>
  </si>
  <si>
    <t>Mejoramiento y adecuación de la infraestructura física de la FLA</t>
  </si>
  <si>
    <t>Implementación y desarrollo del plan de inversión publicitaria de la FLA en el Departamento de Antioquia</t>
  </si>
  <si>
    <t>Implementación de mejoras a partir de las Auditorias con el uso de ACL en la Gobernación de Antioquia, nivel central</t>
  </si>
  <si>
    <t>Desarrollo y avance en la implementación de la cultura del control en la Gobernación de Antioquia</t>
  </si>
  <si>
    <t>Implementación del proceso de certificación CIA bajo estándares internacionales en la Gobernación de Antioquia</t>
  </si>
  <si>
    <t>Implementación de estrategias de atención integral y recuperación nutricional a  la primera infancia en Todo El Departamento, Antioquia, Occidente</t>
  </si>
  <si>
    <t>Suministro de raciones para el Programa de Alimentación Escolar para garantizar la permanencia de la población escolar en Todo El Departamento, Antioquia, Occidente</t>
  </si>
  <si>
    <t>Fortalecimiento de la Política Pública de Seguridad Alimentaria en Todo El Departamento, Antioquia, Occidente</t>
  </si>
  <si>
    <t>Implementación de proyectos productivos agropecuarios generadores de seguridad alimentaria para familias víctimas en Todo El Departamento, Antioquia, Occidente</t>
  </si>
  <si>
    <t>Implementación de la coalición de Municipios Afroantioqueños en el marco de la Política Pública en el Departamento de Antioquia</t>
  </si>
  <si>
    <t>Formación Para el Desarrollo de las Comunidades Involucradas en el Posconflicto en el Departamento de Antioquia</t>
  </si>
  <si>
    <t>Construcción Formulación e Implementación de la Agenda de Paz en el Departamento de Antioquia</t>
  </si>
  <si>
    <t>Construcción y suministro de agua apta para el consumo humano</t>
  </si>
  <si>
    <t>Fortalecimiento de Municipios y operadores en la prestación de servicios públicos. Todo El Departamento, Antioquia, Occidente</t>
  </si>
  <si>
    <t>Construcción Alternativas rurales para el manejo de residuos sólidos en el Departamento Todo El Departamento, Antioquia, Occidente</t>
  </si>
  <si>
    <t>Ampliación Cobertura y sistemas sostenibles de agua apta para consumo humano en zona urbana Todo El Departamento, Antioquia, Occidente</t>
  </si>
  <si>
    <t>Ampliación cobertura al servicio de alcantarillado en zona urbana Todo El Departamento, Antioquia, Occidente</t>
  </si>
  <si>
    <t>Control y disposición de residuos sólidos de manera adecuada en relleno sanitario u otro sistema en la zona urbana Todo El Departamento, Antioquia, Occidente</t>
  </si>
  <si>
    <t>Construcción Empresas y/o esquemas asociativos funcionando como prestadores regionales de servicios públicos Todo El Departamento, Antioquia, Occidente</t>
  </si>
  <si>
    <t xml:space="preserve">Ampliación cobertura del servicio de  gas para el desarrollo de zonas rurales del Departamento Antioquia </t>
  </si>
  <si>
    <t>Ampliación cobertura a predios urbanos al servicio de gas domiciliario por red todo el Departamento de Antioquia</t>
  </si>
  <si>
    <t>Construcción Ciudadela Indígena  en Andes</t>
  </si>
  <si>
    <t>Implementación del observatorio y comisiones técnicas subregionales para el deporte como espacios de participación en el departamento de Antioquia.</t>
  </si>
  <si>
    <t>Adecuación de equipamientos culturales regionales y del palacio de la cultura Rafael Uribe Uribe de Medellín, Antioquia</t>
  </si>
  <si>
    <t>Implementación plan de lectura, escritura y biblioteca en Antioquia</t>
  </si>
  <si>
    <t>Fortalecimiento del sistema integrado de gestión del instituto de cultura y patrimonio de Antioquia</t>
  </si>
  <si>
    <t>Fortalecimiento MINERIA EN ARMONIA CON EL MEDIO AMBIENTE Todo El Departamento, Antioquia, Occidente</t>
  </si>
  <si>
    <t>Fortalecimiento MINERIA BIEN HECHA PARA EL DESARROLLO DE ANTIOQUIA Todo El Departamento, Antioquia, Occidente</t>
  </si>
  <si>
    <t>Lineamientos para la creación de zonas industriales en los municipios de tradición minera en Antioquia</t>
  </si>
  <si>
    <t>Desarrollo de oportunidades de formación para el trabajo, el emprendimiento y el empleo en ocho municipios de la región de Urabá</t>
  </si>
  <si>
    <t>Apoyo y fomento para el emprendimiento en el Departamento de Antioquia, excepto Medellín</t>
  </si>
  <si>
    <t xml:space="preserve">Incremento de los recursos del sistema financiero para Emprendimiento y Fortalecimiento Empresarial Todo El Departamento, Antioquia, Occidente  </t>
  </si>
  <si>
    <t>Desarrollo de la competitividad y la promoción del turismo en el Departamento de Antioquia</t>
  </si>
  <si>
    <t>Fortalecimiento Empresarial RP Todo El Departamento, Antioquia, Occidente</t>
  </si>
  <si>
    <t>Fortalecimiento de las TIC en Redes Empresariales Todo El Departamento, Antioquia, Occidente</t>
  </si>
  <si>
    <t>Formulación e  implementación del plan departamental de adaptación y mitigación al cambio climático, Antioquia, Occidente</t>
  </si>
  <si>
    <t>Implementación Proyectos educativos y de participación para la construcción de una cultura ambiental sustentable en el departamento de Antioquia, Occidente</t>
  </si>
  <si>
    <t>Protección y conservación de áreas de ecosistemas estratégicos, Antioquia, Occidente</t>
  </si>
  <si>
    <t>Fortalecimiento de la vigilancia de la calidad e inocuidad de alimentos y bebidas Todo El Departamento, Antioquia, Occidente</t>
  </si>
  <si>
    <t>Fortalecimiento de la vigilancia sanitaria de la calidad de los medicamentos y afines Todo El Departamento, Antioquia, Occidente</t>
  </si>
  <si>
    <t>Prevención y Promoción de las enfermedades transmitidas por vectores, EGI Todo El Departamento, Antioquia, Occidente</t>
  </si>
  <si>
    <t>Fortalecimiento de la Vigilancia Sanitaria en el uso de radiaciones y en la oferta de servicios de seguridad y salud en el trabajo Todo El Departamento, Antioquia, Occidente</t>
  </si>
  <si>
    <t>Fortalecimiento de la gestión integral de las zoonosis Todo El Departamento, Antioquia, Occidente</t>
  </si>
  <si>
    <t>Desarrollo de la IVC de la gestión interna de residuos hospitalarios y similares en establecimientos generadores Todo El Departamento, Antioquia, Occidente</t>
  </si>
  <si>
    <t>Fortalecimiento del Laboratorio Departamental  de Salud Pública de Antioquia Todo El Departamento, Antioquia, Occidente</t>
  </si>
  <si>
    <t>Fortalecimiento de la prevención, vigilancia y control de los factores de riesgo sanitarios, ambientales y del consumo Todo El Departamento, Antioquia, Occidente</t>
  </si>
  <si>
    <t>Fortalecimiento de la estrategia de información, educación y comunicación de la Secretaria Seccional de Salud y Protección Social Todo El Departamento</t>
  </si>
  <si>
    <t>Fortalecimiento institucional de la Secretaría Seccional de Salud y Protección Social de Antioquia  y de los actores  del SGSSS Todo El Departamento, Antioquia, Occidente</t>
  </si>
  <si>
    <t>Fortalecimiento de las TIC en la Secretaria Seccional de Salud y Protección Social Todo El Departamento</t>
  </si>
  <si>
    <t>Apoyo a la prestación de servicios de baja complejidad a la población de difícil acceso Todo El Departamento, Antioquia, Occidente</t>
  </si>
  <si>
    <t>Fortalecimiento de la gestión de las enfermedades inmunoprevenibles, Emergentes, Reemergentes y Desatendidas en Todo El Departamento Antioquia</t>
  </si>
  <si>
    <t>Fortalecimiento de la sexualidad y derechos sexuales y reproductivos Todo El Departamento, Antioquia, Occidente</t>
  </si>
  <si>
    <t>Implementación del sistema integrado de información en salud y servicios de Telemedicina departamento , Antioquia, Occidente</t>
  </si>
  <si>
    <t>Fortalecimiento del Aseguramiento en salud de la población del Departamento Antioquia</t>
  </si>
  <si>
    <t>Protección Población con discapacidad Todo El Departamento</t>
  </si>
  <si>
    <t>Fortalecimiento de la red de servicios de salud de Departamento de Antioquia</t>
  </si>
  <si>
    <t>Implementación y fortalecimiento del SOGC a los prestadores de servicios de salud en el Departamento de Antioquia</t>
  </si>
  <si>
    <t>Fortalecimiento de la vigilancia en salud pública a los actores SGSSS Todo El Departamento, Antioquia, Occidente</t>
  </si>
  <si>
    <t>Fortalecimiento de la estrategia de Atención Primaria en salud-renovada con enfoque integral Todo El Departamento, Antioquia, Occidente</t>
  </si>
  <si>
    <t>Fortalecimiento de la inspección, vigilancia y control de la calidad del agua para consumo humano y uso recreativo Todo El Departamento, Antioquia, Occidente</t>
  </si>
  <si>
    <t>Protección del Envejecimiento y Vejez , Antioquia</t>
  </si>
  <si>
    <t>Protección al desarrollo integral de los niños y niñas del Todo El Departamento, Antioquia, Occidente</t>
  </si>
  <si>
    <t>Fortalecimiento estilos de vida saludable y atención de condiciones no trasmisibles, Antioquia, Occidente</t>
  </si>
  <si>
    <t>Fortalecimiento del Recurso Humano y del Clima Laboral SSSA Antioquia, Occidente</t>
  </si>
  <si>
    <t>Fortalecimiento de La Convivencia Social y Salud Mental en Todo El Departamento, Antioquia, Occidente</t>
  </si>
  <si>
    <t>Mejoramiento de la capacidad de respuesta institucional en salud ante emergencias y desastres, para impactar la mortalidad Medellín,  Antioquia, Occidente</t>
  </si>
  <si>
    <t>Apoyo a la modernización de la ganadería en el Departamento Antioquia</t>
  </si>
  <si>
    <t>Desarrollo Industrial Agropecuario, a través de la creación y puesta en marcha de la empresa Agroindustrial en el Departamento de Antioquia</t>
  </si>
  <si>
    <t>Fortalecimiento a la actividad productiva del sector agropecuario (Etapa 1) en el Departamento de Antioquia</t>
  </si>
  <si>
    <t>Construcción del Plan de Ordenamiento Territorial Agropecuario-POTA Todo El Departamento</t>
  </si>
  <si>
    <t>Fortalecimiento Atención con calidad a la población en situación de discapacidad o talentos excepcionales Todo El Departamento, Antioquia, Occidente</t>
  </si>
  <si>
    <t>Desarrollo de estrategias para la permanencia escolar de los estudiantes oficiales de los Municipios no certificados de Antioquia</t>
  </si>
  <si>
    <t>Actualización IMPLEMENTACIÓN DE METODOLOGÍAS DE GESTIÓN DE AULA PARA EL DESARROLLO DE CAPACIDADES Y CONSTRUCCIÓN DE PAZ TERRITORIAL, Antioquia, Occidente</t>
  </si>
  <si>
    <t>Mantenimiento e intervención en Ambientes de aprendizaje para el Sector Urbano Todo El Departamento, Antioquia, Occidente</t>
  </si>
  <si>
    <t>Implementación y puesta en marcha de la Universidad Digital de Antioquia, Departamento de Antioquia</t>
  </si>
  <si>
    <t>Mantenimiento e intervención en ambientes de aprendizaje para el sector rural Todo El Departamento, Antioquia, Occidente</t>
  </si>
  <si>
    <t>Divulgación y reconocimiento a maestros, directivos docentes y estudiantes Municipios no certificados de Antioquia</t>
  </si>
  <si>
    <t>Apoyo a estudiantes a través de financiación de matrícula y sostenimiento en la educación superior de Antioquia</t>
  </si>
  <si>
    <t>Implementación del Modelo Educativo que responde a los nuevos requerimientos Todo El Departamento, Antioquia</t>
  </si>
  <si>
    <t>Formación a jóvenes y adultos en competencias laborales articulados a los ecosistemas de innovación , Antioquia, Occidente</t>
  </si>
  <si>
    <t>Fortalecimiento de la Educación de Jóvenes en extra edad y adultos en los ciclos de alfabetización, básica y media en el departamento de Antioquia</t>
  </si>
  <si>
    <t>Formulación de un Plan de Formación que contribuya a mejorar las condiciones de vida y profesionales de los Docentes de Todo El Departamento, Antioquia, Occidente</t>
  </si>
  <si>
    <t>Fortalecimiento a las instituciones de educación superior oficial - Tecnológico de Antioquia Medellín, Antioquia, Occidente</t>
  </si>
  <si>
    <t>Implementación del "Centro de Pensamiento Pedagógico" en el Departamento de Antioquia</t>
  </si>
  <si>
    <t>Administración Pago nómina personal docente, directivos docentes y administrativos de la secretaria de Educación Zona rural Departamento de Antioquia</t>
  </si>
  <si>
    <t>Administración y pago nómina personal docente, directivo docente y administrativo Secretaria de Educación Zona Urbana Departamento de Antioquia</t>
  </si>
  <si>
    <t>Desarrollo del Centro Departamental de Idiomas y Culturas en el Departamento de Antioquia</t>
  </si>
  <si>
    <t>Fortalecimiento de la gestión del PCJIC Medellín</t>
  </si>
  <si>
    <t>Suministro personal administrativo para garantizar la prestación del servicio educativo en los municipios no certificados del Departamento</t>
  </si>
  <si>
    <t>Ampliación de  la sostenibilidad del servicio educativo oficial en el Departamento de Antioquia</t>
  </si>
  <si>
    <t>Suministro en sedes educativas de agua, saneamiento básico, energía y legalización de predios en asoscio con dependencias de la Gobernación de Antioquia</t>
  </si>
  <si>
    <t>Mejoramiento acceso y permanencia de los jóvenes de la Universidad de Antioquia en el territorio Departamento, Antioquia, Occidente</t>
  </si>
  <si>
    <t>Implementación de estrategias orientadas al bienestar de los funcionarios de la Secretaría de Educación de Antioquia</t>
  </si>
  <si>
    <t>Implementación y puesta en marcha del bachillerato digital para Antioquia en todo el Departamento, Antioquia, Occidente</t>
  </si>
  <si>
    <t>Consolidación de estrategias educativas para una nueva ruralidad todo el Departamento, Antioquia, Occidente</t>
  </si>
  <si>
    <t>Formación implementación de estrategias educativas y digitales que promuevan el departamento como un territorio inteligente todo el Departamento, Antioquia, Occidente</t>
  </si>
  <si>
    <t>Fortalecimiento de la conectividad y equipamiento tecnológico al servicio de las instituciones educativas todo el Departamento, Antioquia, Occidente</t>
  </si>
  <si>
    <t>Fortalecimiento curricular en el departamento de Antioquia</t>
  </si>
  <si>
    <t>Fortalecimiento en la atención con calidad a la población étnica del Departamento de Antioquia</t>
  </si>
  <si>
    <t>Implementación de la estrategia de aulas móviles para el fomento de la ciencia, la tecnología y la innovación en Antioquia todo el Departamento, Antioquia, Occidente</t>
  </si>
  <si>
    <t>Consolidación de las mesas de concertación por la calidad educativa en los municipios de Antioquia</t>
  </si>
  <si>
    <t>Implementación del proyecto brújula en el Departamento de Antioquia</t>
  </si>
  <si>
    <t>Mejoramiento de la capacidad técnica y tecnológica de las IES oficiales, Antioquia, Occidente</t>
  </si>
  <si>
    <t>Fortalecimiento de estrategias para la apropiación de la ciencia, la tecnología y la innovación con estudiantes y maestros de Antioquia todo el Departamento, Antioquia, Occidente</t>
  </si>
  <si>
    <t xml:space="preserve">Formación para mejorar los ambientes de aprendizaje y el clima laboral en los municipios de Antioquia </t>
  </si>
  <si>
    <t>Fortalecimiento de competencias comunicativas en una segunda lengua en docentes y estudiantes  todo el Departamento, Antioquia, Occidente</t>
  </si>
  <si>
    <t>Desarrollo de estrategias de articulación interinstitucional para el fortalecimiento de la media en Antioquia</t>
  </si>
  <si>
    <t>Dotación de canasta educativa a las sedes educativas rurales de los municipios no certificados del Departamento de Antioquia</t>
  </si>
  <si>
    <t>Implementación de la estrategia de transiciones integrales en los municipios no certificados de Antioquia</t>
  </si>
  <si>
    <t>Dotación de canasta educativa a las sedes educativas urbanas de los municipios no certificados del Departamento de Antioquia</t>
  </si>
  <si>
    <t>Fortalecimiento Institucional en Transporte y Tránsito en el Departamento de  Antioquia</t>
  </si>
  <si>
    <t>Asistencia , promoción, prevención y protección de los derechos humanos y atención a la población víctima del conflicto armado Antioquia</t>
  </si>
  <si>
    <t>Implementación de política pública de seguridad vial para el Departamento de Antioquia</t>
  </si>
  <si>
    <t>Apoyo al diseño e implementación de programas municipales para la prevención de la violencia y promoción de la convivencia en Departamento</t>
  </si>
  <si>
    <t>Asistencia desarrollar procesos de promoción, prevención y protección de los derechos humanos y la aplicación del DIH en el Departamento</t>
  </si>
  <si>
    <t>Implementación tecnologías y sistemas de información para la seguridad y convivencia Departamento de Antioquia</t>
  </si>
  <si>
    <t>Fortalecimiento del sistema de responsabilidad penal para adolescentes en el Todo El Departamento</t>
  </si>
  <si>
    <t>Implementación de un sistema de intercambio de información para el seguimiento a procesos de restitución de tierras despojadas y abandonadas en el Departamento de Antioquia.</t>
  </si>
  <si>
    <t>Fortalecimiento tecnológico, administrativo y operativo de forma permanente a los cuerpos de bomberos del Departamento de Antioquia</t>
  </si>
  <si>
    <t>Titilación de predios urbanos en el departamento de departamento de Antioquia</t>
  </si>
  <si>
    <t>Mejoramiento de vivienda rural en el departamento de Antioquia</t>
  </si>
  <si>
    <t>Construcción vivienda nueva rural iniciada en el departamento de Antioquia</t>
  </si>
  <si>
    <t>Mejoramiento de vivienda urbana en el departamento de Antioquia</t>
  </si>
  <si>
    <t>Construcción Ciclorrutas y bulevares saludables en el departamento de Antioquia</t>
  </si>
  <si>
    <t>Construcción, adecuación, mantenimiento y dotación de escenarios deportivos y recreativos en los municipios del Todo El Departamento, Antioquia, Occidente</t>
  </si>
  <si>
    <t>Fortalecimiento y creación de Centros de Iniciación y Formación Deportiva en los municipios del departamento de Antioquia</t>
  </si>
  <si>
    <t>Fortalecimiento de la actividad física y promoción de la salud "Por su salud muévase pues" en los municipios del departamento</t>
  </si>
  <si>
    <t>Fortalecimiento de Programas especiales de deporte y recreación en los municipios del departamento de Antioquia</t>
  </si>
  <si>
    <t>Fortalecimiento de programas recreativos y ludotecas en los municipios del departamento de Antioquia</t>
  </si>
  <si>
    <t>Fortalecimiento de los Juegos del sector educativo en los municipios del departamento de Antioquia</t>
  </si>
  <si>
    <t>Fortalecimiento del sistema departamental de capacitación para el deporte, la recreación, la actividad física y la educación física en Todo El Departamento, Antioquia, Occidente</t>
  </si>
  <si>
    <t>Implementación centros subregionales de educación física y clubes deportivos en el departamento de Antioquia</t>
  </si>
  <si>
    <t>Fortalecimiento de los Juegos Deportivos Departamentales en el departamento de Antioquia</t>
  </si>
  <si>
    <t>Fortalecimiento del proceso de apoyo técnico, científico, económico y social de los deportistas de alto rendimiento del Todo El Departamento, Antioquia, Occidente</t>
  </si>
  <si>
    <t>Mejoramiento del Sistema de Gestión de la Calidad deportiva en el departamento de Antioquia</t>
  </si>
  <si>
    <t>Fortalecimiento de los altos logros y el liderazgo deportivo en el departamento de Antioquia</t>
  </si>
  <si>
    <t>Fortalecimiento del potencial deportivo en el departamento de Antioquia</t>
  </si>
  <si>
    <t>Mejoramiento del Sistema de información de Indeportes</t>
  </si>
  <si>
    <t>Construcción Autódromo en el municipio de Guarne Departamento de Antioquia</t>
  </si>
  <si>
    <t>Implementación agenda institucional local y regional para el postconflicto en Antioquia</t>
  </si>
  <si>
    <t>Fortalecimiento de los sistemas de información institucional en Antioquia</t>
  </si>
  <si>
    <t>Diagnostico gestión y salvaguardia del Patrimonio Cultural en Antioquia</t>
  </si>
  <si>
    <t>Mantenimiento, adecuación y dotación de equipamientos culturales en Antioquia.</t>
  </si>
  <si>
    <t>Desarrollo de habilidades sociales y técnicas en zona rural de los municipio del departamento de Antioquia</t>
  </si>
  <si>
    <t>Desarrollo de habilidades sociales y técnicas en las familias de la zona urbana de los municipios del departamento de Antioquia</t>
  </si>
  <si>
    <t>Fortalecimiento Tecnológico de Teleantioquia Departamento de Antioquia</t>
  </si>
  <si>
    <t>Aplicación del Marco normativo para la Implementación de las normas Internacionales emitido por la CGN, mediante la Resolución 533 de Octubre de 2015, en el Departamento de Antioquia</t>
  </si>
  <si>
    <t>Compromiso acuerdo de pago deuda METRO Medellín</t>
  </si>
  <si>
    <t>Fortalecimiento de las rentas oficiales como fuente de inversión social en el Departamento de Antioquia</t>
  </si>
  <si>
    <t>Conservación de la transitabilidad en vías en el Departamento</t>
  </si>
  <si>
    <t>Mantenimiento y Mejoramiento de la RVS en Antioquia</t>
  </si>
  <si>
    <t>Desarrollo de Sistemas de Información en la Secretaría de Infraestructura Física</t>
  </si>
  <si>
    <t>Estudios de infraestructura en la red vial secundaria</t>
  </si>
  <si>
    <t>Apoyo al mejoramiento de caminos de herradura o motorrutas en Antioquia</t>
  </si>
  <si>
    <t>Apoyo al mejoramiento de vías urbanas en algunos municipios de Antioquia</t>
  </si>
  <si>
    <t>Mantenimiento y operación de cables aéreos en Antioquia</t>
  </si>
  <si>
    <t>Apoyo a la intervención de espacios públicos Municipales</t>
  </si>
  <si>
    <t>Estudios de prefactibilidad y factibilidad para determinar la viabilidad del cobro de valorización en proyectos de infraestructura de transporte en el departamento de Antioquia</t>
  </si>
  <si>
    <t>Renovación y aumento de la señalización en las vías de la Red Vial Terciaria Todo El Departamento, Antioquia, Occidente</t>
  </si>
  <si>
    <t>Apoyo al mejoramiento y/o mantenimiento de la RVT en Antioquia</t>
  </si>
  <si>
    <t>Apoyo a la construcción de la zona portuaria en Urabá Antioquia</t>
  </si>
  <si>
    <t>Apoyo a la construcción o mejoramiento de puentes en los municipios</t>
  </si>
  <si>
    <t>Formulación titulación de predios relacionados con la infraestructura de transporte de Antioquia</t>
  </si>
  <si>
    <t>Apoyo a otros espacios públicos (muelles, malecones, entre otros) en Antioquia</t>
  </si>
  <si>
    <t>Construcción y/o mejoramiento de puentes en la RVS</t>
  </si>
  <si>
    <t>Estudio Plan de infraestructura y movilidad 2030 Departamento de Antioquia</t>
  </si>
  <si>
    <t>Construcción y pavimentación de vías en la Red Vial Secundaria en el Departamento de Antioquia</t>
  </si>
  <si>
    <t>Rehabilitación y mantenimiento de vías específicas con recursos del peaje Pajarito en la subregión Norte del departamento</t>
  </si>
  <si>
    <t>Construcción de las autopistas para la prosperidad</t>
  </si>
  <si>
    <t>Formación Transversalidad con Hechos Antioquia</t>
  </si>
  <si>
    <t>Implementación Mujeres Asociadas Adelante Antioquia</t>
  </si>
  <si>
    <t>Implementación Seguridad Pública para Mujeres Antioquia</t>
  </si>
  <si>
    <t>Implementación Seguridad Económica para las Mujeres Antioquia</t>
  </si>
  <si>
    <t>Implementación Educando en Igualdad en Antioquia</t>
  </si>
  <si>
    <t>Implementación Mujeres Políticas Pensando en Grande Antioquia</t>
  </si>
  <si>
    <t>Fortalecimiento Gestión para el Desarrollo y la Cohesión Territorial todo el Departamento de Antioquia</t>
  </si>
  <si>
    <t>Fortalecimiento Incidencia comunal en Escenarios de Participación, Antioquia, Occidente</t>
  </si>
  <si>
    <t>Fortalecimiento Antioquia reconoce e incluye la diversidad sexual y de género Todo El Departamento, Antioquia, Occidente</t>
  </si>
  <si>
    <t>Apoyo Promover e impulsar los convites ciudadanos participativos Todo El Departamento, Antioquia, Occidente</t>
  </si>
  <si>
    <t>Implementación de la Seguridad y Salud en el Trabajo en la Gobernación de Antioquia</t>
  </si>
  <si>
    <t>Fortalecimiento incorporación de estudiantes en semestre de práctica que aporten al desarrollo de proyectos de corta duración 2016-2019</t>
  </si>
  <si>
    <t>Administración del Fondo Educativo Departamento de Antioquia ICETEX Todo El Departamento, Antioquia, Occidente</t>
  </si>
  <si>
    <t>Capacitación , formación y entrenamiento para los servidores públicos de El Departamento, Antioquia</t>
  </si>
  <si>
    <t>Fortalecimiento de las Competencias Laborales de los servidores públicos de la Gobernación de Antioquia. Medellín, Antioquia, Occidente</t>
  </si>
  <si>
    <t>Fortalecimiento de la Cultura y el Cambio Organizacional de la Gobernación de Antioquia. Medellín, Antioquia, Occidente</t>
  </si>
  <si>
    <t>Consolidación Modelo de Gestión de Conocimiento de la Gobernación de Antioquia Medellín, Antioquia, Occidente</t>
  </si>
  <si>
    <t>Administración del Fondo de Calamidad Doméstica del Departamento de Antioquia</t>
  </si>
  <si>
    <t>Administración del programa de Atención al Pensionado en la Gobernación de Antioquia</t>
  </si>
  <si>
    <t>Capacitación para el fortalecimiento de la gestión institucional Todo El Departamento, Antioquia, Occidente</t>
  </si>
  <si>
    <t>Mejoramiento de la calidad de vida de los servidores públicos y sus beneficiarios directos de la Gobernación de Antioquia</t>
  </si>
  <si>
    <t>Actualización de la normativa vigente sobre Estímulos e Incentivos en la Gobernación de Antioquia</t>
  </si>
  <si>
    <t>Mejoramiento de la gestión del empleo en la Gobernación de Antioquia</t>
  </si>
  <si>
    <t>Fortalecimiento Sistema Integrado de Gestión Medellín, Antioquia, Occidente</t>
  </si>
  <si>
    <t>Fortalecimiento de las Tecnologías de Información y Comunicaciones -TIC en Todo El Departamento, Antioquia, Occidente</t>
  </si>
  <si>
    <t>Dotación de la biblioteca del Tecnológico de Antioquia Medellín, Antioquia, Occidente</t>
  </si>
  <si>
    <t>Dotación de laboratorios del Tecnológico de Antioquia Medellín, Antioquia, Occidente</t>
  </si>
  <si>
    <t>Implementación del proceso de acreditación institucional del Tecnológico de Antioquia Medellín, Antioquia, Occidente</t>
  </si>
  <si>
    <t>Capacitación de docentes y empleados del Tecnológico de Antioquia Medellín, Antioquia, Occidente</t>
  </si>
  <si>
    <t>Implementación de un programa de internacionalización en el TdeA Medellín, Antioquia, Occidente</t>
  </si>
  <si>
    <t>Mantenimiento sede central del Tecnológico de Antioquia Medellín, Antioquia, Occidente</t>
  </si>
  <si>
    <t>Construcción del bloque 2 del Tecnológico de Antioquia Medellín, Antioquia, Occidente</t>
  </si>
  <si>
    <t>Dotación de equipos de ayudas educativas para el Tecnológico de Antioquia Medellín, Antioquia, Occidente</t>
  </si>
  <si>
    <t>FABRICA DE LICORES Y ALCOHOLES DE ANTIOQUIA</t>
  </si>
  <si>
    <t>GERENCIA DE AUDITORIA INTERNA</t>
  </si>
  <si>
    <t>GERENCIA ALIMENTARIA Y NUTRICIONAL</t>
  </si>
  <si>
    <t xml:space="preserve">GERENCIA DE PAZ </t>
  </si>
  <si>
    <t>Mejoramiento de los aplicativos informáticos para la gestión pública departamental departamento de Antioquia</t>
  </si>
  <si>
    <t>Fortalecimiento de los bancos de proyectos municipales y del departamento de Antioquia</t>
  </si>
  <si>
    <t>Apoyo a entidades territoriales para la revisión y ajuste de sus pot en el departamento de Antioquia.</t>
  </si>
  <si>
    <t>Fortalecimiento de la articulación intersectorial para el desarrollo integral en todo el departamento, Antioquia, occidente</t>
  </si>
  <si>
    <t>Implementación del modelo de gestión para resultados en la gobernación de Antioquia</t>
  </si>
  <si>
    <t>Formulación y adopción del plan de ordenamiento territorial para todo el departamento, Antioquia, occidente</t>
  </si>
  <si>
    <t>Construcción formulación e implementación de estrategias transversales generadoras de desarrollo desde la gerencia de municipios del departamento de Antioquia</t>
  </si>
  <si>
    <t>Fortalecimiento de la gestión catastral (actualización y conservación) en el departamento de Antioquia todo el departamento, Antioquia, occidente</t>
  </si>
  <si>
    <t>Consolidación del sistema de información territorial en el departamento de Antioquia</t>
  </si>
  <si>
    <t>Actualización del sistema de información para la planeación territorial modernizado e implementado en Antioquia todo el departamento, Antioquia, occidente</t>
  </si>
  <si>
    <t>Desarrollo de los procesos de educación en gestión de riesgo de desastres Todo El Departamento, Antioquia, Occidente</t>
  </si>
  <si>
    <t>Construcción, formulación e implementación del Consejo Departamental de Paz en el departamento de Antioquia</t>
  </si>
  <si>
    <t>Apoyo y fortalecimiento administrativo de la FLA Itagüí, departamento de Antioquia</t>
  </si>
  <si>
    <t>Construcción y ejecución de programas de Bienestar Social en la FLA Itagüí, Antioquia, Occidente</t>
  </si>
  <si>
    <t>Construcción y ejecución de programas de capacitación en la FLA Itagüí, Antioquia, Occidente</t>
  </si>
  <si>
    <t>Mejoramiento y modernización de los procesos productivos y administrativos de la FLA municipio de Itagüí departamento de Antioquia</t>
  </si>
  <si>
    <t>Implementación y ejecución del Sistema de Seguridad  y Salud en el trabajo en la FLA, Itagüí, Antioquia, Occidente</t>
  </si>
  <si>
    <t>Estudios de Factibilidad para la construcción de Diagnóstico Integral para el Traslado de la Fábrica de Licores y Alcoholes de Antioquia, Itagüí, Antioquia, Occidente</t>
  </si>
  <si>
    <t>Suministro de complemento alimentario para población adulta mayor en Todo El Departamento, Antioquia, Occidente</t>
  </si>
  <si>
    <t>Ampliación de cobertura mediante construcción de nuevas conexiones y tratamientos de aguas residuales (zona rural) del Departamento Todo El Departamento, Antioquia, Occidente</t>
  </si>
  <si>
    <t xml:space="preserve">Ampliación cobertura del servicio de energía convencional y alternativo en zonas rurales todo el Departamento Antioquia </t>
  </si>
  <si>
    <t>Fortalecimiento de las acciones culturales y de comunicación indígena Antioquia</t>
  </si>
  <si>
    <t>Diseño Planes de vida para comunidades indígenas del Departamento de Antioquia</t>
  </si>
  <si>
    <t>Elaboración de estudios de ordenamiento territorial indígena en Antioquia</t>
  </si>
  <si>
    <t>Implementación de Cooperación Internacional para el Desarrollo Todo El Departamento, Antioquia, Occidente</t>
  </si>
  <si>
    <t>Protección y conservación del recurso hídrico en el departamento de, Antioquia, Occidente</t>
  </si>
  <si>
    <t>Fortalecimiento de la Vigilancia epidemiológica, prevención y control de las intoxicaciones por sustancias químicas en el Departamento de Antioquia</t>
  </si>
  <si>
    <t>Implementación de los Equipos Técnicos regionales para la recuperación de capacidades sanitarias básicas de  entidades Territoriales en el Departamento de Antioquia</t>
  </si>
  <si>
    <t>Protección de la salud con perspectivas de género y enfoque étnico diferencial Todo El Departamento, Antioquia, Occidente</t>
  </si>
  <si>
    <t>Fortalecimiento en alimentación y nutrición desde la salud pública Departamento, Antioquia, Occidente</t>
  </si>
  <si>
    <t>Fortalecimiento de estrategias que posibiliten mejorar  la coordinación Interinstitucional para el Desarrollo Agropecuario del Departamento de Antioquia.</t>
  </si>
  <si>
    <t>Mejoramiento Infraestructuras de beneficio y faenado de bovinos y porcinos (plazas de feria, subastas ganaderas, vehículos especiales en el Departamento de Antioquia</t>
  </si>
  <si>
    <t>Fortalecimiento de la infraestructura de apoyo a la producción, transformación y comercialización de productos agroindustriales en el Departamento de Antioquia.</t>
  </si>
  <si>
    <t>Adquisición de los elementos de dotación para los docentes que devengan menos de dos salarios mínimos l.v. Municipios no certificados en educación del Departamento de Antioquia.</t>
  </si>
  <si>
    <t>Apoyo a la implementación de la Jornada única  Municipios no certificados de Antioquia</t>
  </si>
  <si>
    <t>Mejoramiento infraestructura física y equipamiento Medellín, Antioquia, Occidente</t>
  </si>
  <si>
    <t>Fortalecimiento de la gestión documental en Todo El Departamento, Antioquia, Occidente</t>
  </si>
  <si>
    <t>Mejoramiento de la gestión de las entidades sin ánimo de lucro y entes territoriales Medellín, Antioquia, Occidente</t>
  </si>
  <si>
    <t>Erradicación de cultivos ilícitos mediante proyectos de desarrollo alternativo en el Departamento de Antioquia.</t>
  </si>
  <si>
    <t>Apoyo a la acción integral contra minas antipersonal, munición sin explotar y artefactos explosivos improvisados en 31 Municipios del Departamento Antioquia</t>
  </si>
  <si>
    <t>Estudios para inclusión de Antioquia en el Plan Maestro Ferroviario</t>
  </si>
  <si>
    <t>Construcción de Placa Huella en la Red Vial Terciaria de Antioquia</t>
  </si>
  <si>
    <t>Construcción de bulevares para peatones, ciclorutas, ciclo vías y senderos en Antioquia</t>
  </si>
  <si>
    <t>Mejoramiento Conexión Vial Aburra Norte</t>
  </si>
  <si>
    <t>Construcción, mantenimiento y operación conexión vial Aburra Oriente</t>
  </si>
  <si>
    <t>Apoyo Integral a los hogares en condiciones de pobreza extrema en el Departamento de Antioquia, Antioquia, Occidente</t>
  </si>
  <si>
    <t>Fortalecimiento de la Organización Comunal Todo El Departamento, Antioquia, Occidente</t>
  </si>
  <si>
    <t>Fortalecimiento y consolidación del Sistema de Participación Ciudadana y Control Social Todo El Departamento, Antioquia, Occidente</t>
  </si>
  <si>
    <t>Fortalecimiento Modelo integral de Atención a la Ciudadanía Medellín Departamento de Antioquia</t>
  </si>
  <si>
    <t>Distribución de crédito de vivienda para servidores públicos, jubilados  y pensionados del Departamento de Antioquia Todo El Departamento, Antioquia, Occidente</t>
  </si>
  <si>
    <t>Fortalecimiento y articulación de la estructura organizacional y la gestión por procesos de la Administración Departamental Medellín, Antioquia, Occidente</t>
  </si>
  <si>
    <t>DEPARTAMENTO ADMINISTRATIVO DEL SISTEMA DE PREVENCIÓN DE DESASTRES</t>
  </si>
  <si>
    <t>GERENCIA DE SERVICIOS PÚBLICOS</t>
  </si>
  <si>
    <t>SECRETARÍA DE MINAS</t>
  </si>
  <si>
    <t>SECRETARÍA DE PRODUCTIVIDAD Y COMPETITIVIDAD</t>
  </si>
  <si>
    <t>SECRETARÍA DE MEDIO AMBIENTE</t>
  </si>
  <si>
    <t>SECRETARÍA SECCIONAL DE SALUD Y PROTECCIÓN SOCIAL</t>
  </si>
  <si>
    <t>SECRETARÍA DE EDUCACIÓN PARA LA CULTURA</t>
  </si>
  <si>
    <t>SECRETARÍA GENERAL</t>
  </si>
  <si>
    <t>SECRETARÍA DE GOBIERNO Y APOYO CIUDADANO</t>
  </si>
  <si>
    <t>SECRETARÍA DE HACIENDA</t>
  </si>
  <si>
    <t>SECRETARÍA DE INFRAESTRUCTURA FISICA</t>
  </si>
  <si>
    <t>SECRETARÍA DE LAS MUJERES DE ANTIOQUIA</t>
  </si>
  <si>
    <t xml:space="preserve">SECRETARÍA DE PARTICIPACION CIUDADANA Y DESARROLLO SOCIAL </t>
  </si>
  <si>
    <t>SECRETARÍA GESTIÓN HUMANA-DESARROLLO ORGANIZACIONAL</t>
  </si>
  <si>
    <t xml:space="preserve">TECNOLÓGICO DE ANTIOQUIA </t>
  </si>
  <si>
    <t>INDEPORTES ANTIOQUIA</t>
  </si>
  <si>
    <t>Fortalecimiento y Desarrollo (PROPIOS) del Programa de Agricultura Familiar en el Departamento de Todo El Departamento, Antioquia, Occidente</t>
  </si>
  <si>
    <t>Temporal</t>
  </si>
  <si>
    <t>Fortalecimiento Agroempresarial y Comercial de Asociaciones Agropecuarias en el Departamento de Antioquia</t>
  </si>
  <si>
    <t>2016050000085</t>
  </si>
  <si>
    <t>Temporales</t>
  </si>
  <si>
    <t>Eventos nacionales</t>
  </si>
  <si>
    <t>Estructuración estratégias comerciales</t>
  </si>
  <si>
    <t>Portafolio comercial digital</t>
  </si>
  <si>
    <t>Construcción mejoramiento y dotación de sedes de la fuerza pública y organismos de seguridad en Antioquia</t>
  </si>
  <si>
    <t>2008050000501</t>
  </si>
  <si>
    <t>construccion organismos de seguridad</t>
  </si>
  <si>
    <t>Estudios y diseños sedes org seguridad</t>
  </si>
  <si>
    <t>mejoras sedes organismos seguridad</t>
  </si>
  <si>
    <t>Fortalecimiento de las instituciones que brindan servicios de justicia formal y mecanismos alternativos de solución de conflictos Departamento</t>
  </si>
  <si>
    <t>2012050000052</t>
  </si>
  <si>
    <t>Apoyo en su logistica e inteligencia a la fuerza pública y organismos de seguridad en Antioquia</t>
  </si>
  <si>
    <t>Implementación de proyectos pedagógicos en centros educativos rurales e instituciones educativas de Todo El Departamento, Antioquia, Occidente</t>
  </si>
  <si>
    <t>2016050000042</t>
  </si>
  <si>
    <t>Diseño material pedag.</t>
  </si>
  <si>
    <t>Implem. Huertas Escolares</t>
  </si>
  <si>
    <t>Red virtual comunic.</t>
  </si>
  <si>
    <t>Revisar PEM y PEI</t>
  </si>
  <si>
    <t>Fortalecimiento de la gobernabilidad,administración y Jurisdiccion indigena Antioquia, Occidente</t>
  </si>
  <si>
    <t>2016050000075</t>
  </si>
  <si>
    <t>Revisión de la politica pública</t>
  </si>
  <si>
    <t>Dotacion</t>
  </si>
  <si>
    <t>Articulación con alcaldías</t>
  </si>
  <si>
    <t>Apoyo proyectos</t>
  </si>
  <si>
    <t>Tramites de territorio</t>
  </si>
  <si>
    <t>GERENCIA INFANCIA,  ADOLESCENCIA Y JUVENTUD</t>
  </si>
  <si>
    <t>Fortalecimiento de Familias en Convivencia en Antioquia</t>
  </si>
  <si>
    <t>2016050000079</t>
  </si>
  <si>
    <t>Producción de piezas comunicacionales</t>
  </si>
  <si>
    <t>Planes de fortalecimiento familiar</t>
  </si>
  <si>
    <t>Plan de medios comunitarios</t>
  </si>
  <si>
    <t>Encuentros Educativos en el hogar</t>
  </si>
  <si>
    <t>Encuentros educativos comunitarios</t>
  </si>
  <si>
    <t>Apoyo logístico</t>
  </si>
  <si>
    <t>Acciones colaborativas familiares</t>
  </si>
  <si>
    <t>Implementación Antioquia Joven en Antioquia</t>
  </si>
  <si>
    <t>2016050000108</t>
  </si>
  <si>
    <t>Operación logística</t>
  </si>
  <si>
    <t>Iniciativas Juveniles</t>
  </si>
  <si>
    <t>Encuentros Mesa Juventud</t>
  </si>
  <si>
    <t>Encuentro Regional Agentes Juventud</t>
  </si>
  <si>
    <t>Capacitación</t>
  </si>
  <si>
    <t>Implementación Estrategia Buen Comienzo en Antioquia</t>
  </si>
  <si>
    <t>2016050000117</t>
  </si>
  <si>
    <t>Articulación y plan de formación</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</si>
  <si>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</si>
  <si>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</si>
  <si>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</si>
  <si>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</si>
  <si>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</si>
  <si>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</si>
  <si>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</si>
  <si>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</si>
  <si>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</si>
  <si>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</si>
  <si>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</si>
  <si>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Mejoramiento ambientes</t>
  </si>
  <si>
    <t>Práctica de excelencia</t>
  </si>
  <si>
    <t>Seguimiento Sistema Información</t>
  </si>
  <si>
    <t>Prevención Vulneraciones de la Niñez en Antioquia</t>
  </si>
  <si>
    <t>2016050000120</t>
  </si>
  <si>
    <t>Seminarios virtuales en Protección</t>
  </si>
  <si>
    <t>Seguimiento a indicadores</t>
  </si>
  <si>
    <t>Prácticas ludo-pedagógicas de prevención</t>
  </si>
  <si>
    <t>Movilización social</t>
  </si>
  <si>
    <t>Encuentro regional protección integral</t>
  </si>
  <si>
    <t>Asesoría y supervisión jurídica</t>
  </si>
  <si>
    <t>Acompañamiento plan de trabajo Mesas</t>
  </si>
  <si>
    <t>Acompañamiento familias en riesgo</t>
  </si>
  <si>
    <t>Mejoramiento de la Hacienda pública del Departamento de Antioquia</t>
  </si>
  <si>
    <t>2016050000209</t>
  </si>
  <si>
    <t>Transferencia de conocimiento</t>
  </si>
  <si>
    <t>Socialización, acompañamiento EOP y ETD</t>
  </si>
  <si>
    <t>Revisión y elaboración costos FLA</t>
  </si>
  <si>
    <t>Revisar, ajustar y analizar MFMP</t>
  </si>
  <si>
    <t>Monitoreo y seguimiento al PAC</t>
  </si>
  <si>
    <t>Implementación estrategiaDesempeñoFiscal</t>
  </si>
  <si>
    <t>Diseño de estrategia Rentas Dptls</t>
  </si>
  <si>
    <t>Conformación mesa de trabajo Hacienda P</t>
  </si>
  <si>
    <t>Capital intelectual- relacionamiento</t>
  </si>
  <si>
    <t>Asesoría tributaria</t>
  </si>
  <si>
    <t>Apoyo y Asesoría temas penalesyfiscales</t>
  </si>
  <si>
    <t>Apoyo y Asesoría saneamiento bienes</t>
  </si>
  <si>
    <t>Análisis financiero Dpto y Ent Desc</t>
  </si>
  <si>
    <t>Acompañamiento informe calificad riesgo</t>
  </si>
  <si>
    <t>Recurso Humano-Practicantes</t>
  </si>
  <si>
    <t>Apoyo profesional a la gestión</t>
  </si>
  <si>
    <t>Mejoramiento agroindustria resguardo</t>
  </si>
  <si>
    <t>Contratación personal practicantes</t>
  </si>
  <si>
    <t>Apoyo con adquisición de maquinaria</t>
  </si>
  <si>
    <t>Inversión Operacion integ plataforma tec</t>
  </si>
  <si>
    <t>Construcción de vivienda rural indígena en  Ituango Antioquia</t>
  </si>
  <si>
    <t>2017050000015</t>
  </si>
  <si>
    <t>Implementación convocatoria regional para el fortalecimiento de capacidades IDi y su contribución al Cierre de Brechas tecnologicas en el Departamento, Antioquia, Occidente</t>
  </si>
  <si>
    <t>2016000100058</t>
  </si>
  <si>
    <t>Apoyo a la supervisión</t>
  </si>
  <si>
    <t>Financi proyect cadenas productiv</t>
  </si>
  <si>
    <t>Planear convocatoria y etapas c</t>
  </si>
  <si>
    <t>Planear convocatoria y etapas sgr</t>
  </si>
  <si>
    <t>GERENCIA DE AFRODESCENDIENTES</t>
  </si>
  <si>
    <t>LÍNEA ESTRATÉGICA 1: COMPETITIVIDAD E INFRAESTRUCTURA</t>
  </si>
  <si>
    <t>Objetivo General de la Línea:</t>
  </si>
  <si>
    <t>El Plan de Desarrollo “Antioquia Piensa en Grande”, le propone a la sociedad Antioqueña aunar todos los esfuerzos para hacer de Antioquia la región más competitiva y productiva de Colombia, con un crecimiento económico sostenido e inclusivo. Un Departamento que logre ofrecer un adecuado acceso a las oportunidades de empleo de calidad</t>
  </si>
  <si>
    <t>COMPONENTE: COMPETITIVIDAD Y DESARROLLO EMPRESARIAL</t>
  </si>
  <si>
    <t>Objetivo General del Componente.</t>
  </si>
  <si>
    <t>Fortalecer el tejido empresarial en Antioquia, enfocado a la sostenibilidad, consolidación de mercados, la creación de empresas y la pertinencia regional.</t>
  </si>
  <si>
    <t>COMPONENTE: CIENCIA, TECNOLOGÍA E INNOVACIÓN</t>
  </si>
  <si>
    <t>Consolidar el Sistema Departamental de CT+I, mediante el establecimiento de mecanismos de articulación y coordinación, y del desarrollo de capacidades especializadas en sus agentes.</t>
  </si>
  <si>
    <t>COMPONENTE: LAS TIC PARA EL DESARROLLO Y COMPETITIVIDAD DE ANTIOQUIA</t>
  </si>
  <si>
    <t>Fortalecer la competitividad por medio de las TIC en el departamento de Antioquia consolidando redes empresariales que utilicen las TIC como alternativa de sostenibilidad y conexión entre la oferta y la demanda.</t>
  </si>
  <si>
    <t>COMPONENTE: DESARROLLO TURÍSTICO</t>
  </si>
  <si>
    <t>Fortalecer la competitividad turística de Antioquia, por medio de la ejecución y apoyo a programas que permitan su consolidación como un destino turístico competitivo, sostenible e innovador, de talla internacional.</t>
  </si>
  <si>
    <t>COMPONENTE: INFRAESTRUCTURA</t>
  </si>
  <si>
    <t>Objetivo General 1 del Componente.</t>
  </si>
  <si>
    <t>Mejorar la infraestructura de transporte.</t>
  </si>
  <si>
    <t>Objetivo General 2 del Componente.</t>
  </si>
  <si>
    <t>Promover alternativas de movilidad y accesibilidad a los medios de transporte alternativos actuales.</t>
  </si>
  <si>
    <t>Objetivo General 3 del Componente.</t>
  </si>
  <si>
    <t>Promover el desarrollo territorial para Nuevos Polos de Desarrollo Habitacionales e Industriales a partir de proyectos estratégicos detonantes.</t>
  </si>
  <si>
    <t>COMPONENTE: MINERÍA</t>
  </si>
  <si>
    <t>Promover la minería bien hecha con respeto y compromiso con el medio ambiente y con la sociedad a través de la titulación responsable, desarrollo sostenible y seguimiento y control integral.</t>
  </si>
  <si>
    <t>COMPONENTE: EMPLEO</t>
  </si>
  <si>
    <t>LÍNEA ESTRATÉGICA 2: LA NUEVA RURALIDAD, PARA VIVIR MEJOR EN EL CAMPO</t>
  </si>
  <si>
    <t>El Plan de Desarrollo “Antioquia Piensa en Grande” le propone a la sociedad Antioqueña mirar al campo como la nueva oportunidad que tenemos para que en este territorio se de una paz estable y duradera. Se requiere en consecuencia brindar igualdad de oportunidades para la población rural junto con el crecimiento y la competitividad de las actividades económicas rurales</t>
  </si>
  <si>
    <t>COMPONENTE: ORDENAMIENTO TERRITORIAL RURAL</t>
  </si>
  <si>
    <t>Orientar el ordenamiento productivo y social de la propiedad rural en Antioquia para optimizar la productividad y competitividad.</t>
  </si>
  <si>
    <t>COMPONENTE: ACCESO A BIENES Y SERVICIOS DE APOYO</t>
  </si>
  <si>
    <t>Incrementar el número de habitantes rurales de Antioquia que acceden a los servicios básicos.</t>
  </si>
  <si>
    <t>COMPONENTE: INCLUSIÓN SOCIO-PRODUCTIVA A LOS PRODUCTORES RURALES</t>
  </si>
  <si>
    <t>Contribuir a la inclusión socio productiva del campesinado con el fortalecimiento de las capacidades para la participación en planes de abastecimiento local y emprendimientos sostenibles.</t>
  </si>
  <si>
    <t>COMPONENTE: PRODUCTIVIDAD Y COMPETITIVIDAD RURAL</t>
  </si>
  <si>
    <t>Mejorar la productividad y competitividad de los sectores agropecuario, forestal, acuícola y pesquero.</t>
  </si>
  <si>
    <t>COMPONENTE: DESARROLLO INSTITUCIONAL</t>
  </si>
  <si>
    <t>Liderar la concertación interinstitucional entre los actores del sector agropecuario en el Departamento de Antioquia.</t>
  </si>
  <si>
    <t>LÍNEA ESTRATÉGICA 3: EQUIDAD Y MOVILIDAD SOCIAL</t>
  </si>
  <si>
    <t>COMPONENTE: SALUD</t>
  </si>
  <si>
    <t>Objetivo General 1.</t>
  </si>
  <si>
    <t>Fortalecer la capacidad de gestión administrativa y financiera para contribuir en la estabilidad de la prestación de los servicios de salud.</t>
  </si>
  <si>
    <t>Objetivo General 2.</t>
  </si>
  <si>
    <t>Garantizar a la población del departamento de Antioquia el acceso a los servicios de salud en el contexto del Sistema General de Seguridad Social en Salud (SGSSS).</t>
  </si>
  <si>
    <t>Objetivo General 3.</t>
  </si>
  <si>
    <t>Fortalecer la capacidad resolutiva de los hospitales públicos, teniendo en cuenta su sostenibilidad financiera.</t>
  </si>
  <si>
    <t>COMPONENTE: ADULTO MAYOR</t>
  </si>
  <si>
    <t>Programa 1. Salud Ambiental</t>
  </si>
  <si>
    <t>Objetivo General</t>
  </si>
  <si>
    <t>Contribuir al mejoramiento de las condiciones sanitarias para el suministro de agua para consumo humano.</t>
  </si>
  <si>
    <t>Programa 2. Salud Pública</t>
  </si>
  <si>
    <t>Contribuir en el mejoramiento de las condiciones de salud pública de la población antioqueña, a través de estrategias de Atención Primaria en Salud.</t>
  </si>
  <si>
    <t>Programa 4. Seguridad alimentaria y nutricional en la población vulnerable- MANÁ</t>
  </si>
  <si>
    <t>Contribuir con el mejoramiento de la malnutrición por déficit, exceso y carencia específica en los diferentes grupos poblacionales del Departamento de Antioquia.</t>
  </si>
  <si>
    <t>Programa. Envejecimiento y Vejez</t>
  </si>
  <si>
    <t>Fortalecer la atención y participación de la población adulta mayor en situación de calle o abandono, niveles I y II del Sisbén.</t>
  </si>
  <si>
    <t>COMPONENTE: POBLACIÓN EN SITUACIÓN DE DISCAPACIDAD</t>
  </si>
  <si>
    <t>Programa. Población en Situación de Discapacidad</t>
  </si>
  <si>
    <t>Fortalecer la gestión del Sistema Departamental de Discapacidad.</t>
  </si>
  <si>
    <t>COMPONENTE: EDUCACIÓN</t>
  </si>
  <si>
    <t>Mejorar y aumentar las capacidades de la población Antioqueña para la paz, la prosperidad, la competitividad y la justicia social.</t>
  </si>
  <si>
    <t>Programa. Modelo Educativo de Antioquia para la vida, la sociedad y el trabajo</t>
  </si>
  <si>
    <t>Formular e implementar un Modelo Educativo participativo para la vida, la sociedad y el trabajo, que se alimente de lo mejor que hay en el mundo para que responda a los problemas y potencialidades de la población antioqueña.</t>
  </si>
  <si>
    <t>Programa. Más y mejor educación para la sociedad y las personas en el sector urbano</t>
  </si>
  <si>
    <t>Ampliar la cobertura educativa en todos los niveles del sector urbano, desde la educación inicial, aplicando criterios de calidad, equidad y pertinencia, mediante estrategias que permitan su atención y promuevan su continuidad en el servicio educativo con enfoque diferencial y de derecho para la sociedad antioqueña, en general, y la población víctima de la violencia, en particular.</t>
  </si>
  <si>
    <t>Programa. Más y mejor educación para la sociedad y las personas en el sector rural</t>
  </si>
  <si>
    <t>Incrementar la retención y el acceso con calidad en la educación rural, con enfoque diferencial y de derecho para la sociedad Antioqueña en general y la población víctima de la violencia en particular, desde el nivel preescolar hasta el nivel de la media y mejorar la pertinencia de la oferta, con el fin de elevar la calidad de vida de la población.</t>
  </si>
  <si>
    <t>Programa. Antioquia libre de analfabetismo</t>
  </si>
  <si>
    <t>Promover el mejoramiento de la calidad de vida de jóvenes y adultos iletrados, y la población víctima de la violencia con carencias de educación básica, mediante programas integrados de alfabetización dirigidos a la formación de competencias básicas y ciudadanas.</t>
  </si>
  <si>
    <t>Programa. Más y mejor educación para la atención a la población en condición de discapacidad y talentos excepcionales.</t>
  </si>
  <si>
    <t>Garantizar la educación inclusiva a estudiantes con discapacidad y talentos excepcionales en todos los niveles educativos, brindando los medios y recursos necesarios para la plena incorporación en condiciones de igualdad.</t>
  </si>
  <si>
    <t>Programa. Excelencia educativa con más y mejores maestros</t>
  </si>
  <si>
    <t>Formar e incentivar educadores y directivos docentes integrales con mentalidad innovadora, participes de comunidades pedagógicas de todo el mundo, que conozcan y apliquen los últimos desarrollos de la pedagogía, la investigación y la tecnología.</t>
  </si>
  <si>
    <t>Programa. Más y mejor educación para la población étnica</t>
  </si>
  <si>
    <t>Implementar estrategias que permitan desarrollar una educación que responda a las características, necesidades y aspiraciones de los grupos étnicos, potenciando la identidad cultural, la interculturalidad y el multilingüismo.</t>
  </si>
  <si>
    <t>Programa. Educación terciaria para todos</t>
  </si>
  <si>
    <t>Promover e impulsar articulaciones e interacciones entre la formación universitaria, la formación técnica, la formación tecnológica y la formación para el trabajo y el víctima de la violencia, en especial, a las madres cabezas de familia, adolescentes y población con discapacidad.desarrollo humano, para fortalecer el sistema de educación terciario en el Departamento, con miras a garantizar más y mejores opciones de formación a la población antioqueña y la población</t>
  </si>
  <si>
    <t>Programa. Antioquia territorio inteligente: ecosistema de innovación</t>
  </si>
  <si>
    <t>Implementar el ecosistema de innovación como proceso que potencia el mejoramiento de la calidad de la educación, a través de la apropiación de las Tecnologías de la Información y la Comunicación-TIC- en los establecimientos educativos antioqueños.</t>
  </si>
  <si>
    <t>COMPONENTE: SERVICIOS PÚBLICOS</t>
  </si>
  <si>
    <t>Fortalecer la prestación de los servicios públicos domiciliarios, en términos de cobertura, calidad y continuidad del servicio para las zonas urbanas del departamento de Antioquia.</t>
  </si>
  <si>
    <t>COMPONENTE: VIVIENDA URBANA</t>
  </si>
  <si>
    <t>Transformar positivamente el déficit cuantitativo y cualitativo de vivienda urbana.</t>
  </si>
  <si>
    <t>COMPONENTE: DEPORTE, RECREACIÓN Y ACTIVIDAD FÍSICA</t>
  </si>
  <si>
    <t>Consolidar el potencial deportivo del Departamento a través de la cobertura y calidad en los programas, el mejoramiento de la infraestructura, el fortalecimiento institucional, la capacitación del talento humano del sector, encaminados a promover la cultura del deporte como generador de bienestar y salud de la población, como potenciador de la cohesión social, así como la identificación y estímulo a deportistas de alto rendimiento.</t>
  </si>
  <si>
    <t>COMPONENTE: CULTURA Y PATRIMONIO</t>
  </si>
  <si>
    <t>Fortalecer los procesos culturales del departamento de Antioquia por medio de estrategias que garanticen condiciones equitativas para el acceso de la población al arte y la cultura</t>
  </si>
  <si>
    <t>COMPONENTE: MUJERES PENSANDO EN GRANDE</t>
  </si>
  <si>
    <t>Avanzar en la consecución de la igualdad real y efectiva de las mujeres en el Departamento</t>
  </si>
  <si>
    <t>COMPONENTE: INFANCIA, ADOLESCENCIA, JUVENTUD Y FAMILIA</t>
  </si>
  <si>
    <t>Promover condiciones efectivas para el avance en la garantía de los derechos de los niños, niñas, adolescentes y jóvenes, para el pleno desarrollo de sus capacidades y el disfrute de su vida en condiciones de dignidad.</t>
  </si>
  <si>
    <t>COMPONENTE: POBLACIÓN AFRODESCENDIENTE</t>
  </si>
  <si>
    <t>Objetivo General del Componente</t>
  </si>
  <si>
    <t>Generar mecanismos efectivos para el acceso de la población afroantioqueña a las oportunidades de desarrollo cultural, social, económico, político, ambiental y territorial.</t>
  </si>
  <si>
    <t>COMPONENTE: POBLACIÓN INDÍGENA</t>
  </si>
  <si>
    <t>Fortalecer las comunidades indígenas mediante programas y proyectos con enfoque diferencial, que mejoren las condiciones de vida de los pueblos indígenas</t>
  </si>
  <si>
    <t>COMPONENTE: POBLACIÓN LGTBI</t>
  </si>
  <si>
    <t>Generar espacios de reconocimiento y de inclusión que garanticen el acceso y la protección de derechos a la población LGTBI en Antioquia.</t>
  </si>
  <si>
    <t>LÍNEA ESTRATÉGICA 4: SOSTENIBILIDAD AMBIENTAL</t>
  </si>
  <si>
    <t>COMPONENTE: GESTIÓN INTEGRAL DEL CAMBIO CLIMÁTICO</t>
  </si>
  <si>
    <t>Contribuir a la gestión integral del cambio climático y reducción de las emisiones de gases de efecto invernadero (GEI).</t>
  </si>
  <si>
    <t>COMPONENTE: GESTIÓN AMBIENTAL</t>
  </si>
  <si>
    <t>Protección, manejo y uso sustentable de los recursos naturales en el Departamento de Antioquia.</t>
  </si>
  <si>
    <t>COMPONENTE: GESTIÓN DEL RIESGO</t>
  </si>
  <si>
    <t>Reducir la vulnerabilidad de la población ante la ocurrencia de eventos de origen natural y antrópico no intencional.</t>
  </si>
  <si>
    <t>COMPONENTE: MINERÍA Y MEDIO AMBIENTE</t>
  </si>
  <si>
    <t>Programa 1. Minería en armonía con el medio ambiente</t>
  </si>
  <si>
    <t>Contribuir a la prevención, mitigación y minimización de impactos negativos causados por la actividad minera ejercida sin control adecuado.</t>
  </si>
  <si>
    <t>Programa 2. Lineamientos para la creación de zonas industriales en los municipios de tradición minera en Antioquia</t>
  </si>
  <si>
    <t>Generar lineamientos para la creación de zonas industriales para la ubicación de plantas de beneficio y transformación en los municipios de tradición minera en el Departamento.</t>
  </si>
  <si>
    <t>LÍNEA ESTRATÉGICA 5: SEGURIDAD, JUSTICIA Y DERECHOS HUMANOS</t>
  </si>
  <si>
    <t>El Plan de Desarrollo “Antioquia Piensa en Grande”, propende por brindar las garantías a todos los habitantes de Antioquia de sus derechos para que puedan llevar a cabo proyectos de vida en libertad, según sus creencias e intereses.</t>
  </si>
  <si>
    <t>COMPONENTE: DERECHOS HUMANOS (DDHH) DERECHO INTERNACIONAL HUMANITARIO (DIH) Y VÍCTIMAS.</t>
  </si>
  <si>
    <t>Programa 1. Promoción, prevención y protección de los Derechos Humanos (DDHH) y Derecho Internacional Humanitario (DIH).</t>
  </si>
  <si>
    <t>Fortalecer escenarios y mecanismos que promuevan el reconocimiento, respeto y protección de los derechos Humanos (DDHH) y Derecho Internacional Humanitario (DIH) en la población</t>
  </si>
  <si>
    <t>Programa 2. Protección, restablecimiento de los derechos y reparación individual y colectiva a las víctimas del conflicto armado</t>
  </si>
  <si>
    <t>Contribuir al restablecimiento del goce efectivo de derechos de la población víctima del Conflicto Armado.</t>
  </si>
  <si>
    <t>Programa 3. Acción Integral contra Minas Antipersonal (MAP), Munición sin Explotar (MUSE) y Artefactos Explosivos Improvisados (AEI)</t>
  </si>
  <si>
    <t>Contribuir a la reducción del riesgo que impone la presencia de Minas Antipersonal (MAP), Munición sin Explotar (MUSE) y Artefactos Explosivos Improvisados (AEI).</t>
  </si>
  <si>
    <t>COMPONENTE: RESTITUCIÓN DE TIERRAS DESPOJADAS Y ABANDONADAS</t>
  </si>
  <si>
    <t>Programa 1: Seguimiento a procesos de restitución de tierras despojadas y abandonadas en el Departamento</t>
  </si>
  <si>
    <t>Contribuir con los procesos de restitución de tierras en la garantía de derechos de las víctimas en el marco de los procesos judiciales.</t>
  </si>
  <si>
    <t>COMPONENTE: CONVIVENCIA CIUDADANA Y ACCESO A LA ADMINISTRACIÓN DE JUSTICIA FORMAL Y NO FORMAL</t>
  </si>
  <si>
    <t>Programa 1. Antioquia convive y es justa</t>
  </si>
  <si>
    <t>Fortalecer las entidades que prestan servicios de acceso a la administración de justicia formal y no formal.</t>
  </si>
  <si>
    <t>Programa 2. Sistema Departamental de Bomberos</t>
  </si>
  <si>
    <t>Fortalecer la capacidad de respuesta operativa de los cuerpos de bomberos voluntarios del Departamento.</t>
  </si>
  <si>
    <t>Programa 3. Fortalecimiento del Movimiento Comunal y las Organizaciones Sociales</t>
  </si>
  <si>
    <t>Fortalecer las Organizaciones Sociales, Comunales y Ediles.</t>
  </si>
  <si>
    <t>Programa 4. Fortalecimiento de las entidades sin ánimo de lucro y entes territoriales</t>
  </si>
  <si>
    <t>Fortalecer las entidades sin ánimo de lucro y entidades territoriales.</t>
  </si>
  <si>
    <t>Programa 5. Movilidad segura en el Departamento de Antioquia</t>
  </si>
  <si>
    <t>Incidir positivamente en la dinamización de los procesos de movilidad y en la disminución de los índices de accidentalidad en Antioquia.</t>
  </si>
  <si>
    <t>Programa 6. Fortalecimiento Institucional en Transporte y Transito en el Departamento de Antioquia</t>
  </si>
  <si>
    <t>Brindar cobertura en las subregiones en prestación de servicios de competencia del organismo de tránsito.</t>
  </si>
  <si>
    <t>COMPONENTE: SEGURIDAD Y ORDEN PÚBLICO</t>
  </si>
  <si>
    <t>Prevenir y disminuir las situaciones que deterioran la seguridad y la convivencia ciudadana del Departamento.</t>
  </si>
  <si>
    <t>LÍNEA ESTRATÉGICA 6: PAZ Y POSCONFLICTO</t>
  </si>
  <si>
    <t>El Plan de Desarrollo “Antioquia Piensa en Grande” está estructurado con una visión holística en la cual se involucran todos los aspectos estructurales del desarrollo, que sirven de base en el escenario de posconflicto para la garantía plena de la democracia en el territorio y los derechos de todos los ciudadanos</t>
  </si>
  <si>
    <t>COMPONENTE: PAZ Y POSCONFLICTO</t>
  </si>
  <si>
    <t>Propiciar y articular escenarios colectivos para el manejo estratégico de la paz y el posconflicto en el Departamento de Antioquia.</t>
  </si>
  <si>
    <t>LÍNEA ESTRATÉGICA 7: GOBERNANZA Y BUEN GOBIERNO</t>
  </si>
  <si>
    <t>El Plan de Desarrollo “Antioquia Piensa en Grande” está soportado en el ejercicio del buen gobierno, eficaz y transparente que garantice el adecuado cumplimiento de las funciones del Departamento y genere la confianza de la población en sus instituciones. El Buen Gobierno sólo es posible a través de instituciones fuertes, que planifiquen, que articulen el plan con el presupuesto, con una gestión financiera eficaz, que su producción sea eficiente y con sistemas de monitoreo que retroalimenten la gestión.</t>
  </si>
  <si>
    <t>COMPONENTE: DIRECCIONAMIENTO ESTRATÉGICO</t>
  </si>
  <si>
    <t>Orientar la planeación del desarrollo integral del departamento de Antioquia en el marco del fortalecimiento del Sistema Departamental de Planeación (SDP) y las finanzas departamentales.</t>
  </si>
  <si>
    <t>COMPONENTE: FORTALECIMIENTO INSTITUCIONAL</t>
  </si>
  <si>
    <t>Aumentar la capacidad de respuesta del departamento, en un entorno que demanda organizaciones públicas modernas y eficientes, que cumplan sus funciones y competencias, con criterios de calidad y oportunidad, y con observancia de los principios inherentes a la función administrativa.</t>
  </si>
  <si>
    <t>COMPONENTE: PLANEACIÓN Y GESTIÓN DE LAS TECNOLOGÍAS DE INFORMACIÓN Y COMUNICACIÓN -TIC-</t>
  </si>
  <si>
    <t>Fortalecer la infraestructura tecnológica de la Gobernación de Antioquia propiciando servicios soportados en TIC.</t>
  </si>
  <si>
    <t>COMPONENTE: BIENESTAR LABORAL Y CALIDAD DE VIDA</t>
  </si>
  <si>
    <t>Mejorar los niveles de bienestar laboral, salud ocupacional, clima organizacional y calidad de vida de los servidores públicos del Departamento de Antioquia.</t>
  </si>
  <si>
    <t>COMPONENTE: GOBIERNO DE CARA A LA CIUDADANÍA</t>
  </si>
  <si>
    <t>Fortalecer espacios que propicien una articulación eficiente y efectiva de la administración Departamental con la ciudadanía.</t>
  </si>
  <si>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</si>
  <si>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</si>
  <si>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</si>
  <si>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</si>
  <si>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</si>
  <si>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</si>
  <si>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</si>
  <si>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</si>
  <si>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</si>
  <si>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</si>
  <si>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</si>
  <si>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</si>
  <si>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</si>
  <si>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</si>
  <si>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</si>
  <si>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</si>
  <si>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</si>
  <si>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</si>
  <si>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</si>
  <si>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</si>
  <si>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</si>
  <si>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</si>
  <si>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</si>
  <si>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</si>
  <si>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</si>
  <si>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</si>
  <si>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</si>
  <si>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</si>
  <si>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</si>
  <si>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</si>
  <si>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</si>
  <si>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</si>
  <si>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</si>
  <si>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</si>
  <si>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</si>
  <si>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</si>
  <si>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</si>
  <si>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</si>
  <si>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</si>
  <si>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</si>
  <si>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</si>
  <si>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</si>
  <si>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</si>
  <si>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</si>
  <si>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</si>
  <si>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Gerencia de Afrodescendientes</t>
  </si>
  <si>
    <t>10 meses</t>
  </si>
  <si>
    <t>NO</t>
  </si>
  <si>
    <t>N/A</t>
  </si>
  <si>
    <t>En ejecución</t>
  </si>
  <si>
    <t>Tipo C:  Supervisión</t>
  </si>
  <si>
    <t>6 meses</t>
  </si>
  <si>
    <t>7 meses</t>
  </si>
  <si>
    <t>Gerencia de Paz</t>
  </si>
  <si>
    <t>Secretaría de Agricultura y Desarrollo Rural</t>
  </si>
  <si>
    <t>ADQUISICIÓN DE TIQUETES AÉREOS PARA LA GOBERNACIÓN DE ANTIOQUIA</t>
  </si>
  <si>
    <t>Luis Fernando Torres</t>
  </si>
  <si>
    <t>Profesional</t>
  </si>
  <si>
    <t>3838845</t>
  </si>
  <si>
    <t>luis.torres@antioquia.gov.co</t>
  </si>
  <si>
    <t>NA</t>
  </si>
  <si>
    <t>SATENA</t>
  </si>
  <si>
    <t>Tecnica, Administrativa, Financiera.</t>
  </si>
  <si>
    <t>Arrendamiento oficina de Uraba</t>
  </si>
  <si>
    <t>12 meses</t>
  </si>
  <si>
    <t>Caros Mario  Giraldo</t>
  </si>
  <si>
    <t>suburaba@hotmail.com</t>
  </si>
  <si>
    <t>Gloria Bedoya</t>
  </si>
  <si>
    <t>3838819</t>
  </si>
  <si>
    <t xml:space="preserve">Alejandro Henano </t>
  </si>
  <si>
    <t>alejandro.henao.gov.co</t>
  </si>
  <si>
    <t>Fortalecimiento y Desarrollo de la Agricultura Familiar Campesina</t>
  </si>
  <si>
    <t>Política de agricultura familiar campesina enmarcada en el Desarrollo Rural  Aprobada</t>
  </si>
  <si>
    <t>Fortalecimiento y Desarrollo (PROPIOS) del Programa de Agricultura Familiar en el Departamento</t>
  </si>
  <si>
    <t>Caracterización de la AF en Antioquia-Formulación ordenanza política de AF</t>
  </si>
  <si>
    <t xml:space="preserve">Alejandro Henao </t>
  </si>
  <si>
    <t>10meses</t>
  </si>
  <si>
    <t>Herman Serna</t>
  </si>
  <si>
    <t>3838836</t>
  </si>
  <si>
    <t>Herman.serna@antioquia.gov.co3838</t>
  </si>
  <si>
    <t>Infraestructura de apoyo a la producción, transformación y comercialización de productos agropecuarios, pesqueros y forestales</t>
  </si>
  <si>
    <t>Infraestructura de apoyo a la producción, acopio, transformación y comercialización ganadera intervenidas</t>
  </si>
  <si>
    <t>Mejoramiento Infraestructuras de beneficio y faenado de bovinos y porcinos (plazas de feria, subastas ganaderas, vehículos especializados) en el Departamento de Antioquia</t>
  </si>
  <si>
    <t>Plantas de beneficio animal categoría de autoconsumo -Planta de beneficio animal de categoría nacional</t>
  </si>
  <si>
    <t>9 meses</t>
  </si>
  <si>
    <t>Catalina Marin</t>
  </si>
  <si>
    <t>3838814</t>
  </si>
  <si>
    <t>Mínima Cuantía</t>
  </si>
  <si>
    <t>Beatriz Pulgarin</t>
  </si>
  <si>
    <t>beatriz.pulgarin@antioquia.gov.co</t>
  </si>
  <si>
    <t>PLAZA MAYOR CONVENCIONES Y EXPOSICIONES S.A</t>
  </si>
  <si>
    <t>3838824</t>
  </si>
  <si>
    <t>Antioquia Rural Productiva</t>
  </si>
  <si>
    <t>22 meses</t>
  </si>
  <si>
    <t>3838828</t>
  </si>
  <si>
    <t>8 meses</t>
  </si>
  <si>
    <t>carlos.giraldo@antioquia.gov.co</t>
  </si>
  <si>
    <t>libardo.castrillon@antioquia.gov.co</t>
  </si>
  <si>
    <t>Silvia Orozco Puerta</t>
  </si>
  <si>
    <t>silvia.orozco@antioquia.gov.co</t>
  </si>
  <si>
    <t>carlos.cordoba@antioquia.gov.co</t>
  </si>
  <si>
    <t>MUNICIPIO DE EL SANTUARIO</t>
  </si>
  <si>
    <t>MUNICIPIO DE MARINILLA</t>
  </si>
  <si>
    <t>juan.bedoya@antioquia.gov.co</t>
  </si>
  <si>
    <t>mauricio.berrio@antioquia.gov.co</t>
  </si>
  <si>
    <t>guillermo.toro@antioquia.gov.co</t>
  </si>
  <si>
    <t>Jose Vicente Delgado</t>
  </si>
  <si>
    <t>nataly.restrepo@antioquia.gov.co</t>
  </si>
  <si>
    <t>MUNICIPIO DE CONCORDIA</t>
  </si>
  <si>
    <t>MUNICIPIO DE VENECIA</t>
  </si>
  <si>
    <t>Juan Carlos Montoya</t>
  </si>
  <si>
    <t>juan.montoya@antioquia.gov.co</t>
  </si>
  <si>
    <t>Javier Montoya Gutierrez</t>
  </si>
  <si>
    <t>javier.montoya@antioquia.gov.co</t>
  </si>
  <si>
    <t>3838820</t>
  </si>
  <si>
    <t>MUNICIPIO DE EL CARMEN DE VIBORAL</t>
  </si>
  <si>
    <t>luis.uribe@antioquia.gov.co</t>
  </si>
  <si>
    <t>jorge.gañan@antioquia.gov.co</t>
  </si>
  <si>
    <t>Selección Abreviada - Subasta Inversa</t>
  </si>
  <si>
    <t>11 meses</t>
  </si>
  <si>
    <t>Juan David Hurtado</t>
  </si>
  <si>
    <t>Profesional Universitario</t>
  </si>
  <si>
    <t>3839397</t>
  </si>
  <si>
    <t>juan.hurtado@antioquia.gov.co</t>
  </si>
  <si>
    <t>Construcción de Paz</t>
  </si>
  <si>
    <t>22-0167</t>
  </si>
  <si>
    <t>Pendiente de ingresar proyectos en MGA para diligenciar esta casilla</t>
  </si>
  <si>
    <t>Técnica,administrativa, contable y/o financiera y juridica</t>
  </si>
  <si>
    <t xml:space="preserve">Accionnes de formacion y acompañamiento a las comunidades beneficiarias en la implementacion de una pedagogia de Paz </t>
  </si>
  <si>
    <t>5 meses</t>
  </si>
  <si>
    <t>Jose Humberto Vergara</t>
  </si>
  <si>
    <t>3839255</t>
  </si>
  <si>
    <t>jvergarhe@antioquia.gov.co</t>
  </si>
  <si>
    <t>Lideres, estudiantes y facilitadores cualificados en la pedagogia y catedra de construccion de cultura de paz y convivencia, según ley 1732 de 2015</t>
  </si>
  <si>
    <t>Formacion en pedagogia de Paz</t>
  </si>
  <si>
    <t xml:space="preserve">José Humberto Vergara </t>
  </si>
  <si>
    <t>Acompañamiento logistico para la visualizacion de la genrencia de paz en los municipios antioqueños</t>
  </si>
  <si>
    <t>3835432</t>
  </si>
  <si>
    <t>Modelo de comunicación y difusión para promover las políticas de paz del Departamento de Antioquia, creado y funcional</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</si>
  <si>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</si>
  <si>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</si>
  <si>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</si>
  <si>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Desarrollo de acciones logisticas para la creacion y organización de los Consejos municipales de paz y posconflicto en el departamento de antioquia</t>
  </si>
  <si>
    <t>Consejos  municipales de paz y posconflicto creados y funcionando</t>
  </si>
  <si>
    <t>Construccion , formulacion e implementacion del Consejo Departamental de Paz en el departamento de Antioquia</t>
  </si>
  <si>
    <t>22-0174</t>
  </si>
  <si>
    <t>Creacion y organización de los Consejos comunitarios de paz y posconflicto</t>
  </si>
  <si>
    <t>Acompañamiento a las comunidades antioqueñas para la creacion y organización de las mesas subregionales de paz y posconflicto</t>
  </si>
  <si>
    <t>Mesas subregionales de paz y posconflicto creadas y funcionando</t>
  </si>
  <si>
    <t>Creacion y organización de las mesas subregionales de paz y posconflicto</t>
  </si>
  <si>
    <t xml:space="preserve"> Desarrollo de acciones de acompañamiento, organización logistica, promocion y sensibilizacion del proceso de construccion de paz en el departamento de antioquia</t>
  </si>
  <si>
    <t>Antioquia en Paz</t>
  </si>
  <si>
    <t>Agenda de paz y posconflcito concertada y articulada con los proyectos visionarios del plan de desarrollo departamental</t>
  </si>
  <si>
    <t>Selección Abreviada - Menor Cuantía</t>
  </si>
  <si>
    <t>Asesor</t>
  </si>
  <si>
    <t>Trabajo decente y desarrollo económico local para la Paz</t>
  </si>
  <si>
    <t>Secretaría de Educación</t>
  </si>
  <si>
    <t>SGP</t>
  </si>
  <si>
    <t>Juan Eugenio Maya Lema</t>
  </si>
  <si>
    <t>Mas y mejor educación para la sociedad y las personas en el sector urbano</t>
  </si>
  <si>
    <t xml:space="preserve">Matricula de estudiantes oficiales en la zona Urbana </t>
  </si>
  <si>
    <t>020223001</t>
  </si>
  <si>
    <t>En etapa precontractual</t>
  </si>
  <si>
    <t>Licitación Pública</t>
  </si>
  <si>
    <t>020219001</t>
  </si>
  <si>
    <t>Recursos Propios</t>
  </si>
  <si>
    <t>Educación terciaria para todos</t>
  </si>
  <si>
    <t>16 meses</t>
  </si>
  <si>
    <t>juan.velez@antioquia.gov.co</t>
  </si>
  <si>
    <t>020167001</t>
  </si>
  <si>
    <t>No Aplica</t>
  </si>
  <si>
    <t>Director de Cobertura</t>
  </si>
  <si>
    <t>luis.mesa@antioquia.gov.co</t>
  </si>
  <si>
    <t>Tipo C</t>
  </si>
  <si>
    <t>3 meses</t>
  </si>
  <si>
    <t>Promoción e implementación de estrategias de desarrollo pedagógico en establecimientos educativos oficiales de la subregión urabá con canasta contratada.</t>
  </si>
  <si>
    <t>020220001</t>
  </si>
  <si>
    <t xml:space="preserve">Atención de población  en edad escolar en los niveles de preescolar, básica y media, urbana y rural que por limitaciones e insuficiencia en la planta de cargos docentes oficiales viabilizada para la ETC, no alcanzan a ser atendidos por el sector oficial. </t>
  </si>
  <si>
    <t>Sostenibilidad Cohorte y contratada</t>
  </si>
  <si>
    <t>Excelencia educativa con más y mejores maestros</t>
  </si>
  <si>
    <t>020174001</t>
  </si>
  <si>
    <t>Juan Carlos Restrepo Sierra</t>
  </si>
  <si>
    <t>Director Infraestructura educativa</t>
  </si>
  <si>
    <t>3838572</t>
  </si>
  <si>
    <t>juan.restreposi@antioquia.gov.co</t>
  </si>
  <si>
    <t>Construcción de aulas nuevas en establecimientos educativos rurales</t>
  </si>
  <si>
    <t>020168001</t>
  </si>
  <si>
    <t>Aulas nuevas</t>
  </si>
  <si>
    <t>Tipo A1: Supervisión e Interventoría Integral</t>
  </si>
  <si>
    <t>Concurso de Méritos</t>
  </si>
  <si>
    <t>1 mes</t>
  </si>
  <si>
    <t xml:space="preserve">Mantenimientos realizados en establecimientos educativos </t>
  </si>
  <si>
    <t>020163001</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</si>
  <si>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</si>
  <si>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Estudio de caracterización de niños/as en establecimientos educativos en condición de discapacidad y/o talentos excepcionales</t>
  </si>
  <si>
    <t>020157001</t>
  </si>
  <si>
    <t xml:space="preserve">Cracterización de la población referida </t>
  </si>
  <si>
    <t>TECNOLÓGICO DE ANTIOQUIA</t>
  </si>
  <si>
    <t xml:space="preserve">Técnica
Jurídica
Administrativa
Contable y/o Financiera
</t>
  </si>
  <si>
    <t>Más y mejor educación para la sociedad y las personas en el sector urbano</t>
  </si>
  <si>
    <t>Tipo B</t>
  </si>
  <si>
    <t xml:space="preserve">Colegiada </t>
  </si>
  <si>
    <t>Dirección Pedagógica</t>
  </si>
  <si>
    <t>Escuelas Normales de Educación Superior acompañadas en los procesos pedagógicos, administrativos y financieros 
Docentes y directivos docentes participando en el Centro de Estudios en Educación, pedagogía y didáctica 
Publicaciones resultado de las reflexiones del centro de estudios
Obras aprobadas y financiadas para su publicación por el Comité Departamental de formación docente y evaluador de obras.</t>
  </si>
  <si>
    <t>020211001</t>
  </si>
  <si>
    <t>Documento con los contenidos contextualizado
Propuesta Formulada y diseñada
Implementación y seguimiento
Control y seguimiento de obras</t>
  </si>
  <si>
    <t>Diseño de contenidos
Formulación y diseño
Implementación y seguimiento
Monitoreo en  campo</t>
  </si>
  <si>
    <t xml:space="preserve">Julian Andres Corrales GiL </t>
  </si>
  <si>
    <t>Luis Guillermo Mesa Santamaria</t>
  </si>
  <si>
    <t>020187001</t>
  </si>
  <si>
    <t>TECNOLOGICO DE ANTIOQUIA</t>
  </si>
  <si>
    <t>Docentes que participan en los juegos del magisterio (fase municipal, subregional, departamental y nacional)</t>
  </si>
  <si>
    <t>Establecimientos educativos con proyectos de convivencia escolar y atención al posconflicto</t>
  </si>
  <si>
    <t>020162001</t>
  </si>
  <si>
    <t>Diego Armando Agudelo Torres</t>
  </si>
  <si>
    <t>Director de Educación Digital</t>
  </si>
  <si>
    <t>diego.agudelo@antioquia.gov.co</t>
  </si>
  <si>
    <t>Antioquia Libre de Analfabetismo</t>
  </si>
  <si>
    <t>Estudiantes matriculados en los ciclos lectivos de educación integrado CLEI mayores de 15 años.</t>
  </si>
  <si>
    <t>020183001</t>
  </si>
  <si>
    <t>Herramienta implementación de curriculo</t>
  </si>
  <si>
    <t>Agentes formados en las metodologías pertinentes para la atención de la población adulta</t>
  </si>
  <si>
    <t>Apoyo profesional</t>
  </si>
  <si>
    <t xml:space="preserve">Docentes y directivos docentes beneficiados con programas para mejorar la formación y  calidad de vida </t>
  </si>
  <si>
    <t>020178001</t>
  </si>
  <si>
    <t>Fábrica de Licores y Alcoholes de Antioquia - FLA</t>
  </si>
  <si>
    <t>Natalia Ruiz Lozano</t>
  </si>
  <si>
    <t>3837022</t>
  </si>
  <si>
    <t>natalia.ruiz@fla.com.co</t>
  </si>
  <si>
    <t>Tipo B2: Supervisión Colegiada</t>
  </si>
  <si>
    <t>Fortalecimiento de los ingresos departamentales</t>
  </si>
  <si>
    <t>78181507</t>
  </si>
  <si>
    <t>Celebrado sin iniciar</t>
  </si>
  <si>
    <t>TELEANTIOQUIA</t>
  </si>
  <si>
    <t>12152300; 13101500</t>
  </si>
  <si>
    <t>Gerencia de Auditoría Interna</t>
  </si>
  <si>
    <t>SI</t>
  </si>
  <si>
    <t>Profesional Especializado</t>
  </si>
  <si>
    <t>3838659</t>
  </si>
  <si>
    <t>Sin iniciar etapa precontractual</t>
  </si>
  <si>
    <t>Gerencia Indígena</t>
  </si>
  <si>
    <t>Gloria María Múnera Velásquez</t>
  </si>
  <si>
    <t>3835591</t>
  </si>
  <si>
    <t>gloria.munera@antioquia.gov.co</t>
  </si>
  <si>
    <t>Indígenas con Calidad de Vida</t>
  </si>
  <si>
    <t>Funcionamiento</t>
  </si>
  <si>
    <t>FUNCIONAMIENTO</t>
  </si>
  <si>
    <t>Gloria María Múnera Velasquez</t>
  </si>
  <si>
    <t>3839075</t>
  </si>
  <si>
    <t>Fortalecimiento de la gobernabilidad, administración y jurisdicción de los pueblos indígenas</t>
  </si>
  <si>
    <t>Fortalecimiento de la gobernabilidad,administración y Jurisdiccion indigena Antioquia</t>
  </si>
  <si>
    <t>John Jairo Guerra Acosta</t>
  </si>
  <si>
    <t>johnjairo.guerra@antioquia.gov.co</t>
  </si>
  <si>
    <t xml:space="preserve">John Jairo Guerra Acosta
Grecia María Morales </t>
  </si>
  <si>
    <t>Tipo B2: Supervisión colegiada</t>
  </si>
  <si>
    <t>Elaboración de estudios de ordenamiento territorial indigena en Antioquia</t>
  </si>
  <si>
    <t>Realizar el ordenamiento territorial y ambiental en territorios indígenas del Uraba.</t>
  </si>
  <si>
    <t>Caracterización Poblacion</t>
  </si>
  <si>
    <t>Grecia María Morales</t>
  </si>
  <si>
    <t>3835588</t>
  </si>
  <si>
    <t>grecia.morales@antioquia.gov.co</t>
  </si>
  <si>
    <t>Programa de emprendimiento para asociaciones indígenas</t>
  </si>
  <si>
    <t xml:space="preserve">Grecia María Morales </t>
  </si>
  <si>
    <t>Selección Abreviada - Acuerdo Marco de Precios</t>
  </si>
  <si>
    <t>Ana Isabel Cruz Gaviria</t>
  </si>
  <si>
    <t xml:space="preserve">Implementación de Plan de vida en comunidad indígena </t>
  </si>
  <si>
    <t>3838663</t>
  </si>
  <si>
    <t>ana.cruz@antioquia.gov.co</t>
  </si>
  <si>
    <t>Planes de vida para comunidades indigenas del Departamento de Antioquia</t>
  </si>
  <si>
    <t>Secretaría de Infraestructura Física</t>
  </si>
  <si>
    <t>PRESTAR EL SERVICIO DE ADMINISTRACIÓN Y OPERACIÓN DE MAQUINARIA PARA EL DEPARTAMENTO DE ANTIOQUIA</t>
  </si>
  <si>
    <t>Director</t>
  </si>
  <si>
    <t>Mantenimiento, mejoramiento y/o rehabilitación de la RVS</t>
  </si>
  <si>
    <t>km de vías de la RVS mantenidas, mejoradas y/o rehabilitadas en afirmado (31050305),
km de vías de la RVS mantenidas, mejoradas y/o rehabilitadas en pavimento (31050306).</t>
  </si>
  <si>
    <t>Vías atendidas o mantenidas</t>
  </si>
  <si>
    <t>Kit maquinaria restaurar transitabilidad,
Fortalecimiento Institucional</t>
  </si>
  <si>
    <t>Supervisión técnica, ambiental, jurídica, administrativa, contable y/o financiera</t>
  </si>
  <si>
    <t>Red vial rehabilitada y mantenida</t>
  </si>
  <si>
    <t>Interventoría técnica, ambiental, jurídica, administrativa, contable y/o financiera</t>
  </si>
  <si>
    <t>Puntos críticos de la RVS intervenidos (31050303),
km de vías de la RVS mantenidas, mejoradas y/o rehabilitadas en afirmado  (31050305), 
km de vías de la RVS mantenidas, mejoradas y/o rehabilitadas en pavimento (31050306)</t>
  </si>
  <si>
    <t>Mantenimiento rutinario,
Intervención de puntos críticos,
Fortalecimiento Institucional.</t>
  </si>
  <si>
    <t xml:space="preserve">María del Rosario Palacio Sánchez </t>
  </si>
  <si>
    <t>Andrés Mauricio Rodríguez Collazos</t>
  </si>
  <si>
    <t>Edir Amparo Graciano Gómez</t>
  </si>
  <si>
    <t>Estudios y seguimientos para la planeación y desarrollo de la Infraestructura de transporte</t>
  </si>
  <si>
    <t>Estudios y diseños realizados</t>
  </si>
  <si>
    <t>Infraestructura de vías terciarias como apoyo a la comercialización de productos agropecuarios, pesqueros y forestales</t>
  </si>
  <si>
    <t>Proyectos de infraestructura cofinanciados en los municipios</t>
  </si>
  <si>
    <t>Espacios públicos municipales intervenidos (31050602)</t>
  </si>
  <si>
    <t>Espacios de diálogo social fortalecidos</t>
  </si>
  <si>
    <t>Otros espacios públicos (muelles, malecones, entre otros) construidos y/o mantenidos (31050603)</t>
  </si>
  <si>
    <t>Construcción de espacios públicos,
Mantenimiento de espacios públicos,
Estudios otros espacios.</t>
  </si>
  <si>
    <t>Vías para sistemas alternativos de transporte</t>
  </si>
  <si>
    <t>Caminos de Herradura mejorados (32040206,)
Caminos de Herradura mantenidos (32040207,)
Moto-rutas en caminos de herradura intervenidos (32040208)</t>
  </si>
  <si>
    <t>Mejoramiento de caminos,
Mantenimiento de caminos,
Mejoramiento de motorrutas.</t>
  </si>
  <si>
    <t>Km de vías urbanas mejoradas (31050601)</t>
  </si>
  <si>
    <t>180041001</t>
  </si>
  <si>
    <t>Red vial construída</t>
  </si>
  <si>
    <t>Intervención en vías urbanas,
Intervención en senderos peatonales,
Fortalecimiento Institucional.</t>
  </si>
  <si>
    <t>Adriana Patricia Muñoz Londoño</t>
  </si>
  <si>
    <t>Vías de la RVT mantenidas, mejoradas, rehabilitadas y/o pavimentadas (32040201)</t>
  </si>
  <si>
    <t>Vías mantenidas con mantenimiento rutinario</t>
  </si>
  <si>
    <t>Dalis Milena Hincapié Piedrahita</t>
  </si>
  <si>
    <t>Construcción de bulevares para peatones, ciclorutas, ciclo vias y senderos en Antioquia</t>
  </si>
  <si>
    <t xml:space="preserve">72141103
</t>
  </si>
  <si>
    <t>Vías con placa huella intervenidas (32040205)</t>
  </si>
  <si>
    <t>Construcción de Placa Huella en la Red Víal Terciaria de Antioquia</t>
  </si>
  <si>
    <t>Pavimentación Placa Huella,
Interventoría.</t>
  </si>
  <si>
    <t>Participación de Antioquia en los Planes Nacionales de transporte Multimodal</t>
  </si>
  <si>
    <t>Estudios para inclusion de Antioquia en el Plan Maestro Ferroviario</t>
  </si>
  <si>
    <t>Plan de cables aéreos</t>
  </si>
  <si>
    <t>Cables aéreos operados y mantenidos (32040301)</t>
  </si>
  <si>
    <t>Obras de protección y adecuación realizados</t>
  </si>
  <si>
    <t>Mantenimiento de cables aéreos,
Operación de cables aéreos,
Estudios sostenibilidad cables.</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</si>
  <si>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</si>
  <si>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4 meses</t>
  </si>
  <si>
    <t>Blanca Margarita Granda Cortes</t>
  </si>
  <si>
    <t>Estudios de Sistemas viales subregionales elaborados (31050205)</t>
  </si>
  <si>
    <t>Sistemas de Información implementados</t>
  </si>
  <si>
    <t>Compra de equipos,
Desarrollo de sistemas informáticos y bases de datos,
Estructuración, desarrollo y operación Centro de Gestión,
Mantenimiento licencias y Software,
Fortalecimiento Institucional.</t>
  </si>
  <si>
    <t>Luis Eduardo Tobón Cardona</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</si>
  <si>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</si>
  <si>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</si>
  <si>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</si>
  <si>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</si>
  <si>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Estudios de infraestructura elaborados (31050212)</t>
  </si>
  <si>
    <t xml:space="preserve">Renovación y aumento de la señalización en las vías de la red vial Secundaria en el Departamento de Antioquia 
Renovación y aumento de la señalización en las vías de la red vial Terciaria en el Departamento de Antioquia </t>
  </si>
  <si>
    <t>RVS señalizada
RVT señalizada</t>
  </si>
  <si>
    <t>Señaización vial,
Fortalecimiento Institucional RVS</t>
  </si>
  <si>
    <t>Paulo Andrés Pérez Giraldo/Interventoría Externa</t>
  </si>
  <si>
    <t>ESTUDIOS DE PREFACTIBILIDAD Y FACTIBILIDAD PARA EL COBRO DE VALORIZACIÓN EN PROYECTOS DE INFRAESTRUCTURA DE TRANSPORTE EN EL DEPARTAMENTO DE ANTIOQUIA</t>
  </si>
  <si>
    <t>Estudios de prefactibilidad/factibilidad y estructuración de proyectos con el componente de valorización en la RVS realizados (31050203)</t>
  </si>
  <si>
    <t>Estudios de prefactibilidad y factibilidad para el cobro de valorización en proyectos de infraestructura de transporte,
Antioquia</t>
  </si>
  <si>
    <t>Estudios contratados</t>
  </si>
  <si>
    <t>% de avance en el inventario para la legalización de predios en las vías a cargo del departamento realizado (31050201)
Predios para proyectos de infraestructura RVS adquiridos y/o saneados (31050202)</t>
  </si>
  <si>
    <t>Predios adquiridos</t>
  </si>
  <si>
    <t>Saneamiento predial en vías,
Adquisición y/o saneamiento de predios.</t>
  </si>
  <si>
    <t>Supervisión técnica, jurídica, administrativa, contable y/o financiera</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</si>
  <si>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</si>
  <si>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N.A.</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</si>
  <si>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</si>
  <si>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</si>
  <si>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2 meses</t>
  </si>
  <si>
    <t>Daisy Lorena Duque Sepulveda</t>
  </si>
  <si>
    <t>ADMINISTRACIÓN Y OPERACIÓN DE LA ESTACIÓN DE PEAJE PAJARITO EN LA VÍA PAJARITO - SAN PEDRO DE LOS MILAGROS - LA YE -  ENTRERRÍOS - SANTA ROSA DE OSOS EN EL DEPARTAMENTO DE ANTIOQUIA</t>
  </si>
  <si>
    <t>S2017060052841 de 21/03/2017</t>
  </si>
  <si>
    <t>THOMAS INSTRUMENTS S.A.S.</t>
  </si>
  <si>
    <t>Jesus Dairo Restrepo Restrepo</t>
  </si>
  <si>
    <t>km de vías de la RVS señalizadas (31050307)
Programa: Infraestructura de vías terciarias como apoyo a la comercialización de productos agropecuarios, pesqueros y forestales/´Producto: señalización RVT realizada (32040209)
310503000
320402000</t>
  </si>
  <si>
    <t xml:space="preserve">180031001
180067001
</t>
  </si>
  <si>
    <t>RENTING DE ANTIOQUIA S.A.S</t>
  </si>
  <si>
    <t>Luis Alberto Correa Ossa</t>
  </si>
  <si>
    <t>MUNICIPIO DE YOLOMBO</t>
  </si>
  <si>
    <t>MUNICIPIO DE AMAGA</t>
  </si>
  <si>
    <t>MUNICIPIO DE SAN VICENTE FERRER</t>
  </si>
  <si>
    <t>MUNICIPIO DE SAN PEDRO DE URABA</t>
  </si>
  <si>
    <t xml:space="preserve">Margarita Rosa Lopera Duque
</t>
  </si>
  <si>
    <t>MUNICIPIO DE BRICEÑO</t>
  </si>
  <si>
    <t>MUNICIPIO DE VALDIVIA</t>
  </si>
  <si>
    <t>BRINDAR APOYO TÉCNICO, ADMINISTRATIVO, FINANCIERO, CONTABLE, PREDIAL,  LEGAL, SOCIAL, AMBIENTAL DE LOS PROYECTOS,   PROCESOS Y CONTRATOS LLEVADOS A CABO EN LA SECRETARIA DE INFRAESTRUCTURA FISICA DEL DEPARTAMENTO DE ANTIOQUIA</t>
  </si>
  <si>
    <t xml:space="preserve">S2017060043284 de 09/03/2017 </t>
  </si>
  <si>
    <t>Blanca Margarita Granda Cortes/Juan Carlos Arroyave Pelaez</t>
  </si>
  <si>
    <t>Leticia Omaira Hoyos Zuluaga</t>
  </si>
  <si>
    <t>ADQUIRIR LA SUSCRIPCIÓN DE ADOBE CREATIVE CLOUD FOR TEAMS PARA LAS DIFERENTES DEPENDENCIAS DE LA GOBERNACIÓN DE ANTIOQUIA Y LA SUSCRIPCIÓN DE ISL ONLINE, INCLUYENDO SOPORTE TÉCNICO. 
Nota: La competencia para la contratación de este objeto es de la Dirección de Informática, el proceso será adelantado por dicha dependencia y entregado el CDP respectivo para su contratación (Centro de Costos 112000G222).</t>
  </si>
  <si>
    <t>Eduardo Alfonso Herrera Zambrano</t>
  </si>
  <si>
    <t>Proyectos estratégicos Departamentales</t>
  </si>
  <si>
    <t>km del Túnel de Oriente construido (31050401)</t>
  </si>
  <si>
    <t>Construcción, mantenimiento y operación vial Aburrá Oriente</t>
  </si>
  <si>
    <t>182317001</t>
  </si>
  <si>
    <t>Inversión Túnel de Oriente,
Mantenimiento Las Palmas y Santa Elena.</t>
  </si>
  <si>
    <t xml:space="preserve">95121634; 72141108; 72141103
</t>
  </si>
  <si>
    <t>Aprobadas</t>
  </si>
  <si>
    <t>Porcentaje de avance de la etapa de preconstrucción del Túnel del Toyo (31050405)
Porcentaje de avance de la etapa de construcción del Túnel del Toyo (31050406)</t>
  </si>
  <si>
    <t>Red vial concesionada construída</t>
  </si>
  <si>
    <t>Construcción Túnel del Toyo,
Fortalecimiento Institucional.</t>
  </si>
  <si>
    <t>IDEA</t>
  </si>
  <si>
    <t>Rodrigo Echeverry Ochoa</t>
  </si>
  <si>
    <t>MUNICIPIO DE ENVIGADO</t>
  </si>
  <si>
    <t>Vías con placa huella intervenidas (32040205)
320402000</t>
  </si>
  <si>
    <t>4  meses</t>
  </si>
  <si>
    <t>Gerencia de Seguridad Alimentaria y Nutricional de Antioquia - MANÁ</t>
  </si>
  <si>
    <t xml:space="preserve">Ana María Medina Gallón </t>
  </si>
  <si>
    <t xml:space="preserve">Profesional Unviersitario </t>
  </si>
  <si>
    <t>anamaria.medinag@antioquia.gov.co</t>
  </si>
  <si>
    <t>Seguridad alimentaria y nutricional en la población vulnerable- MANÁ</t>
  </si>
  <si>
    <t>010018001</t>
  </si>
  <si>
    <t>Número de niños, niñas y familias gestantes atendidos en los centros de atención integral nutricional</t>
  </si>
  <si>
    <t xml:space="preserve">Servicio recuperación nutricional </t>
  </si>
  <si>
    <t>ABRIAQUI</t>
  </si>
  <si>
    <t>ARMENIA</t>
  </si>
  <si>
    <t>BETANIA</t>
  </si>
  <si>
    <t>CALDAS</t>
  </si>
  <si>
    <t>CIUDAD BOLIVAR</t>
  </si>
  <si>
    <t>EL BAGRE</t>
  </si>
  <si>
    <t>EL PEÑOL</t>
  </si>
  <si>
    <t>FREDONIA</t>
  </si>
  <si>
    <t>GUATAPE</t>
  </si>
  <si>
    <t>MARINILLA</t>
  </si>
  <si>
    <t>MONTEBELLO</t>
  </si>
  <si>
    <t>PUERTO NARE</t>
  </si>
  <si>
    <t>SAN JERONIMO</t>
  </si>
  <si>
    <t>SAN LUIS</t>
  </si>
  <si>
    <t>VIGIA DEL FUERTE</t>
  </si>
  <si>
    <t>020158001</t>
  </si>
  <si>
    <t>Cupos atendidos en los programas de complementación alimentaria (PAE)</t>
  </si>
  <si>
    <t>YARUMAL</t>
  </si>
  <si>
    <t>HISPANIA</t>
  </si>
  <si>
    <t>YALI</t>
  </si>
  <si>
    <t>Secretaría de Medio Ambiente</t>
  </si>
  <si>
    <t>CARLOS ANDRES ESCOBAR DIEZ</t>
  </si>
  <si>
    <t>Profesional universitario</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</si>
  <si>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</si>
  <si>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</si>
  <si>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</si>
  <si>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</si>
  <si>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</si>
  <si>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</si>
  <si>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Juan David Ramirez Bedoya</t>
  </si>
  <si>
    <t>Tipo C Supervisión</t>
  </si>
  <si>
    <t>Protección y Conservación del Recurso Hídrico</t>
  </si>
  <si>
    <t>Áreas para la protección de fuentes abastecedoras de acueductos adquiridas</t>
  </si>
  <si>
    <t>Protección y conservación del recurso hidrico en el departamento de Antioquia</t>
  </si>
  <si>
    <t>210021-001</t>
  </si>
  <si>
    <t>Conservación de Ecosistemas Estratégicos</t>
  </si>
  <si>
    <t>Áreas en ecosistemas estratégicos con vigilada y controlada</t>
  </si>
  <si>
    <t>Protección y conservación de áreas de ecosistemas estratégicos, Antioquia</t>
  </si>
  <si>
    <t>210022-001</t>
  </si>
  <si>
    <t>Educación y cultura para la sostenibilidad ambiental del Departamento de Antioquia</t>
  </si>
  <si>
    <t>Estrategias educativas y de participación implementadas</t>
  </si>
  <si>
    <t>Implementación Proyectos educativos y de participación para la construcción de una
cultura ambiental sustentable en el departamento de Antioquia</t>
  </si>
  <si>
    <t>210001-001</t>
  </si>
  <si>
    <t>Hernan Dario Valencia Gutierrez</t>
  </si>
  <si>
    <t>Acciones contempladas en el Proyecto de Ordenanza “Basuras Cero” Implementadas</t>
  </si>
  <si>
    <t>Proyectos contemplados en los Planes de Ordenamiento y Manejo de Cuencas Hidrográficas (POMCAS) implementados en las 9 subregiones del Departamento</t>
  </si>
  <si>
    <t>Andres Felipe Posada Zapata</t>
  </si>
  <si>
    <t>Estudio de actualización del estado de los recurso hídrico en el departamento de Antioquia editado y socializado.</t>
  </si>
  <si>
    <t xml:space="preserve">Est actlización estado recurso hídrico </t>
  </si>
  <si>
    <t>Proyectos contemplados en los Planes de Acción de los Comités que integran el CODEAM implementados</t>
  </si>
  <si>
    <t>Diana Carolina Uribe Gutierrez</t>
  </si>
  <si>
    <t>Proyectos contemplados en el Plan de Acción de la comisión para la prevención, mitigación y control de incendios forestales en el departamento de Antioquia implementados</t>
  </si>
  <si>
    <t xml:space="preserve">Proy Plan Acción comisión incen fostls </t>
  </si>
  <si>
    <t>Diseño e implementación de Sistemas Locales de Áreas Protegidas – SILAP</t>
  </si>
  <si>
    <t>Andres Correa Maya</t>
  </si>
  <si>
    <t>Áreas apoyadas para declaratoria dentro del Sistema Departamental de Áreas Protegidas (SIDAP)</t>
  </si>
  <si>
    <t>3838686</t>
  </si>
  <si>
    <t>Áreas en ecosistemas estratégicos restaurada</t>
  </si>
  <si>
    <t>Contratación de un servidor público en temporalidad y incluye los viáticos</t>
  </si>
  <si>
    <t>Central de medios y Operador logístico</t>
  </si>
  <si>
    <t>Secretaría de las Mujeres</t>
  </si>
  <si>
    <t>Carolina Perez</t>
  </si>
  <si>
    <t>Directora fortalecimiento Institucional</t>
  </si>
  <si>
    <t>3838602</t>
  </si>
  <si>
    <t>ana.perez@antioquia.gov.co</t>
  </si>
  <si>
    <t>Transversalidad con hechos</t>
  </si>
  <si>
    <t>IMPLEMENTACION  TRANSVERSALIDAD CON HECHOS</t>
  </si>
  <si>
    <t>07-0065</t>
  </si>
  <si>
    <t>clara.ortiz@antioquia.gov.co</t>
  </si>
  <si>
    <t>Educando en igualdad de género</t>
  </si>
  <si>
    <t>07-0071</t>
  </si>
  <si>
    <t>Realizar seguimiento tecnico, Administrativa, contable,financiera,  y jurídico</t>
  </si>
  <si>
    <t>Seguridad económica de las mujeres</t>
  </si>
  <si>
    <t>07-0070</t>
  </si>
  <si>
    <t>Universidad de Antioquia</t>
  </si>
  <si>
    <t>Mujeres políticas “Antioquia Piensa en Grande”</t>
  </si>
  <si>
    <t>Cursos de formación subregionales para mujeres con aspiraciones y en cargos de elección popular dictados</t>
  </si>
  <si>
    <t>07-0072</t>
  </si>
  <si>
    <t>Seguridad pública para las mujeres</t>
  </si>
  <si>
    <t>Campaña comunicacional "Mujeres Antioquia Piensa en Grande"</t>
  </si>
  <si>
    <t>IMPLEMENTACION TRANSVERSALIDAD CON HECHOS</t>
  </si>
  <si>
    <t>PLAZA MAYOR MEDELLÍN CONVECIONES Y EXPOSICIONES S.A</t>
  </si>
  <si>
    <t>Juan fernando Arenas</t>
  </si>
  <si>
    <t>Asociacion de  Transportadores Especiales</t>
  </si>
  <si>
    <t>UNIVERSIDAD DE ANTIOQUIA</t>
  </si>
  <si>
    <t>Clara Lía Ortiz Bustamante</t>
  </si>
  <si>
    <t>Departamento Administrativo de Planeación</t>
  </si>
  <si>
    <t>Alvaro Villada García</t>
  </si>
  <si>
    <t>LNR</t>
  </si>
  <si>
    <t>alvaro.villada@antioquia.gov.co</t>
  </si>
  <si>
    <t>Fortalecimiento Institucional para la planeación y la gestión del Desarrollo Territorial</t>
  </si>
  <si>
    <t>Municipios fortalecidos en aspectos fiscales y financieros</t>
  </si>
  <si>
    <t>Fortalecimiento fiscal y financiero de los 125 municipios de Antioquia</t>
  </si>
  <si>
    <t>Fortalecimiento fiscal y financiero</t>
  </si>
  <si>
    <t>Competencia de la Secretaría de Gestión Humana - ADO
Responsable por la Dirección Alvaro Villada García</t>
  </si>
  <si>
    <t>Prestación de servicios de personal de apoyo Temporal 
(Compentencia: Desarrollo Organizacional)</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</si>
  <si>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</si>
  <si>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Gestión de la información temática territorial como base fundamental para la planeación y el desarrollo</t>
  </si>
  <si>
    <t>Creación del Observatorio Económico, Fiscal y Financiero de los municipios de Antioquia</t>
  </si>
  <si>
    <t>Construcción del Observatorio Fiscal y financiero del Departamento de Antioquia</t>
  </si>
  <si>
    <t>17-12-6119887</t>
  </si>
  <si>
    <t xml:space="preserve"> La dirección aporta supervisión Administrativa, Financiera, Jurídica, coordinación. 
</t>
  </si>
  <si>
    <t>220147</t>
  </si>
  <si>
    <t>Diseño, implementación, puesta en marcha,operación y evaluación del observatorio económico, fiscal y financiero de Antioquia.</t>
  </si>
  <si>
    <t>Adquisición de tiquetes áereos para la Gobernación de Antioquia 
(Compentencia Subsecretaría Logística)</t>
  </si>
  <si>
    <t>Servicios Aéreos Territorios Nacionales - SATENA</t>
  </si>
  <si>
    <t>3835136-8389180</t>
  </si>
  <si>
    <t>Incrementar el numero de Operaciones estadísticas en buen estado e implementadas</t>
  </si>
  <si>
    <t>Consolidación del Sistema de Información Territorial en el Departamento de Antioquia</t>
  </si>
  <si>
    <t>Actualización Sistema de informacion territorial</t>
  </si>
  <si>
    <t>17-12-6149108</t>
  </si>
  <si>
    <t>SOCIEDAD DE TELEVISÓN DE ANTIOQUIA-TELEANTIOQUIA</t>
  </si>
  <si>
    <t>80101504</t>
  </si>
  <si>
    <t>80141902</t>
  </si>
  <si>
    <t>hernando.latorre@antioquia.gov.co</t>
  </si>
  <si>
    <t>Jorge Hugo Elejalde</t>
  </si>
  <si>
    <t>3839207</t>
  </si>
  <si>
    <t>jorge.elejalde@antioquia.gov.co</t>
  </si>
  <si>
    <t>Innovación y Tecnología al Servicio del Desarrollo Territorial Departamental</t>
  </si>
  <si>
    <t>Aplicativos mejorados e implementados para la eficiencia de la gestión territorial</t>
  </si>
  <si>
    <t>Actualizacion del sistema de informacion para la planeacion territorial modernizado e implementado en Antioquia</t>
  </si>
  <si>
    <t>Sistemas de informacion modernizados e implementados</t>
  </si>
  <si>
    <t>Conectividad con los 124 municipios - Soporte Sistema OVC</t>
  </si>
  <si>
    <t>Actualizaciones catastrales realizadas en el Departamento de Antioquia.</t>
  </si>
  <si>
    <t>Fortalecimiento de la gestion catastral (actualizacion y conservacion) en el departamendo de Antioquia</t>
  </si>
  <si>
    <t>Miguel Andres Quintero Calle</t>
  </si>
  <si>
    <t>3839171</t>
  </si>
  <si>
    <t>miguel.quintero@antioquia.gov.co</t>
  </si>
  <si>
    <t>Mejoramiento de los aplicativos informáticos para la gestión pública departamental Departamento de Antioquia</t>
  </si>
  <si>
    <t>Prestación de servicios de personal de apoyo Temporal de Ingenieria
(Compentencia: Desarrollo Organizacional)</t>
  </si>
  <si>
    <t>Banco de programas y proyectos municpales y departamental fortalecidos</t>
  </si>
  <si>
    <t>Fortalecimiento de los Bancos de Proyectos Municipales y del Departamento de Antioquia</t>
  </si>
  <si>
    <t>Bancos de programas y proyectos municipales y departamental, fortalecidos.</t>
  </si>
  <si>
    <t>Competencia de la Oficina de Comunicaciones
Responsable por la Dirección Miguel Andres Quintero Calle</t>
  </si>
  <si>
    <t>Modelo de Gestión para resultados diseñado e implementado</t>
  </si>
  <si>
    <t>Implementación del Modelo de Gestión para Resultados en la Gobernación de Antioquia</t>
  </si>
  <si>
    <t>3839123</t>
  </si>
  <si>
    <t>Articulación intersectorial para el desarrollo integral del departamento</t>
  </si>
  <si>
    <t>Espacios de Planeacion y concertacion de planeacion</t>
  </si>
  <si>
    <t>Construcción formulación e implementación de estrategias transversales generadoras de desarrollo desde la gerencia de
Municipios del Departamento de Antioquia</t>
  </si>
  <si>
    <t>220165</t>
  </si>
  <si>
    <t>Estratégias de promoción implementadas</t>
  </si>
  <si>
    <t>Vinculacion de temporales</t>
  </si>
  <si>
    <t>Sebastián Muñoz Zuluaga</t>
  </si>
  <si>
    <t>3839125</t>
  </si>
  <si>
    <t>sebastian.munoz@antioquia.gov.co</t>
  </si>
  <si>
    <t>Fortalecimiento de la articulacion intersectorial para el desarrollo integral</t>
  </si>
  <si>
    <t>Competencia de la Secretaría de Gestión Humana - ADO
Responsable por la Dirección Sebastián Muñoz Zuluaga</t>
  </si>
  <si>
    <t>Dialogos Subregionales de Planeacion para el Desarrollo</t>
  </si>
  <si>
    <t>220148</t>
  </si>
  <si>
    <t>Competencia de la Secretaría General (Subsecretaría Logística)
Responsable por el DAP Sebastián Muñoz Zuluaga</t>
  </si>
  <si>
    <t>Entidades territoriales apoyadas para la revisión y ajuste de los POT</t>
  </si>
  <si>
    <t>apoyo a entidades territoriales para la revision y ajuste de sus POT</t>
  </si>
  <si>
    <t>220146</t>
  </si>
  <si>
    <t>Entidades territoriales  apoyadas para la revision y ajuste de los POT</t>
  </si>
  <si>
    <t>Revision y ajustes de los POT</t>
  </si>
  <si>
    <t>Designar estudiantes de las universidades publicas y privadas para realización de la práctica académica, con el fin de brindar apoyo a la gestión del Departamento de Antioquia y sus subregiones durante primer semestre del 2017
(Compentencia: Desarrollo Organizacional)</t>
  </si>
  <si>
    <t>Soporte Licencias ArcGis - Dirección  PEI 
(Competencia Dirección de informática)</t>
  </si>
  <si>
    <t>Competencia de la Secretaria de Gestión Humana (dirección de informatica)
Responsable por la Dirección Sebastián Muñoz Zuluaga</t>
  </si>
  <si>
    <t>Prestación de servicios de personal de apoyo para el proceso de revisión y ajuste de los Esquemas de Ordenamiento Territorial</t>
  </si>
  <si>
    <t>Designar estudiantes de las universidades publicas y privadas para realización de la práctica académica, con el fin de brindar apoyo a la gestión del Departamento de Antioquia y sus subregiones durante segundo semestre del 2017
(Compentencia: Desarrollo Organizacional)</t>
  </si>
  <si>
    <t>Plan de Ordenamiento Departamental Formulado</t>
  </si>
  <si>
    <t>Secretaría Seccional de Salud y Protección Social</t>
  </si>
  <si>
    <t>Realizar el mantenimiento preventivo, correctivo, calibración de equipos y suministro de repuestos para los equipos de la cadena de frío de la SSSA</t>
  </si>
  <si>
    <t xml:space="preserve">Maria del Rosario Manrique Alzate </t>
  </si>
  <si>
    <t>rosario.manrique@antioquia.gov.co</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</si>
  <si>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</si>
  <si>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</si>
  <si>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</si>
  <si>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</si>
  <si>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</si>
  <si>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</si>
  <si>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Maria del Rosario Manrique</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</si>
  <si>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</si>
  <si>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</si>
  <si>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</si>
  <si>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</si>
  <si>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</si>
  <si>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</si>
  <si>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</si>
  <si>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</si>
  <si>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</si>
  <si>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</si>
  <si>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</si>
  <si>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</si>
  <si>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</si>
  <si>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</si>
  <si>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Maria Victoria Hoyos Velasquez</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</si>
  <si>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</si>
  <si>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</si>
  <si>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</si>
  <si>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</si>
  <si>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</si>
  <si>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Erika Torres Florez</t>
  </si>
  <si>
    <t>3839888</t>
  </si>
  <si>
    <t>erika.torres@antioquia.gov.co</t>
  </si>
  <si>
    <t>Fortalecimiento Autoridad Sanitaria</t>
  </si>
  <si>
    <t>10-0030</t>
  </si>
  <si>
    <t>Profesional Universitario (Logístico)</t>
  </si>
  <si>
    <t>3839370</t>
  </si>
  <si>
    <t>juan.arango@antioquia.gov.co</t>
  </si>
  <si>
    <t>01-0034</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</si>
  <si>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</si>
  <si>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</si>
  <si>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</si>
  <si>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Profesional Universitaria</t>
  </si>
  <si>
    <t>Población Pobre No Afiliada atendida en salud con recursos a cargo del Departamento</t>
  </si>
  <si>
    <t> Servicio atención en salud a la población pobre y vulnerable Todo El Departamento, Antioquia, Occidente</t>
  </si>
  <si>
    <t>Contratación de mediana y alta complejidad</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</si>
  <si>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</si>
  <si>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</si>
  <si>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Prestación de servicios de salud de baja complejidad o de primer nivel de atención para la  población pobre no cubierta con subsidios a la demanda residente en el municipio de Zaragoza</t>
  </si>
  <si>
    <t>Beatriz Lopera</t>
  </si>
  <si>
    <t xml:space="preserve">Profesional Universitaria </t>
  </si>
  <si>
    <t xml:space="preserve">Inspección y vigilancia a las Direcciones Locales de Salud, Empresas Administradoras de Planes de Beneficios y Prestadores de Servicios de Salud </t>
  </si>
  <si>
    <t>3839941</t>
  </si>
  <si>
    <t>beatriz.loperamontoya@antioquia.gov.co</t>
  </si>
  <si>
    <t>01-0041</t>
  </si>
  <si>
    <t xml:space="preserve">Apoyar a la promoción de los estilos de vida saludables - actividad física </t>
  </si>
  <si>
    <t>Alexandra Jimena Jiménez</t>
  </si>
  <si>
    <t>3835387</t>
  </si>
  <si>
    <t>Salud Pública</t>
  </si>
  <si>
    <t>Tasa de mortalidad por infarto agudo de miocardio</t>
  </si>
  <si>
    <t>Fortalecimiento estilos de vida saludable y atención de condiciones no trasmisibles-VIDA SALUDABLE</t>
  </si>
  <si>
    <t>Promoción de la actividad física en los municipios del departamento de Antioquia</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</si>
  <si>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</si>
  <si>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</si>
  <si>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</si>
  <si>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</si>
  <si>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</si>
  <si>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</si>
  <si>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10-0031</t>
  </si>
  <si>
    <t xml:space="preserve">Número de personas que reciben atención psicosocial a las víctimas del conflicto armado en el Departmento de Antioquia </t>
  </si>
  <si>
    <t>Atención psicosocial a población víctima del conflicito armado</t>
  </si>
  <si>
    <t>3839910</t>
  </si>
  <si>
    <t>dora.gomez@antioquia.gov.co</t>
  </si>
  <si>
    <t>Municipios con Políticas públicas de salud mental implementadas</t>
  </si>
  <si>
    <t>Porcentaje  de Municipios con Políticas públicas de salud mental implementadas</t>
  </si>
  <si>
    <t>Asesoria y asistencia técnica a los actores del sistema de SGSSS</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</si>
  <si>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</si>
  <si>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</si>
  <si>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</si>
  <si>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</si>
  <si>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</si>
  <si>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Gustavo Adolfo Posada</t>
  </si>
  <si>
    <t>3835386</t>
  </si>
  <si>
    <t>gustavo.posada@antioquia.gov.co</t>
  </si>
  <si>
    <t>Tasa Mortalidad Genera</t>
  </si>
  <si>
    <t>Fortalecimiento de la vigilancia en salud pública a los actores SGSSS Todo El
Departamento, Antioquia, Occidente</t>
  </si>
  <si>
    <t>01-0045</t>
  </si>
  <si>
    <t>Numero de actores de SGSSS vigilados</t>
  </si>
  <si>
    <t>Monitoreo y seguimiento a la gestión de las acciones de salud pública en las EAPB e IPS</t>
  </si>
  <si>
    <t>3835402</t>
  </si>
  <si>
    <t>Fortalecer la capacidad resolutiva de los hospitales públicos, teniendo en cuenta su sostenibilidad financiera</t>
  </si>
  <si>
    <t>Fortalecimiento del Laboratorio Departamental de Salud Pública de Antioquia Todo El Departamento, Antioquia, Occidente-LABORATORIO</t>
  </si>
  <si>
    <t>Laboratorios de la Red del departamento con programa de control de calidad externo implementado</t>
  </si>
  <si>
    <t>Adquirir Equipos y suministros de laboratorio, de medición, de observación yde pruebas (Equipos)</t>
  </si>
  <si>
    <t>Adquirir Equipos y suministros de laboratorio, de medición, de observación yde pruebas (Insumos)</t>
  </si>
  <si>
    <t>Suministrar servicios de Mantenimiento de Equipos de Laboratorio</t>
  </si>
  <si>
    <t>Mantenimiento Equipos de Laboratorio</t>
  </si>
  <si>
    <t>Arrendar el bien inmueble para el funcionamiento del Laboratorio Departamental de Salud Pública de Antioquia.</t>
  </si>
  <si>
    <t>Servicios de operación de arriendo</t>
  </si>
  <si>
    <t>Apoyar la gestión de vigilancia en Salud Pública, Asesoría, Asistencia Técnica, de la Infancia y la  Salud Sexual y Reproductiva del Departamento de Antioquia</t>
  </si>
  <si>
    <t xml:space="preserve">Profesional Universitaria Area salud </t>
  </si>
  <si>
    <t>3835381</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</si>
  <si>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</si>
  <si>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</si>
  <si>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Adquirir preservativos para apoyar las acciones de promoción de la salud y prevención de la enfermedad en temas de salud sexual y reproductiva,  en los municipios de Antioquia.</t>
  </si>
  <si>
    <t xml:space="preserve">Asesoria y asistencia tecnica, vigilancia epidemiologica,  campaña IEC VIH  , Gestion de insumos </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</si>
  <si>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</si>
  <si>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 Incidencia de  VIH/SIDA</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</si>
  <si>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</si>
  <si>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</si>
  <si>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Contratación Directa</t>
  </si>
  <si>
    <t>Luz Myriam Cano Velásquez</t>
  </si>
  <si>
    <t>luzmyriam.cano@antioquia.gov.co</t>
  </si>
  <si>
    <t>Mortalidad General</t>
  </si>
  <si>
    <t>Mortalidad en menores de 1 año y en menores de 5 años</t>
  </si>
  <si>
    <t>Asesoría y Asistencia Técnica y Vigilancia Epidemiológica de los eventos de interés en la infancia</t>
  </si>
  <si>
    <t>07-0078</t>
  </si>
  <si>
    <t>Población en Situación de Discapacidad</t>
  </si>
  <si>
    <t>01-0035</t>
  </si>
  <si>
    <t>samir.murillo@antioquia.gov.co</t>
  </si>
  <si>
    <t>Salud Ambiental</t>
  </si>
  <si>
    <t>Muestras analizadas para evaluar el Índice de Riesgo de la Calidad del Agua para Consumo Humano (IRCA)</t>
  </si>
  <si>
    <t>Fortalecimiento de la inspección, vigilancia y control de la calidad del agua para
consumo humano y uso recreativo Todo El Departamento, Antioquia, Occidente</t>
  </si>
  <si>
    <t>03-0009</t>
  </si>
  <si>
    <t>Mejorar lacondiciones ambientales de salud de la población Antioqueña</t>
  </si>
  <si>
    <t>83101503</t>
  </si>
  <si>
    <t>01-0019</t>
  </si>
  <si>
    <t>Vigilancia, control, asesoria y asistencia tecnica</t>
  </si>
  <si>
    <t>80101708</t>
  </si>
  <si>
    <t>Fortalecimiento de la Vigilancia epidemiologica, prevención y control de las
intoxicaciones por sustancias químicas en el Departamento de Antioquia</t>
  </si>
  <si>
    <t xml:space="preserve"> 01-0026</t>
  </si>
  <si>
    <t xml:space="preserve"> Fortalecimiento de la gestión integral de las zoonosis Todo El Departamento, Antioquia,
Occidente
Antioquia, Occidente</t>
  </si>
  <si>
    <t>01-0023</t>
  </si>
  <si>
    <t>85111509</t>
  </si>
  <si>
    <t xml:space="preserve">  Desarrollo de la IVC de la gestión interna de residuos hospitalarios y similares en
establecimientos generadores Todo El Departamento, Antioquia, Occidente</t>
  </si>
  <si>
    <t>01-0024</t>
  </si>
  <si>
    <t>76121901</t>
  </si>
  <si>
    <t>Mortalidad por dengue</t>
  </si>
  <si>
    <t>01-0021</t>
  </si>
  <si>
    <t>Contribuir en el mejoramiento de las condiciones de salud pública de la población antioqueña,
a través de estrategias de Atención Primaria en Salud.</t>
  </si>
  <si>
    <t>Luis Armando Galeano Marín</t>
  </si>
  <si>
    <t>Fortalecimiento de la vigilancia sanitaria de la calidad de los medicamentos y afines
Todo El Departamento, Antioquia, Occidente</t>
  </si>
  <si>
    <t>01-0020</t>
  </si>
  <si>
    <t>78101604</t>
  </si>
  <si>
    <t>Fortalecimiento de la Vigilancia Sanitaria en el uso de radiaciones y en la oferta de
servicios de seguridad y salud en el trabajo Todo El Departamento, Antioquia, Occidente</t>
  </si>
  <si>
    <t>01-0022</t>
  </si>
  <si>
    <t xml:space="preserve"> Fortalecimiento de la prevención, vigilancia y control de los factores de riesgo
sanitarios, ambientales y del consumo Todo El Departamento, Antioquia, Occidente</t>
  </si>
  <si>
    <t>01-0030</t>
  </si>
  <si>
    <t>AMIRA MENA BLANQUICET</t>
  </si>
  <si>
    <t>Servicios de sistemas y administración de componentes de sistemas</t>
  </si>
  <si>
    <t>No</t>
  </si>
  <si>
    <t>Luis Fernando Gallego Arango</t>
  </si>
  <si>
    <t>infraccionesmisionmedica@antioquia.gov.co</t>
  </si>
  <si>
    <t>Muertes por emergencias y desastres</t>
  </si>
  <si>
    <t>Mejoramiento de la capacidad de respuesta institucional en salud ante emergencias y desastres, para impactar la
mortalidad Medellín, Antioquia, Occidente</t>
  </si>
  <si>
    <t>23-0010</t>
  </si>
  <si>
    <t>Angela Jaramillo Blandón</t>
  </si>
  <si>
    <t>Santiago Marín</t>
  </si>
  <si>
    <t>santiago.marin@antioquia.gov.co</t>
  </si>
  <si>
    <t>Santiago Marin</t>
  </si>
  <si>
    <t>Juan Guillermo Cañas</t>
  </si>
  <si>
    <t>nicolas.montoya@antioquia.gov.co</t>
  </si>
  <si>
    <t>Solicitadas</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</si>
  <si>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</si>
  <si>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</si>
  <si>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</si>
  <si>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</si>
  <si>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</si>
  <si>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01-0036</t>
  </si>
  <si>
    <t>Actores asesorados y Acciones de vigilancia SP</t>
  </si>
  <si>
    <t xml:space="preserve">Asesoría para competencias PAI y otras. Vigilancia SP PAI y otras. Gestionar insumos PAI y otras. </t>
  </si>
  <si>
    <t>personasmayores@antioquia.gov.co</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</si>
  <si>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</si>
  <si>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</si>
  <si>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</si>
  <si>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</si>
  <si>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</si>
  <si>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</si>
  <si>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</si>
  <si>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Gerencia de Servicios Públicos</t>
  </si>
  <si>
    <t>030010001</t>
  </si>
  <si>
    <t>N.A</t>
  </si>
  <si>
    <t>80111620</t>
  </si>
  <si>
    <t>030012001</t>
  </si>
  <si>
    <t xml:space="preserve">Institución Universitaria Colegio Mayor </t>
  </si>
  <si>
    <t>030015001</t>
  </si>
  <si>
    <t>Secretaría de Hacienda</t>
  </si>
  <si>
    <t>81112001</t>
  </si>
  <si>
    <t>Director de Rentas</t>
  </si>
  <si>
    <t>3835152</t>
  </si>
  <si>
    <t>6306 de 2017</t>
  </si>
  <si>
    <t>Ivon Stella Hernandez Gonzalez y Cesar Cordoba</t>
  </si>
  <si>
    <t xml:space="preserve">Tecnica, Administrativa, Financiera, juridca y contable </t>
  </si>
  <si>
    <t>Nini Johana Hernandez Moreno</t>
  </si>
  <si>
    <t>Contrato interadministrativo para apoyar, en el desarrollo y ejecución de la Estrategia Integral del Control a las Rentas Ilícitas para el Fortalecimiento de las Rentas Oficiales como Fuente de Inversión social en el Departamento de Antioquia.</t>
  </si>
  <si>
    <t xml:space="preserve">Incremento en los Ingresos totales del Departamento </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</si>
  <si>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</si>
  <si>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</si>
  <si>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</si>
  <si>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Tecnologico de Antioquia</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</si>
  <si>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</si>
  <si>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 xml:space="preserve">Director financiero </t>
  </si>
  <si>
    <t>3838131</t>
  </si>
  <si>
    <t>Mejoramiento de la Hacienda Pública del Departamento de Antioquia</t>
  </si>
  <si>
    <t>22-0154</t>
  </si>
  <si>
    <t>Estabilización de las Finanzas Departamentales, en el campo presupuestal, financiero, y contable.</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</si>
  <si>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</si>
  <si>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</si>
  <si>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</si>
  <si>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</si>
  <si>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</si>
  <si>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</si>
  <si>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</si>
  <si>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</si>
  <si>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</si>
  <si>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22-0089</t>
  </si>
  <si>
    <t>Dar aplicabilidad a la Resolución 533 de 2015, emitida por la Contaduría General de la Nación sobre el nuevo marco normativo para entidades de gobierno.</t>
  </si>
  <si>
    <t>Avaluó comercial de los bienes muebles del departamento de Antioquia</t>
  </si>
  <si>
    <t>diana.david@antioquia.gov.co</t>
  </si>
  <si>
    <t>84131501</t>
  </si>
  <si>
    <t>Contratar el Programa General de Seguros del Departamento de Antioquia y La Contraloria General de Antioquia.</t>
  </si>
  <si>
    <t>Diana Marcela David Hincapie</t>
  </si>
  <si>
    <t>Departamento Administrativo del Sistema de Prevención, Atención y Recuperación de Desastres - DAPARD</t>
  </si>
  <si>
    <t>Traslado a Subsecretaría Logística para contratar Servicio de Transporte Aéreo de Pasajeros</t>
  </si>
  <si>
    <t>Reducción del Riesgo</t>
  </si>
  <si>
    <t>Proyectos puntuales de Intervención correctiva para la reducción del riesgo</t>
  </si>
  <si>
    <t>Prevención y Reducción del Riesgo mediante la ejecución de proyectos de intervención
correctiva en el Departamento de Antioquia</t>
  </si>
  <si>
    <t>Jafed Naranjo Guarín</t>
  </si>
  <si>
    <t>Conocimiento del riesgo</t>
  </si>
  <si>
    <t>070054001</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</si>
  <si>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</si>
  <si>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</si>
  <si>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</si>
  <si>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</si>
  <si>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</si>
  <si>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24 meses</t>
  </si>
  <si>
    <t>Ángela Duque Ramírez</t>
  </si>
  <si>
    <t>3838878</t>
  </si>
  <si>
    <t>Sol Marisa Bahamón</t>
  </si>
  <si>
    <t>3838874</t>
  </si>
  <si>
    <t>Manejo de desastres</t>
  </si>
  <si>
    <t>Fortalecimiento de la capacidad instalada de respuesta a emergencias EN El
Departamento, Antioquia, Occidente</t>
  </si>
  <si>
    <t>Wilfer Carmona</t>
  </si>
  <si>
    <t>3835228</t>
  </si>
  <si>
    <t>Construcción de nuevos Sistemas Operativos de Socorro</t>
  </si>
  <si>
    <t>Dotación de equipos de operación para emergencias y desastres para los 18 SOS</t>
  </si>
  <si>
    <t>Sistemas Operativos de Socorro (SOS) operando</t>
  </si>
  <si>
    <t>3835221</t>
  </si>
  <si>
    <t>Porcentaje de damnificados y/o afectados atendidos con ayuda humanitaria</t>
  </si>
  <si>
    <t>Suministro de Kits de alimentos, kits de aseo familiar, Kits de aseo infantil, Kits de cocina, para apoyar la atención de las comunidades afectadas o damnificadas por fenomenos naturales, y/o antropicos no intencionales en el departamento de Antioquia.</t>
  </si>
  <si>
    <t>Ana Yelitza Alvarez Calle</t>
  </si>
  <si>
    <t xml:space="preserve">Fortalecer la capacidad de respuesta instalada en atención de desastres municipal y departamental </t>
  </si>
  <si>
    <t>18 meses</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</si>
  <si>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</si>
  <si>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</si>
  <si>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</si>
  <si>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</si>
  <si>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Gerencia de Infancia, Adolescencia y Juventud</t>
  </si>
  <si>
    <t>Santiago Morales Quijano</t>
  </si>
  <si>
    <t>Jurídico</t>
  </si>
  <si>
    <t>3839245</t>
  </si>
  <si>
    <t>santiago.morales@antioquia.gov.co</t>
  </si>
  <si>
    <t>Estrategia Departamental Buen Comienzo Antioquia</t>
  </si>
  <si>
    <t>*Niños y niñas de cero a cinco años de áreas rurales y urbanas atendidos integralmente</t>
  </si>
  <si>
    <t>*Implementación Estrategia Buen Comienzo en Antioquia</t>
  </si>
  <si>
    <t>07-0061</t>
  </si>
  <si>
    <t>*120 municipios con asesoría y asitencia técnica
*3000 agentes educativos cualificados</t>
  </si>
  <si>
    <t>*Atención integral de calidad
*cualificación de agentes educativos</t>
  </si>
  <si>
    <t>Técnica, jurídica, administrativa, contable y financiera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</si>
  <si>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</si>
  <si>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*33 .486 niños y niñas rurales
*19.666 niños y niñas urbanos
*1910 madres gestantes
*4119 madres Lactantes</t>
  </si>
  <si>
    <t>*Atención integral de calidad</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</si>
  <si>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</si>
  <si>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Integrar esfuerzos para la promoción del desarrollo integral temprano de la primera infancia bajo la modalidad Familiar, en el municipio de La Pintada.</t>
  </si>
  <si>
    <t>ESE Hospital Antonio Roldan Betancur de La Pintada</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</si>
  <si>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</si>
  <si>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</si>
  <si>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</si>
  <si>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</si>
  <si>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</si>
  <si>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</si>
  <si>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</si>
  <si>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</si>
  <si>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</si>
  <si>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</si>
  <si>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</si>
  <si>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</si>
  <si>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</si>
  <si>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</si>
  <si>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la modalidad Familiar, en el municipio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</si>
  <si>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</si>
  <si>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</si>
  <si>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</si>
  <si>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</si>
  <si>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la modalidad Familiar, en el municipio de Alejandría.</t>
  </si>
  <si>
    <t>ESE Hospital Pbro. Luis Felipe Arbeláez de Alejandría</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</si>
  <si>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</si>
  <si>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</si>
  <si>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</si>
  <si>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</si>
  <si>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ESE Hospital San Antonio de Caramanta</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</si>
  <si>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</si>
  <si>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</si>
  <si>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</si>
  <si>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</si>
  <si>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</si>
  <si>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</si>
  <si>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</si>
  <si>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</si>
  <si>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</si>
  <si>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</si>
  <si>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</si>
  <si>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</si>
  <si>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</si>
  <si>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</si>
  <si>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</si>
  <si>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</si>
  <si>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</si>
  <si>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</si>
  <si>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</si>
  <si>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</si>
  <si>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</si>
  <si>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</si>
  <si>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</si>
  <si>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</si>
  <si>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</si>
  <si>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</si>
  <si>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</si>
  <si>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</si>
  <si>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</si>
  <si>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</si>
  <si>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</si>
  <si>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</si>
  <si>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</si>
  <si>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</si>
  <si>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</si>
  <si>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ESE Hospital Francisco Valderrama de Turbo</t>
  </si>
  <si>
    <t>Integrar esfuerzos para la promoción del desarrollo integral temprano de la primera infancia bajo la modalidad Familiar, en el municipio de Betulia.</t>
  </si>
  <si>
    <t>ESE Hospital Germán Vélez Gutierrez de Betulia</t>
  </si>
  <si>
    <t>ESE Hospital Oscar Emiro Vergara Cruz de San Pedro de Urabá</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</si>
  <si>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</si>
  <si>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</si>
  <si>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</si>
  <si>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</si>
  <si>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Valdivia.</t>
  </si>
  <si>
    <t>ESE Hospital San Juan de Dios de El Peñol</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</si>
  <si>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</si>
  <si>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</si>
  <si>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</si>
  <si>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</si>
  <si>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Realizar la interventoría integral a los procesos contractuales de la estrategia de atención integral a  la primera infancia “Buen Comienzo Antioquia”.</t>
  </si>
  <si>
    <t>Oficina de Comunicaciones</t>
  </si>
  <si>
    <t>Contrato  interadministrativo  de mandato para la promoción, creación, elaboración desarrollo y conceptualización de las campañas, estrategias y necesidades comunicacionales de la Gobernación de Antioquia.</t>
  </si>
  <si>
    <t xml:space="preserve">Camila Alexandra Zapata Zuluaga </t>
  </si>
  <si>
    <t>3839275</t>
  </si>
  <si>
    <t>camila.zapata@antioquia.gov.co</t>
  </si>
  <si>
    <t>Fortalecimiento de las instancias, mecanismos y espacios de participación ciudadana</t>
  </si>
  <si>
    <t xml:space="preserve">Protección del derecho a la información en todo el Departamento, Antioquia, Occidente </t>
  </si>
  <si>
    <t>160006001/001</t>
  </si>
  <si>
    <t>Comunicación</t>
  </si>
  <si>
    <t>S2017060039811</t>
  </si>
  <si>
    <t>Teleantioquia</t>
  </si>
  <si>
    <t>OFICINA DE COMUNICACIONES</t>
  </si>
  <si>
    <t>CAMILA AEXANDRA ZAPATA ZULUAGA</t>
  </si>
  <si>
    <t>Técnica, Administrativa, Financiera, Jurídica y contable.</t>
  </si>
  <si>
    <t xml:space="preserve">Prestación de servicios de un operador logístico para la organización, administración, ejecución y demás acciones logísticas necesarias para la realización de los eventos programadas por la Gobernación de Antioquia . </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</si>
  <si>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</si>
  <si>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</si>
  <si>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160005001/001</t>
  </si>
  <si>
    <t>Comunicación y logística</t>
  </si>
  <si>
    <t>Plaza Mayor</t>
  </si>
  <si>
    <t>Designar estudiantes de las universidades públicas para la realización de la práctica académica, con el fin de brindar apoyo a la gestión del Departamento de Antioquia y sus regiones durante el primer semestre de 2017.</t>
  </si>
  <si>
    <t>Prácticas de Excelencia</t>
  </si>
  <si>
    <t>Plazas de practicas asignadas a los diferentes organismos de la Gobrenación de Antioquia</t>
  </si>
  <si>
    <t>Fortalecimiento incorporación de estudiantes en semestre de práctica que aporten al desarrollo de proyectos de corta duración 2016-2019. Medellín, Antioquia, Occidente</t>
  </si>
  <si>
    <t>Secretaría de Gestión Humana y Desarrollo Organizacional</t>
  </si>
  <si>
    <t>Adquisición de bienes informáticos especializados para el Departamento de Antioquia. Lote 1 Oficina de Comunicacioes</t>
  </si>
  <si>
    <t>Natalia López Isaza</t>
  </si>
  <si>
    <t>Técnio Operativo</t>
  </si>
  <si>
    <t>3839262</t>
  </si>
  <si>
    <t>natalia.lopez@antioquia.gov.co</t>
  </si>
  <si>
    <t xml:space="preserve">Subsecretaría Logística </t>
  </si>
  <si>
    <t>Contratar el suministro de tiquetes aéreos, regionales, nacionales e internacionales para los desplazamientos de los servidores públicos de la Secretaría de Gestión Humana</t>
  </si>
  <si>
    <t>Jorge O. Patiño Cardona</t>
  </si>
  <si>
    <t>jorge.patino@antioquia.gov.co</t>
  </si>
  <si>
    <t>Hernan Dario Tamayo Piedrahita</t>
  </si>
  <si>
    <t>Tecnica, Administrativa, Financiera, juridica y contable.</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</si>
  <si>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</si>
  <si>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</si>
  <si>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</si>
  <si>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</si>
  <si>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Emtelco S.A.S</t>
  </si>
  <si>
    <t>Erica Maria Tobon Rivera</t>
  </si>
  <si>
    <t xml:space="preserve">Elaboración de credenciales de identificación (carné)  con su correspondiente cinta bordada y accesorio porta escarapela </t>
  </si>
  <si>
    <t>Ingrid Rodriguez Cuellar</t>
  </si>
  <si>
    <t>Fortalecimiento y articulación entre el modelo de operación por procesos (Sistema Integrado de Gestión) y la estructura organizacional</t>
  </si>
  <si>
    <t>Diego Fernando Bedoya Gallo</t>
  </si>
  <si>
    <t>Gestión de la Seguridad y Salud en el Trabajo</t>
  </si>
  <si>
    <t>Servidores Públicos intervenidos integralmente desde la seguridad y salud en el trabajo</t>
  </si>
  <si>
    <t>01-0025</t>
  </si>
  <si>
    <t>Fortalecer la Seguridad y la Salud en el Trabajo</t>
  </si>
  <si>
    <t>Suministros</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</si>
  <si>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</si>
  <si>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</si>
  <si>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</si>
  <si>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</si>
  <si>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</si>
  <si>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</si>
  <si>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</si>
  <si>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Beatriz Elena Restrepo Munera</t>
  </si>
  <si>
    <t>Fortalecimiento del bienestar laboral y mejoramiento de la calidad de vida</t>
  </si>
  <si>
    <t>Mejoramiento de la Calidad de Vida de los servidores públicos y sus beneficiarios directos de la Gobernación de Antioquia</t>
  </si>
  <si>
    <t>10-0022</t>
  </si>
  <si>
    <t>Satisfacción de los servidores públicos departamentales</t>
  </si>
  <si>
    <t>Jaime Ignacio Gaviria C</t>
  </si>
  <si>
    <t>Contratación de exámenes médicos para servidores y contratistas independientes (semana de la salud ocupacional para CAD y todo el Departamento de Antioquia)</t>
  </si>
  <si>
    <t>Personas atendidas en los programas de bienestar laboral y calidad de vida</t>
  </si>
  <si>
    <t>Elvia María Ríos Izquierdo</t>
  </si>
  <si>
    <t>Fortalecimiento de las TIC en la Administración Departamental</t>
  </si>
  <si>
    <t>Fortalecimiento de las tecnologías de información y comunicaciones TIC</t>
  </si>
  <si>
    <t>22-0080</t>
  </si>
  <si>
    <t>Doris Elena Palacio Ramírez</t>
  </si>
  <si>
    <t>22-0081</t>
  </si>
  <si>
    <t>Soluciones de Tecnología de información y comunicaciones por demanda incorporadas</t>
  </si>
  <si>
    <t>Incorporar soluciones informáticas</t>
  </si>
  <si>
    <t>10-0018</t>
  </si>
  <si>
    <t>Satisfacción de los pensionados departamentales</t>
  </si>
  <si>
    <t>Francisco Guillermo Castro</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</si>
  <si>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</si>
  <si>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Valor + S.A.S</t>
  </si>
  <si>
    <t>Secretaría de Gobierno</t>
  </si>
  <si>
    <t>3838350</t>
  </si>
  <si>
    <t>aicardo.urrego@antioquia.gov.co</t>
  </si>
  <si>
    <t>Junio</t>
  </si>
  <si>
    <t>3838353</t>
  </si>
  <si>
    <t>Fortalecimiento Institucional en Transporte y Transito en el Departamento de Antioquia</t>
  </si>
  <si>
    <t>Abril</t>
  </si>
  <si>
    <t>Julio</t>
  </si>
  <si>
    <t>Implementación tecnologías y sistemas de información para la seguridad y convivencia Departamento de Antioquia.</t>
  </si>
  <si>
    <t>Mayo</t>
  </si>
  <si>
    <t>METROPARQUES</t>
  </si>
  <si>
    <t>Marzo</t>
  </si>
  <si>
    <t>CARLOS MARIO VANEGAS CALLE</t>
  </si>
  <si>
    <t>Acción Integral contra Minas Antipersonal (MAP), Munición sin Explotar (MUSE) y Artefactos Explosivos Improvisados (AEI)</t>
  </si>
  <si>
    <t>Febrero</t>
  </si>
  <si>
    <t>Secretaría de Participación Ciudadana y Desarrollo Social</t>
  </si>
  <si>
    <t>Jorge Mario Duran Franco</t>
  </si>
  <si>
    <t xml:space="preserve">Secretario </t>
  </si>
  <si>
    <t>3839070</t>
  </si>
  <si>
    <t>jorge.duran@antioquia.gov.co</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</si>
  <si>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</si>
  <si>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</si>
  <si>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</si>
  <si>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</si>
  <si>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Número de replicas municipales realizadas por los formadores -  Número dignatarios  que asisten a talleres formativos
Número representantes de organizaciones sociales que asisten a talleres formativos
 Número ediles que asisten a talleres formativos.  Actividades: *Caracterización para la identificación de las necesidades y prioridades de las organizaciones comunales, sociales y ediles en temas de fortalecimiento.
*Construcción de propuesta anualizada de caracterización por subregiones del departamento.
* Desarrollo de procesos de caracterización de afiliados por subregiones.
*implementación de acciones orientadas al desarrollo del procedimiento de Inspección, Vigilancia y Contro - *Caracterización del Programa Formador de Formadores y los formadores comunales del departamento.
*Proceso formativo y de actualización de conocimientos para la recertificación de los formadores comunales.
* Formadores comunales en ejercicio, realizando proceso de réplica de conocimientos en organismos comunales. - *Diseño de propuesta técnica, metodológica y temática para la actualización y recertificación de los formadores comunales del departamento. - 
</t>
  </si>
  <si>
    <t>Número de Experiencias de planeación y presupuesto participativo</t>
  </si>
  <si>
    <t>Territorios Intervenidos en Planeación y Presupuesto Participativo</t>
  </si>
  <si>
    <t>Articular estrategias para la implementación de Convites Ciudadanos Participativos en los municipios, buscando el fortalecimiento y dinamización de la Participación Ciudadana</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</si>
  <si>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</si>
  <si>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</si>
  <si>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</si>
  <si>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</si>
  <si>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</si>
  <si>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Prestación de Servicios profesionales y de apoyo a la gestión para impulsar y desarrollar los programas estratégicos de la Secretaría de Participación Ciudadana y Desarrollo Social en el Departamento de Antioquia</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</si>
  <si>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</si>
  <si>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</si>
  <si>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</si>
  <si>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</si>
  <si>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</si>
  <si>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</si>
  <si>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Tambien afecta estos proyectos: PROGRAMA: Fortalecimiento de las instancias, mecanismos y espacios de participación ciudadana, PRODUCTO: Número de Consejos de Participación Ciudadana y Control Social creados y fortalecidos, PROYECTO: Fortalecimiento y consolidación del Sistema de Participación Ciudadana y Control Social en todo el Departamento de Antioquia,  ELEMENTO PEP: 70063001, PRODUCTOS:  Fortalecer 63 Consejos Municipales de Participación Ciudadana y CS y crear 20 nuevos Consejos, ACTIVIDADES Formación Ciudadana para la Participación y la Convivencia, Comunicación e Información para el Desarrollo, Movilización social para la incidencia y formulación de la política Pública de Participación Ciudadana, Estrategia de seguimiento, monitoreo y evaluación. – PROGRAMA: Fortalecimiento de las instancias, mecanismos y espacios de participación ciudadana, PRODUCTO: Número de Experiencias de planeación y presupuesto participativo, PROYECTO: Fortalecimiento y consolidación del Sistema de Participación Ciudadana y Control Social en todo el Departamento de Antioquia. ELEMENTO PEP: 70073001, PRODUCTOS: Territorios Intervenidos en Planeación y Presupuesto Participativo, ACTIVIDADES: Articular estrategias para la implementación de Convites Ciudadanos Participativos en los municipios, buscando el fortalecimiento y dinamización de la Participación Ciudadana. – PROGRAMA: Antioquia reconoce e incluye la diversidad sexual y de género "Campaña comunicacional, PRODUCTOS: Encuentros, espacios e instancias de participación, Alianzas público privadas y Grupos de investigación, PROYECTO:  Fortalecimiento Antioquia reconoce e incluye la diversidad sexual y de género en el departamento de Antioquia, ELEMENTO PEP: 70066001, PRODUCTOS: Piezas pedagógicas comunicacionales, Encuentros realizados y espacios e instancias de participación con integrantes de la población LGBTI, Insumos para la formulación de la política pública y para la asesoría y la asistencia técnica que se realizará a los 124 municipios, Encuentros realizados y espacios e instancias de participación con integrantes de la población LGBTI, ACTIVIDADES: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PROGRAMA: Acceso Rural a los Servicios Sociales, PRODUCTOS: Jornadas de servicios realizadas y hogares rurales asesorados, PROYECTO: Apoyo integral a los hogares en condición de pobreza extrema en el departamento de Antioquia, ELEMENTO PEP: 70060001, PRODUCTOS: Jornadas de oferta articulada de servicios y asesoría a hogares rurales, ACTIVIDADES: Acompañamiento al proceso de planeación, ejecución, evaluación y sistematización de las acciones e impactos del proyecto</t>
  </si>
  <si>
    <t>JorgeMario Duran Franco</t>
  </si>
  <si>
    <t>Secretario de Despacho</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</si>
  <si>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</si>
  <si>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</si>
  <si>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</si>
  <si>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</si>
  <si>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</si>
  <si>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</si>
  <si>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</si>
  <si>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Compra de tiquetes aéreos para el desplazamiento de los funcionarios en el territorio nacional.</t>
  </si>
  <si>
    <t>Secretaría General</t>
  </si>
  <si>
    <t>Modernización de la infraestructura física, bienes muebles, parque automotor y sistema integrado de seguridad</t>
  </si>
  <si>
    <t>Traslado</t>
  </si>
  <si>
    <t>ALVARO DE JESÚS LÓPEZ ARISTIZÁBAL</t>
  </si>
  <si>
    <t>Fortalecimiento del acceso y la calidad de la información pública</t>
  </si>
  <si>
    <t>Avance del Sistema de Gestión Documental de la Administración Departamental</t>
  </si>
  <si>
    <t>Actualización del Sistema de Gestión Documental</t>
  </si>
  <si>
    <t>Almacenamiento, custodia y consulta de la información</t>
  </si>
  <si>
    <t>LITIGIO VIRTUAL.COM</t>
  </si>
  <si>
    <t>BARRERO PINZON ZAIRA YANUBY</t>
  </si>
  <si>
    <t>FRANCISCO GUILLERMO MEJIA MEJIA</t>
  </si>
  <si>
    <t>EPM</t>
  </si>
  <si>
    <t>3839365</t>
  </si>
  <si>
    <t>VALOR + SAS</t>
  </si>
  <si>
    <t>dora.balvin@antioquia.gov.co</t>
  </si>
  <si>
    <t>Mejorar la productividad y la competitividad del sector minero del Departamento con responsabilidad ambiental y social</t>
  </si>
  <si>
    <t>Monitoreo y seguimiento de la actividad minera en el Departamento de Antioquia</t>
  </si>
  <si>
    <t>Fortalecimiento MINERIA BIEN HECHA PARA EL DESARROLLO DE ANTIOQUIA
Todo El Departamento, Antioquia, Occidente</t>
  </si>
  <si>
    <t>80111604; 80111607</t>
  </si>
  <si>
    <t>15-0023</t>
  </si>
  <si>
    <t>Apoyo a la fiscalización</t>
  </si>
  <si>
    <t>Articular esfuerzos para la implementación del Plan Estratégico Sectorial del Mercurio</t>
  </si>
  <si>
    <t>Juan Carlos Buitrago Botero</t>
  </si>
  <si>
    <t>P.U.</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</si>
  <si>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</si>
  <si>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</si>
  <si>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</si>
  <si>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</si>
  <si>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Victor maunel Aguirre del Valle</t>
  </si>
  <si>
    <t>victor.aguirre@antioquia.gov.co</t>
  </si>
  <si>
    <t>Lineamientos para la creación de zonas industriales mineras Formulados</t>
  </si>
  <si>
    <t>77111600; 77111603</t>
  </si>
  <si>
    <t>Acompañamiento a estrategias dirigidas a la recuperación de áreas deterioradas por la actividad minera realizadas.</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</si>
  <si>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</si>
  <si>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Unidades mineras con mejoramiento a la productividad y la competitividad de la minería del Departamento</t>
  </si>
  <si>
    <t>15-0023/001</t>
  </si>
  <si>
    <t>Prestación de servicios logísticos para la realización y apoyo de eventos</t>
  </si>
  <si>
    <t>Desarrollo e implementación de la estrategia comunicacional de la Secretaría de Minas, de acuerdo al direccionamiento de la Oficina de Comunicaciones de la Gobernación de Antioquia</t>
  </si>
  <si>
    <t xml:space="preserve">Desarrollo e implementación de la estrategia comunicacional </t>
  </si>
  <si>
    <t>Cierre de minas e implementaciones de acciones priorizadas para la prevención de riesgos asocaidos a esto.</t>
  </si>
  <si>
    <t>Acompañamiento a estrategias dirigidas a Unidades Productivas Mineras para seguimiento a la implementación del plan de cierre y abandono realizadas.</t>
  </si>
  <si>
    <t>90121502; 78111502</t>
  </si>
  <si>
    <t>Suministro de tiquetes aéreos nacionales e internacionales para el desplazamiento de funcionarios adscritos a la Secretaría de Minas en cumplimiento de sus funciones</t>
  </si>
  <si>
    <t>PRESTACION SERVICIOS DE TRANSPORTE TERRESTRE GOBER</t>
  </si>
  <si>
    <t>Juan José Castaño V</t>
  </si>
  <si>
    <t>8640</t>
  </si>
  <si>
    <t>juan.castano@antioquia.gov.co</t>
  </si>
  <si>
    <t>Prestación de servicios de transporte</t>
  </si>
  <si>
    <t>PRACTICA ACADEMICA UNIVERSIDADES PUBLICAS. 1ER SEM</t>
  </si>
  <si>
    <t>8641</t>
  </si>
  <si>
    <t>15-0023/002</t>
  </si>
  <si>
    <t>Apoyo a la fiscalización, titulacion y fomento</t>
  </si>
  <si>
    <t>Secretaría de Productividad y Competitividad</t>
  </si>
  <si>
    <t>Cyomara Ríos</t>
  </si>
  <si>
    <t>Competitividad y promoción del turismo</t>
  </si>
  <si>
    <t>Mejoramiento y Promoción de la Empleabilidad Todo El Departamento, Antioquia, Occidente</t>
  </si>
  <si>
    <t>10-0027</t>
  </si>
  <si>
    <t>Fomento y Apoyo para el Emprendimiento y Fortalecimiento Empresarial</t>
  </si>
  <si>
    <t>Profesional U.</t>
  </si>
  <si>
    <t>3838823</t>
  </si>
  <si>
    <t>diana.taborda@antioquia.gov.co</t>
  </si>
  <si>
    <t>07-0050</t>
  </si>
  <si>
    <t>Luis Enrique Valderrama</t>
  </si>
  <si>
    <t>bancodelagente@antioquia.gov.co</t>
  </si>
  <si>
    <t>93121607</t>
  </si>
  <si>
    <t>Cooperación Internacional para el Desarrollo</t>
  </si>
  <si>
    <t>Proyectos apoyados con recursos de cooperación internacional</t>
  </si>
  <si>
    <t>Implementación de Cooperación Internacional para el Desarrollo Todo el Departamento, Antioquia, Occidente.</t>
  </si>
  <si>
    <t>22-0053</t>
  </si>
  <si>
    <t>Luis Carlos Mejía Heredia</t>
  </si>
  <si>
    <t>luis.echavarria@antioquia.gov.co</t>
  </si>
  <si>
    <t>Fortalecimiento del Sistema Departamental de Ciencia, tecnología e innovación (SDCTI).</t>
  </si>
  <si>
    <t>Apoyo a la Generación de Conocimiento, Transferencia tecnológica e Innovación en el Depto de Antioquia</t>
  </si>
  <si>
    <t>11-0006</t>
  </si>
  <si>
    <t>Luis Orlando Echavarría Cuartas</t>
  </si>
  <si>
    <t>Catalina Ayala Villa</t>
  </si>
  <si>
    <t>catalina.ayala@antioquia.gov.co</t>
  </si>
  <si>
    <t>Apoyo al fortalecimiento de los agentes del sistema  de Ciencia, Tecnología e Innovación en el departamento de Antioquia</t>
  </si>
  <si>
    <t>22-0042</t>
  </si>
  <si>
    <t xml:space="preserve">Desarrollo de capacidades
</t>
  </si>
  <si>
    <t>Servicios de mantenimiento o reparaciones de aeronaves</t>
  </si>
  <si>
    <t>Servicios de helicópteros</t>
  </si>
  <si>
    <t>Carlos Guerra</t>
  </si>
  <si>
    <t>Tipo A2: Supervisión e Interventoría Técnica</t>
  </si>
  <si>
    <t>Antioquia Joven</t>
  </si>
  <si>
    <t>Antioquia Sin Cultivos Ilícitos</t>
  </si>
  <si>
    <t>Desarrollo del capital intelectual y organizacional</t>
  </si>
  <si>
    <t>Regalías</t>
  </si>
  <si>
    <t>Educación para la nueva ruralidad</t>
  </si>
  <si>
    <t>Envejecimiento y Vejez</t>
  </si>
  <si>
    <t>Fortalecimiento a la Seguridad y Orden Público</t>
  </si>
  <si>
    <t>Movilidad segura en el Departamento de Antioquia</t>
  </si>
  <si>
    <t>Mujeres asociadas, adelante!</t>
  </si>
  <si>
    <t>Pavimentación de la Red Vial Secundaria (RVS)</t>
  </si>
  <si>
    <t>Sistema Departamental de Bomberos</t>
  </si>
  <si>
    <t xml:space="preserve">Transparencia y lucha frontal contra la corrupción </t>
  </si>
  <si>
    <t>% de Ejecución del Plan de Adquisiciones</t>
  </si>
  <si>
    <t>% de Ejecución Presupuesto de Gastos</t>
  </si>
  <si>
    <t>% Ejecución Presupuesto de Ingresos</t>
  </si>
  <si>
    <t>Acueductos vigilados, inspeccionados y controlados en calidad del agua potable en los municipios.</t>
  </si>
  <si>
    <t>Calidad de las Auditorias</t>
  </si>
  <si>
    <t>Cumplimiento de la Contribución de Recaudo por Valorización</t>
  </si>
  <si>
    <t>Cumplimiento del Plan Anual de Auditoría</t>
  </si>
  <si>
    <t>Cumplimiento del Recaudo de la Sobretasa a la Gasolina.</t>
  </si>
  <si>
    <t>Cumplimiento del Recaudo del Impuesto al Consumo de Cerveza.</t>
  </si>
  <si>
    <t>Cumplimiento del Recaudo del Impuesto al Consumo del Cigarrillo y Tabaco.</t>
  </si>
  <si>
    <t>Cumplimiento del Recaudo del Impuesto de Degüello.</t>
  </si>
  <si>
    <t>Cumplimiento del recaudo del impuesto de Registro.</t>
  </si>
  <si>
    <t>Cumplimiento del Recaudo del impuesto de Vehículos.</t>
  </si>
  <si>
    <t>Cumplimiento financiero del Plan de Desarrollo</t>
  </si>
  <si>
    <t>Cumplimiento físico ponderado del plan de desarrollo</t>
  </si>
  <si>
    <t>Cumplimiento Ley 617</t>
  </si>
  <si>
    <t>Dotación* para fuerza pública, organismos de seguridad y justicia en el Departamento de Antioquia</t>
  </si>
  <si>
    <t>Incidentes de Seguridad</t>
  </si>
  <si>
    <t>INDICE DE LESIONES INCAPACITANTES</t>
  </si>
  <si>
    <t>Jornadas de Casas de Justicia Móvil realizadas</t>
  </si>
  <si>
    <t>Mantenimiento a la planta fisica de establecimientos educativos urbanos y rurales</t>
  </si>
  <si>
    <t>Mesas técnicas de trabajo en Derechos Humanos(DDHH)</t>
  </si>
  <si>
    <t>Muestras analizadas para evaluar el Índice de Riesgo de la Calidad del Agua para Consumo Humano-IRCA</t>
  </si>
  <si>
    <t>Municipios asesorados y acompañados para el fortalecimiento de la participación de las víctimas.</t>
  </si>
  <si>
    <t>Municipios con implementacion de estrategias de prevencion y promocion de justicia, seguridad y orden público.</t>
  </si>
  <si>
    <t>Percepción de la Seguridad</t>
  </si>
  <si>
    <t>Porcentaje (%) anual kilómetros de Red Vial Secundaria en buen estado</t>
  </si>
  <si>
    <t>Porcentaje (%) de Municipios apoyados en proyectos de infraestructura física</t>
  </si>
  <si>
    <t>Porcentaje (%) de Vías concesionadas y en convenio construidas y/o mantenidas</t>
  </si>
  <si>
    <t>Porcentaje de Transferencias Primarias de las Unidades Administrativas al Archivo Central</t>
  </si>
  <si>
    <t>Rentabilidad para el Departamento de Antioquia</t>
  </si>
  <si>
    <t>Reposición de planta física en establecimientos educativos urbanos y rurales</t>
  </si>
  <si>
    <t>Tasa de mortalidad general</t>
  </si>
  <si>
    <t>Trámites y Servicios Racionalizados</t>
  </si>
  <si>
    <t>Unidades mineras con mejoramiento a la productividad y la competitividad de la minería del Departame</t>
  </si>
  <si>
    <t>Unidades Productivas intervenidas en Fortalecimiento Empresarial</t>
  </si>
  <si>
    <t>INDICADORES DE GESTION</t>
  </si>
  <si>
    <t>Empleo</t>
  </si>
  <si>
    <t>Salud</t>
  </si>
  <si>
    <t>Educación</t>
  </si>
  <si>
    <t>Minería</t>
  </si>
  <si>
    <t>Cultura y Patrimonio</t>
  </si>
  <si>
    <t>Comunicaciones</t>
  </si>
  <si>
    <t>Población LGTBI</t>
  </si>
  <si>
    <t>2011050000220</t>
  </si>
  <si>
    <t>Diseño de estratégias de capacitación y financiación de proyectos productivos para la generación de ingresos de familias en 44 municipios del departamento de Antioquia</t>
  </si>
  <si>
    <t>2</t>
  </si>
  <si>
    <t>0</t>
  </si>
  <si>
    <t>Diana Patricia Taborda Díaz</t>
  </si>
  <si>
    <t>Luis Jaime Osorio Arenas</t>
  </si>
  <si>
    <t>Mejoramiento y/o rehabilitación de vías nuevas financiadas por el Gobierno Nacional en Antioquia</t>
  </si>
  <si>
    <t>Habilitación de circuitos viales subregionales en Antioquia para potenciar la conectividad y accesibilidad del Departamento. Segunda Etapa</t>
  </si>
  <si>
    <t>Mejoramiento Conexión Vial Aburrá Norte</t>
  </si>
  <si>
    <t>2012050000259</t>
  </si>
  <si>
    <t>Construcción, operación y mantenimiento conexión vial Aburrá  Río Cauca</t>
  </si>
  <si>
    <t>Convenio para la inclusión de Antioquia en el Plan Maestro Ferroviario firmado</t>
  </si>
  <si>
    <t>Apoyo a la intervención de espacios públicos municipales</t>
  </si>
  <si>
    <t>Construcción Parque Educativo El Bagre Antioquia</t>
  </si>
  <si>
    <t>Construcción Parque Educativo Arboletes, Antioquia</t>
  </si>
  <si>
    <t>Construcción Parque Educativo Liborina, Antioquia</t>
  </si>
  <si>
    <t xml:space="preserve"> </t>
  </si>
  <si>
    <t>Mejoramiento y promoción de  la empleabilidad todo el departamento, Antioquia</t>
  </si>
  <si>
    <t>Número de familias beneficiadas con un mejoramiento de vivienda rural con enfoques diferenciales</t>
  </si>
  <si>
    <t xml:space="preserve">Número de familias rurales que adquieren habilidades técnicas o sociales </t>
  </si>
  <si>
    <t>Construccion y suministro de agua apta para consumo humano en todo el Departamento</t>
  </si>
  <si>
    <t>Ampliacion de cobertura mediante la construccion de nuevas conexiones y tratamientos de aguas residuales (zona rural) del Departamento de Antioquia</t>
  </si>
  <si>
    <t xml:space="preserve">Ampliación cobertura del servicio de energia convencional y alternativo en zonas rurales todo el Departamento Antioquia </t>
  </si>
  <si>
    <t>2016050000271</t>
  </si>
  <si>
    <t>Apoyo Apoyo Integral a los hogares en condiciones de pobreza extrema en el Departamento de Antioqua, Antioquia, Occidente</t>
  </si>
  <si>
    <t>Proyectos Pedagógicos Productivos (PPP) implementados con estudiantes de  Instituciones Educativas Rurales.</t>
  </si>
  <si>
    <t>2016050000081</t>
  </si>
  <si>
    <t>29</t>
  </si>
  <si>
    <t>Apoyo al mejoramiento y/o mantenimiento de la Red Vial Terciaria en Antioquia</t>
  </si>
  <si>
    <t xml:space="preserve">Áreas agrícolas, forestales, silvopastoriles, pastos y forrajes intervenidas </t>
  </si>
  <si>
    <t>Fortalecimiento de la Vigilancia epidemiologica, prevención y control de las intoxicaciones por sustancias químicas en el Departamento de Antioquia</t>
  </si>
  <si>
    <t>Desarrollo de la IVC de la gestión interna de residuos hospitalarios y similares enestablecimientos generadores Todo El Departamento, Antioquia, Occidente</t>
  </si>
  <si>
    <t>John William Tabares Morales</t>
  </si>
  <si>
    <t>Luis Carlos Gaviria G.</t>
  </si>
  <si>
    <t>Rosendo Eliecer Orozco C.</t>
  </si>
  <si>
    <t>Iván de Jesús Ruiz Monsalve</t>
  </si>
  <si>
    <t>Carlos Samuel Osorio Céspedes</t>
  </si>
  <si>
    <t>María Piedad Martinez Galeano</t>
  </si>
  <si>
    <t>Fortalecimiento de La Convivencia Social y Salud Mental en Todo El Departamento, Antioquia, Occidente.</t>
  </si>
  <si>
    <t>Mejoramiento de la capacidad de respuesta institucional en salud ante emergencias y desastres, para impactar la mortalidad Medellín, Antioquia, Occidente</t>
  </si>
  <si>
    <t>Fortalecimiento en alimentacion y nutrición desde la salud pública Departamento, Antioquia, occidente</t>
  </si>
  <si>
    <t>85</t>
  </si>
  <si>
    <t>Luis Armando Galeano M.</t>
  </si>
  <si>
    <t>ESE intervenidas en infraestructura física</t>
  </si>
  <si>
    <t xml:space="preserve">Fortalecimiento del Recurso Humano y del Clima Laboral SSSA Antioquia, Occidente </t>
  </si>
  <si>
    <t>2016050000098</t>
  </si>
  <si>
    <t>Servicio atención en salud a la población pobre y vulnerable Todo El Departamento, Antioquia, Occidente</t>
  </si>
  <si>
    <t>Fortalecimiento de la vigilancia en salud pública a los actores SGSSS Todo El Departamento, Antioquia, Occidente.</t>
  </si>
  <si>
    <t>Fortalecimiento del Laboratorio Departamental de Salud Pública de Antioquia Todo El Departamento, Antioquia, Occidente.</t>
  </si>
  <si>
    <t xml:space="preserve">Fortalecimiento de la estrategia de información, educación y comunicación de la Secretaria Seccional de Salud y Protección Social Todo El Departamento, Antioquia, Occidente </t>
  </si>
  <si>
    <t>1800</t>
  </si>
  <si>
    <t>TERESITA MESA VALENCIA</t>
  </si>
  <si>
    <t>Protección del Envejecimiento y Vejez , Antioquia, Occidente.</t>
  </si>
  <si>
    <t>Caracterización de personas en situación de discapacidad en el Registro de Localización de Personas con Discapacidad</t>
  </si>
  <si>
    <t>Protección Población con discapacidad Todo El Departamento, Antioquia, Occidente.</t>
  </si>
  <si>
    <t>Planes articulados con el grado de “transición integral” entre la primera infancia y la escolaridad en los establecimientos educativos</t>
  </si>
  <si>
    <t>Construcción de aulas nuevas en establecimientos educativos urbanos</t>
  </si>
  <si>
    <t>Nuevos espacios recreativos en establecimientos educativos</t>
  </si>
  <si>
    <t>Docentes de preescolar y directivos docentes formados en procesos de gestión técnico pedagógicos del nivel de preescolar grado transición</t>
  </si>
  <si>
    <t>Actualización implementación de metodologías de gestión de aula para el desarrollo de capacidades y construcción de paz territorial, Antioquia, Occidente</t>
  </si>
  <si>
    <t>Actualización fortalecimiento y modernizacion  administrativa de la Secretaria de Educación</t>
  </si>
  <si>
    <t>Adquisición de los elementos de dotación para los docentes que devengan menos de dos salarios minimos l.v. Municipios no certificados en educación del Departamento de Antioquia.</t>
  </si>
  <si>
    <t>Reposición de planta física en establecimientos educativos rurales</t>
  </si>
  <si>
    <t>2016050000055</t>
  </si>
  <si>
    <t>Intervención en sedes educativas para: agua, saneamiento básico, servicios públicos y legalización de predios en asocio con otras dependencias de la Gobernación</t>
  </si>
  <si>
    <t>Reconocimiento a estudiantes, docentes, directivos docentes, instituciones y centros educativos en sus experiencias a favor de la educación pública de calidad</t>
  </si>
  <si>
    <t>Suministro en sedes educativas de agua, saneamiento básico, energía y legalización de predios en asocio con dependencias de la Gobernación de Antioquia</t>
  </si>
  <si>
    <t>2016050000073</t>
  </si>
  <si>
    <t>Capacitación asesoría y asistencia técnica en gestión curricular, planeación pedagógica y evaluación de los aprendizajes en los EE 117 municipios no certificados del departamento de Antioquia</t>
  </si>
  <si>
    <t>Jóvenes y adultos capacitados en competencias laborales desde la formación para el trabajo y el desarrollo humano articulados a los Ecosistemas de innovación</t>
  </si>
  <si>
    <t>Matrícula de estudiantes en la Universidad Digital</t>
  </si>
  <si>
    <t>Apoyo a estudiantes a través de financiación de matrícula y sostenimiento en la educación superior , Antioquia, Occidente</t>
  </si>
  <si>
    <t>Fortalecimiento de los factores de calidad asociados a la misión del PCJIC Medellín, Antioquia,  Occidente</t>
  </si>
  <si>
    <t>Implementación de la red de Parques y Ciudadelas educativas en el Departamento de Antioquia</t>
  </si>
  <si>
    <t>Control y disposición de residuos solidos de manera adecuada en relleno sanitario u otro sistema en la zona Urbana en todo el Departamento de Antioquia.</t>
  </si>
  <si>
    <t xml:space="preserve">Fortalecimiento de municipios y operadores en al prestación de servicios públicos. Todo el departamento de Antioquia </t>
  </si>
  <si>
    <t xml:space="preserve">Políticas públicas de vivienda departamental formulada </t>
  </si>
  <si>
    <t>Fortalecimiento de programas recreativos y Ludotecas en los municipios del departamento de Antioquia</t>
  </si>
  <si>
    <t>Formación artística y cultural para la equidad y la movilidad social en Antioquia</t>
  </si>
  <si>
    <t>Desarrollo convocatoria pública para la creación, la innovación y el fortalecimiento de la ciudadanía cultural en Antioquia.</t>
  </si>
  <si>
    <t>Fortalecimiento circulación artística y cultural para la paz en Antioquia</t>
  </si>
  <si>
    <t>Gestión de proyectos en las dependencias de la Gobernación de Antioquia dirigidos a las mujeres</t>
  </si>
  <si>
    <t>Instituciones de educación superior que implementan cátedra e investigaciones en equidad de género</t>
  </si>
  <si>
    <t>Diplomados en género y educación para docentes y directivos docentes dictados</t>
  </si>
  <si>
    <t>Plan para el desarrollo de políticas de equidad de género en empresas públicas, privadas y Universidades de Antioquia diseñado</t>
  </si>
  <si>
    <t>Cursos de formación a mujeres en sus derechos y en equidad de género realizados</t>
  </si>
  <si>
    <t>Jornadas subregionales para la atención integral a mujeres en el marco del conflicto armado, el posconflicto y la paz realizadas</t>
  </si>
  <si>
    <t>Prevención de  Vulneraciones de la Niñez en Antioquia</t>
  </si>
  <si>
    <t>Implementación Antioquia Joven, Antioquia, Occidente.</t>
  </si>
  <si>
    <t>Fortalecimiento de Familias de Convivencia en Antioquia</t>
  </si>
  <si>
    <t>Astrid Elena Echavarria Meneses</t>
  </si>
  <si>
    <t>Construcción Ciudadela Indígena en Andes, Antioquia, Occidente</t>
  </si>
  <si>
    <t>2017050000019</t>
  </si>
  <si>
    <t>2017050000021</t>
  </si>
  <si>
    <t>Fortalecimiento de la capacidad instalada de respuesta a emergencias en el Departamento, Antioquia, Occidente</t>
  </si>
  <si>
    <t>Asistencia desarrollar procesos de promoción, prevención y protección de los derechos humanos y la aplicación del derecho internacional humanitario en el Departamento de Antioquia</t>
  </si>
  <si>
    <t>Casas de Justicia, Inspecciones de Policía, Comisarías de Familia, Puntos de Atención para la Conciliación en Equidad y Centros de Paz adecuados</t>
  </si>
  <si>
    <t>Fortalecimiento del sistema de responsabilidad penal para adolescentes en el todo el Departamento de Antioquia.</t>
  </si>
  <si>
    <t xml:space="preserve">Organizaciones comunales asesoradas para en el cumplimiento de requisitos legales </t>
  </si>
  <si>
    <t>Sedes operativas de Movilidad dotadas y operando</t>
  </si>
  <si>
    <t>Apoyo al diseño e implementación de programas municipales para la prevención de la violencia y promoción de la convivencia en el Departamento de Antioquia</t>
  </si>
  <si>
    <t>2008050000518</t>
  </si>
  <si>
    <t>2017050000020</t>
  </si>
  <si>
    <t>2012050000014</t>
  </si>
  <si>
    <t>Construcción y Ejecución de Programas de Capacitación en la FLA Itagui, Antioquia, Occidente</t>
  </si>
  <si>
    <t>Mejoramiento y Modernización de los Procesos Productivos y Administrativos de la FLA Municipio de Itagui Departamento de Antioquia</t>
  </si>
  <si>
    <t>Diseño de estratégias de investigación aplicada y estudios en la FLA Itagui Departamento de Antioquia</t>
  </si>
  <si>
    <t>Implementación de Coooperación Internacional para el Desarrollo Todo El Departamento, Antioquia, Occidente</t>
  </si>
  <si>
    <t>Fortalecimiento de la articulación intersectorial para el desarrollo integral en todo el Departamento de Antioquia.</t>
  </si>
  <si>
    <t>Apoyo a entidades territoriales para la revisión y ajuste de sus POT en el Departamento de Antioquia.</t>
  </si>
  <si>
    <t>Creación del Observatorio Económico, Fiscal y Financiero de Antioquia</t>
  </si>
  <si>
    <t>Incrementar el número de operaciones estadísticas en buen estado e implementadas</t>
  </si>
  <si>
    <t>Actualización del sistema de información para la planeación territorial modernizado e implementado en Antioquia</t>
  </si>
  <si>
    <t>Fortalecimiento de los bancos de proyectos municipales y del Departamento de Antioquia</t>
  </si>
  <si>
    <t>Consolidación Modelo de Gestión de Conocimiento de la Gobernación de Antioquia</t>
  </si>
  <si>
    <t>Fortalecimiento de la Cultura y el Cambio Organizacional de la Gobernación de Antioquia</t>
  </si>
  <si>
    <t>Fortalecimiento y articulación de la estructura organizacional y la gestion por procesos de la Administración Departamental.</t>
  </si>
  <si>
    <t>Fortalecimiento Tecnológico de Teleantioquia</t>
  </si>
  <si>
    <t>Implementación de mejoras a partir de las Auditorías con el uso de ACL</t>
  </si>
  <si>
    <t>Personas atendidas en  los programas de bienestar laboral y calidad de vida</t>
  </si>
  <si>
    <t>Distribución de crédito de vivienda para servidores publicos, jubilados  y pensionados del Departamento de Antioquia Todo El Departamento, Antioquia, Occidente</t>
  </si>
  <si>
    <t>Fortalecimiento Fortalecimiento y consolidación del Sistema de Participación Ciudadana y Control Social Todo El Departamento, Antioquia, Occidente</t>
  </si>
  <si>
    <t>Promover e impulsar los convites ciudadanos participativos</t>
  </si>
  <si>
    <t>Protección del derecho a la información en todo el Departamento. Antioquia, Occidente</t>
  </si>
  <si>
    <t>2017050000017</t>
  </si>
  <si>
    <t>http://antioquia.gov.co/images/pdf/ORDENANZA%20PLAN%20DE%20DESARROLLO%20DE%20ANTIOQUIA%202016-2019_FirmaEscaneada.pdf</t>
  </si>
  <si>
    <t>http://isolucion.antioquia.gov.co/isolucion/FrameSetGeneral.asp?Pagina=Administracion/IndicadorValor.asp</t>
  </si>
  <si>
    <t>RESULTADOS</t>
  </si>
  <si>
    <t>http://10.0.68.102:28084/sspdd_war/</t>
  </si>
  <si>
    <t>CIFRAS EN $</t>
  </si>
  <si>
    <t>Programa</t>
  </si>
  <si>
    <t>Cód.BPID</t>
  </si>
  <si>
    <t>Nombre Proyecto</t>
  </si>
  <si>
    <t>Elem PEP</t>
  </si>
  <si>
    <t>Consec</t>
  </si>
  <si>
    <t>Nombre de Actividad</t>
  </si>
  <si>
    <t>Durac (MES)</t>
  </si>
  <si>
    <t>Fecha Inicial Planeada</t>
  </si>
  <si>
    <t>Fecha Inicial Real</t>
  </si>
  <si>
    <t>Fecha Final Real</t>
  </si>
  <si>
    <t>Presupuesto Departamento</t>
  </si>
  <si>
    <t>Presupuesto Gestión</t>
  </si>
  <si>
    <t>Ejecutado Departamento</t>
  </si>
  <si>
    <t>Ejecutado Gestión</t>
  </si>
  <si>
    <t>Total Presupuesto</t>
  </si>
  <si>
    <t>Total Ejecución</t>
  </si>
  <si>
    <t>370101</t>
  </si>
  <si>
    <t>/22-1144</t>
  </si>
  <si>
    <t>0210</t>
  </si>
  <si>
    <t>0220</t>
  </si>
  <si>
    <t>Aplicación control fiscalización juegos</t>
  </si>
  <si>
    <t>0230</t>
  </si>
  <si>
    <t>Apoyo Institucional</t>
  </si>
  <si>
    <t>0240</t>
  </si>
  <si>
    <t>Apoyo logistico</t>
  </si>
  <si>
    <t>0250</t>
  </si>
  <si>
    <t>Capacitación formación juegos de suerte</t>
  </si>
  <si>
    <t>0260</t>
  </si>
  <si>
    <t>Capacitar autoridades y comunidad</t>
  </si>
  <si>
    <t>0270</t>
  </si>
  <si>
    <t>Intervención hidrocarburos</t>
  </si>
  <si>
    <t>0280</t>
  </si>
  <si>
    <t>Operativos de control</t>
  </si>
  <si>
    <t>0290</t>
  </si>
  <si>
    <t>Participación ciudadana juegos suerte</t>
  </si>
  <si>
    <t>0300</t>
  </si>
  <si>
    <t>Proceso admon, operativo judicial juegos</t>
  </si>
  <si>
    <t>0310</t>
  </si>
  <si>
    <t>Proyectos productos investigación juegos</t>
  </si>
  <si>
    <t>0320</t>
  </si>
  <si>
    <t>Sensibilización Comunicación juegos azar</t>
  </si>
  <si>
    <t>/22-0089</t>
  </si>
  <si>
    <t>0040</t>
  </si>
  <si>
    <t>0050</t>
  </si>
  <si>
    <t>0060</t>
  </si>
  <si>
    <t>0100</t>
  </si>
  <si>
    <t>UN</t>
  </si>
  <si>
    <t>0110</t>
  </si>
  <si>
    <t>0120</t>
  </si>
  <si>
    <t>0130</t>
  </si>
  <si>
    <t>0140</t>
  </si>
  <si>
    <t>0150</t>
  </si>
  <si>
    <t>0160</t>
  </si>
  <si>
    <t>0170</t>
  </si>
  <si>
    <t>0180</t>
  </si>
  <si>
    <t>/22-0153</t>
  </si>
  <si>
    <t>/22-0154</t>
  </si>
  <si>
    <t>0190</t>
  </si>
  <si>
    <t>0200</t>
  </si>
  <si>
    <t>0330</t>
  </si>
  <si>
    <t>330408</t>
  </si>
  <si>
    <t>/02-0222</t>
  </si>
  <si>
    <t>0020</t>
  </si>
  <si>
    <t>370106</t>
  </si>
  <si>
    <t>/16-0007</t>
  </si>
  <si>
    <t>0010</t>
  </si>
  <si>
    <t>331004</t>
  </si>
  <si>
    <t>/07-0055</t>
  </si>
  <si>
    <t>Este programa, tuvo un incremento presupuestal del 100%, por valor de $175.012.846,por lo que se realizó ajuste de las metas físicas fijadas para la vigencia. El proyecto prioriza los municipios con mayores tasas de violencia intrafamiliar en el Departamento.</t>
  </si>
  <si>
    <t>0070</t>
  </si>
  <si>
    <t>0080</t>
  </si>
  <si>
    <t>0090</t>
  </si>
  <si>
    <t>331003</t>
  </si>
  <si>
    <t>/07-0058</t>
  </si>
  <si>
    <t>331001</t>
  </si>
  <si>
    <t>/07-0061</t>
  </si>
  <si>
    <t xml:space="preserve">La Estrategia Departamental Buen Comienzo Antioquia, opera en la vigencia 2017 en 117 Municipios , en 1653 áreas urbanas y rurales, cumpliendo los estandares de calidad definidos para la atención integral a la primera infancia, en las modalidades; institucional, familiar, propia intercultural, hogares comunitarios y modelo flexible Buen Comienzo Antioquia. Los recursos incorporados al presupuesto de la Gerencia, desde el nivel nacional (ICBF) para la atención integral a la primera infancia, ascienden a $ 94.007.106.192 </t>
  </si>
  <si>
    <t>0660</t>
  </si>
  <si>
    <t>0670</t>
  </si>
  <si>
    <t>331002</t>
  </si>
  <si>
    <t>/07-0059</t>
  </si>
  <si>
    <t>El programa de Prevención de vulneraciones de la niñez para la construcción de paz, tuvo un incremento presupuestal del 238% por valor de $774.665.568, respecto a los recursos que se establecieron para esta vigencia en el Plan Plurianual de Inversiones, este incremento permitió a la Gerencia ajustar las metas físicas para la vigencia, en consideración que este proyecto se asocia directamente al Proyecto Visionario Detonante: Protección y Garantía de los Derechos de niños, niñas, adolescentes y jóvenes. El proyecto prioriza los municipios con resultados desfavorables en indicadores asociados a las vulneraciones de derechos de la niñez y adolescencia.</t>
  </si>
  <si>
    <t>350401</t>
  </si>
  <si>
    <t>/08-1002</t>
  </si>
  <si>
    <t>/22-1002</t>
  </si>
  <si>
    <t>350102</t>
  </si>
  <si>
    <t>/08-2006</t>
  </si>
  <si>
    <t>0480</t>
  </si>
  <si>
    <t>0490</t>
  </si>
  <si>
    <t>350305</t>
  </si>
  <si>
    <t>/08-2038</t>
  </si>
  <si>
    <t>350301</t>
  </si>
  <si>
    <t>/09-2052</t>
  </si>
  <si>
    <t>/09-2055</t>
  </si>
  <si>
    <t>/08-2080</t>
  </si>
  <si>
    <t>350101</t>
  </si>
  <si>
    <t>/08-2128</t>
  </si>
  <si>
    <t>/08-2130</t>
  </si>
  <si>
    <t>350302</t>
  </si>
  <si>
    <t>/23-0007</t>
  </si>
  <si>
    <t>0030</t>
  </si>
  <si>
    <t>350103</t>
  </si>
  <si>
    <t>/22-0075</t>
  </si>
  <si>
    <t>350201</t>
  </si>
  <si>
    <t>/14-0061</t>
  </si>
  <si>
    <t>350402</t>
  </si>
  <si>
    <t>/14-0063</t>
  </si>
  <si>
    <t>350306</t>
  </si>
  <si>
    <t>/08-0003</t>
  </si>
  <si>
    <t>/22-0218</t>
  </si>
  <si>
    <t>360102</t>
  </si>
  <si>
    <t>Implementación y desarrollo de acciones de seguridad y convivencia ciudadana acompañadas por la creación de un cuerpo de paz para los municipios de Anorí, Briceño, Dabeiba, Ituango, Remedios, Vigía del Fuerte y Segovia.</t>
  </si>
  <si>
    <t>/22-0221</t>
  </si>
  <si>
    <t>Acciones Institucionales de Confianza</t>
  </si>
  <si>
    <t>Otros gastos generales</t>
  </si>
  <si>
    <t>Procesos de consolidación Estatal</t>
  </si>
  <si>
    <t>360103</t>
  </si>
  <si>
    <t>/09-0000</t>
  </si>
  <si>
    <t>/09-0004</t>
  </si>
  <si>
    <t>360101</t>
  </si>
  <si>
    <t>/22-0167</t>
  </si>
  <si>
    <t>/22-0174</t>
  </si>
  <si>
    <t>370206</t>
  </si>
  <si>
    <t>/16-0008</t>
  </si>
  <si>
    <t>331101</t>
  </si>
  <si>
    <t>/07-0049</t>
  </si>
  <si>
    <t>370207</t>
  </si>
  <si>
    <t>/22-0071</t>
  </si>
  <si>
    <t>/22-0076</t>
  </si>
  <si>
    <t>/22-0172</t>
  </si>
  <si>
    <t>370501</t>
  </si>
  <si>
    <t>/22-0219</t>
  </si>
  <si>
    <t>GERENCIA DE COMUNICACIONES</t>
  </si>
  <si>
    <t>370107</t>
  </si>
  <si>
    <t>Fortalecimiento en pedagogía ciudadana en el Departamento de Antioquia</t>
  </si>
  <si>
    <t>/16-0010</t>
  </si>
  <si>
    <t>Productos audiovisuales</t>
  </si>
  <si>
    <t>Programas de televisión</t>
  </si>
  <si>
    <t>/16-0005</t>
  </si>
  <si>
    <t>/16-0006</t>
  </si>
  <si>
    <t>330707</t>
  </si>
  <si>
    <t>/05-0004</t>
  </si>
  <si>
    <t>/05-0005</t>
  </si>
  <si>
    <t>330702</t>
  </si>
  <si>
    <t>/05-0006</t>
  </si>
  <si>
    <t>330701</t>
  </si>
  <si>
    <t>/05-0008</t>
  </si>
  <si>
    <t>0340</t>
  </si>
  <si>
    <t>0350</t>
  </si>
  <si>
    <t>0360</t>
  </si>
  <si>
    <t>0370</t>
  </si>
  <si>
    <t>0380</t>
  </si>
  <si>
    <t>0390</t>
  </si>
  <si>
    <t>0400</t>
  </si>
  <si>
    <t>/05-0009</t>
  </si>
  <si>
    <t>/05-0016</t>
  </si>
  <si>
    <t>330703</t>
  </si>
  <si>
    <t>/05-0017</t>
  </si>
  <si>
    <t>330708</t>
  </si>
  <si>
    <t>/05-0018</t>
  </si>
  <si>
    <t>330704</t>
  </si>
  <si>
    <t>/05-0020</t>
  </si>
  <si>
    <t>/05-0021</t>
  </si>
  <si>
    <t>330705</t>
  </si>
  <si>
    <t>/05-0026</t>
  </si>
  <si>
    <t>/05-0028</t>
  </si>
  <si>
    <t>/05-0037</t>
  </si>
  <si>
    <t>330706</t>
  </si>
  <si>
    <t>/05-0038</t>
  </si>
  <si>
    <t>/05-0039</t>
  </si>
  <si>
    <t>330709</t>
  </si>
  <si>
    <t>/05-0007</t>
  </si>
  <si>
    <t>/05-0040</t>
  </si>
  <si>
    <t>/05-0042</t>
  </si>
  <si>
    <t>330804</t>
  </si>
  <si>
    <t>/06-0016</t>
  </si>
  <si>
    <t>330803</t>
  </si>
  <si>
    <t>/06-0018</t>
  </si>
  <si>
    <t>330802</t>
  </si>
  <si>
    <t>/06-0032</t>
  </si>
  <si>
    <t>330104</t>
  </si>
  <si>
    <t>/14-0025</t>
  </si>
  <si>
    <t>/07-0046</t>
  </si>
  <si>
    <t>/02-0158</t>
  </si>
  <si>
    <t>/01-0018</t>
  </si>
  <si>
    <t>/14-0048</t>
  </si>
  <si>
    <t>/01-0043</t>
  </si>
  <si>
    <t>331201</t>
  </si>
  <si>
    <t>/07-0048</t>
  </si>
  <si>
    <t>/22-0056</t>
  </si>
  <si>
    <t>/07-0053</t>
  </si>
  <si>
    <t>/07-0051</t>
  </si>
  <si>
    <t>/04-0014</t>
  </si>
  <si>
    <t>GASTOS ADMINISTRATIVOS NOTARIALES</t>
  </si>
  <si>
    <t>INTERVENTORIA DEL PROYECTO</t>
  </si>
  <si>
    <t>TRANSPORTE VEHICULAR Y MULAR</t>
  </si>
  <si>
    <t>Mantenimiento de espacios públicos</t>
  </si>
  <si>
    <t>Construcción de vivienda rural indígena Ciudad Bolivar Antioquia</t>
  </si>
  <si>
    <t>/07-0085</t>
  </si>
  <si>
    <t>ADMINISTRACION</t>
  </si>
  <si>
    <t>MANO DE OBRA</t>
  </si>
  <si>
    <t>MATERIALES</t>
  </si>
  <si>
    <t>TRANSPORTE</t>
  </si>
  <si>
    <t>Construcción con enfoque social de Centros Educativos Rurales Indigenas Antioquia</t>
  </si>
  <si>
    <t>/07-0086</t>
  </si>
  <si>
    <t>Instalacion de Escuelas</t>
  </si>
  <si>
    <t>Instalaciones Eléctricas</t>
  </si>
  <si>
    <t>Instalaciones sanitarias</t>
  </si>
  <si>
    <t>POLITECNICO</t>
  </si>
  <si>
    <t>/02-0217</t>
  </si>
  <si>
    <t>Fortalecimiento de los factores de calidad asociados a la misión del PCJIC Medellín, Antioquia, Occidente</t>
  </si>
  <si>
    <t>/02-0218</t>
  </si>
  <si>
    <t>Participación en Comités, redes, grupos.</t>
  </si>
  <si>
    <t>Movilidad de docentes y expertos.</t>
  </si>
  <si>
    <t>Movilidad estudiantes</t>
  </si>
  <si>
    <t xml:space="preserve">Número de convenios, programas o actividades desarrollados con las administraciones de los entes territoriales orientados a resolver problemas de la región y del país. </t>
  </si>
  <si>
    <t>SECRETARÍA DE AGRICULTURA Y DESARROLLO RURAL</t>
  </si>
  <si>
    <t>22272</t>
  </si>
  <si>
    <t>2012000100114</t>
  </si>
  <si>
    <t>Apoyo al fomento al cultivo de cacaos especiales Departamento de Antioquia</t>
  </si>
  <si>
    <t>/14-2R13</t>
  </si>
  <si>
    <t>Impl mod garant calid grano cacao posc</t>
  </si>
  <si>
    <t>Eval y caract clones élites de cacao</t>
  </si>
  <si>
    <t>Actualiz tecn cultiv benf transf cacao</t>
  </si>
  <si>
    <t>Id problem sanit eval altert man integr</t>
  </si>
  <si>
    <t>Eval nutric genera model nutric cult</t>
  </si>
  <si>
    <t>320405</t>
  </si>
  <si>
    <t>/14-0068</t>
  </si>
  <si>
    <t>/14-0050</t>
  </si>
  <si>
    <t>Asistencia técnica y asesoría</t>
  </si>
  <si>
    <t>0420</t>
  </si>
  <si>
    <t>Métodos de extensión rural</t>
  </si>
  <si>
    <t>320501</t>
  </si>
  <si>
    <t>/14-0051</t>
  </si>
  <si>
    <t>320401</t>
  </si>
  <si>
    <t>/14-0052</t>
  </si>
  <si>
    <t>Infraestructura Apoyo Producc. Ganadera</t>
  </si>
  <si>
    <t>Dotación de maquinaria y equipo</t>
  </si>
  <si>
    <t>/14-0053</t>
  </si>
  <si>
    <t>320301</t>
  </si>
  <si>
    <t>Fortalecimiento y Desarrollo (PROPIOS) del Programa de Agricultura Familiar en el Departamento de Todo El Departamento, Antioquia, O</t>
  </si>
  <si>
    <t>/14-0054</t>
  </si>
  <si>
    <t>0690</t>
  </si>
  <si>
    <t>/14-0055</t>
  </si>
  <si>
    <t>320404</t>
  </si>
  <si>
    <t>/14-0056</t>
  </si>
  <si>
    <t>320101</t>
  </si>
  <si>
    <t>/22-0069</t>
  </si>
  <si>
    <t>/14-0060</t>
  </si>
  <si>
    <t>Establecimiento hectareas de plátano(pg)</t>
  </si>
  <si>
    <t>Contratación Personal</t>
  </si>
  <si>
    <t>Uds productivs tecnificadas Fortalec.Au</t>
  </si>
  <si>
    <t>hectáreas Intervenidas resguardo</t>
  </si>
  <si>
    <t>Intervención Uds piscícolas Asiste.Tec.</t>
  </si>
  <si>
    <t>Alianzas Productivas</t>
  </si>
  <si>
    <t>Siembra sosten áreas agric foresta</t>
  </si>
  <si>
    <t>Siembra de areas pastos y forrajes</t>
  </si>
  <si>
    <t>Unidades productivas piscicolas</t>
  </si>
  <si>
    <t>330405</t>
  </si>
  <si>
    <t>/02-0157</t>
  </si>
  <si>
    <t>330403</t>
  </si>
  <si>
    <t>/02-0159</t>
  </si>
  <si>
    <t>330409</t>
  </si>
  <si>
    <t>/02-0161</t>
  </si>
  <si>
    <t>330402</t>
  </si>
  <si>
    <t>/02-0162</t>
  </si>
  <si>
    <t>/02-0163</t>
  </si>
  <si>
    <t>Desarrollo de la Excelencia Educativa, con formación y asistencia técnica a docentes y directivos docentes en MEF en municipios no c</t>
  </si>
  <si>
    <t>/02-0164</t>
  </si>
  <si>
    <t>/02-0167</t>
  </si>
  <si>
    <t>Formación docentes B´learning</t>
  </si>
  <si>
    <t>Soporte técnico estudiantes</t>
  </si>
  <si>
    <t>Apoyo matrícula estudiantes</t>
  </si>
  <si>
    <t>/02-0168</t>
  </si>
  <si>
    <t>320209</t>
  </si>
  <si>
    <t>/02-0169</t>
  </si>
  <si>
    <t>/02-0171</t>
  </si>
  <si>
    <t>/02-0170</t>
  </si>
  <si>
    <t>330406</t>
  </si>
  <si>
    <t>Implementación de la estrategia Antioquia Lider en Pruebas Saber en los  municipios no certificados del Departamento de Antioquia</t>
  </si>
  <si>
    <t>/02-0172</t>
  </si>
  <si>
    <t>/02-0173</t>
  </si>
  <si>
    <t>/02-0174</t>
  </si>
  <si>
    <t>330407</t>
  </si>
  <si>
    <t>/02-0175</t>
  </si>
  <si>
    <t>/02-0176</t>
  </si>
  <si>
    <t>/02-0177</t>
  </si>
  <si>
    <t>/02-0184</t>
  </si>
  <si>
    <t>330401</t>
  </si>
  <si>
    <t>/02-0178</t>
  </si>
  <si>
    <t>/02-0179</t>
  </si>
  <si>
    <t>/02-0180</t>
  </si>
  <si>
    <t>/02-0181</t>
  </si>
  <si>
    <t>/02-0182</t>
  </si>
  <si>
    <t>330404</t>
  </si>
  <si>
    <t>/02-0183</t>
  </si>
  <si>
    <t>Herramienta implementación curriculo</t>
  </si>
  <si>
    <t>/02-0185</t>
  </si>
  <si>
    <t>/02-0186</t>
  </si>
  <si>
    <t>/02-0187</t>
  </si>
  <si>
    <t>/02-0188</t>
  </si>
  <si>
    <t>/02-0209</t>
  </si>
  <si>
    <t>/02-0210</t>
  </si>
  <si>
    <t>/02-0211</t>
  </si>
  <si>
    <t>/02-0212</t>
  </si>
  <si>
    <t>/02-0214</t>
  </si>
  <si>
    <t>/02-0215</t>
  </si>
  <si>
    <t>/02-0216</t>
  </si>
  <si>
    <t>/02-0219</t>
  </si>
  <si>
    <t>/02-0220</t>
  </si>
  <si>
    <t>Ofrecer poliza accidente</t>
  </si>
  <si>
    <t>/02-0221</t>
  </si>
  <si>
    <t>/02-0223</t>
  </si>
  <si>
    <t>COMPRA CALZADO Y VESTIDO LABOR</t>
  </si>
  <si>
    <t>/02-0224</t>
  </si>
  <si>
    <t>/02-0225</t>
  </si>
  <si>
    <t>/18-2124</t>
  </si>
  <si>
    <t>/18-2168</t>
  </si>
  <si>
    <t>/18-2317</t>
  </si>
  <si>
    <t>/18-3002</t>
  </si>
  <si>
    <t>/18-3023</t>
  </si>
  <si>
    <t>0410</t>
  </si>
  <si>
    <t>0430</t>
  </si>
  <si>
    <t>0440</t>
  </si>
  <si>
    <t>0450</t>
  </si>
  <si>
    <t>0460</t>
  </si>
  <si>
    <t>0470</t>
  </si>
  <si>
    <t>0500</t>
  </si>
  <si>
    <t>0510</t>
  </si>
  <si>
    <t>0520</t>
  </si>
  <si>
    <t>/18-0030</t>
  </si>
  <si>
    <t>/18-0031</t>
  </si>
  <si>
    <t>/18-0032</t>
  </si>
  <si>
    <t>/18-0033</t>
  </si>
  <si>
    <t>/18-0034</t>
  </si>
  <si>
    <t>/18-0035</t>
  </si>
  <si>
    <t>/18-0036</t>
  </si>
  <si>
    <t>/18-0038</t>
  </si>
  <si>
    <t>/18-0039</t>
  </si>
  <si>
    <t>/18-0041</t>
  </si>
  <si>
    <t>/18-0042</t>
  </si>
  <si>
    <t>/17-0000</t>
  </si>
  <si>
    <t>/18-0043</t>
  </si>
  <si>
    <t>/18-0061</t>
  </si>
  <si>
    <t>/18-0067</t>
  </si>
  <si>
    <t>/18-0068</t>
  </si>
  <si>
    <t>/18-0069</t>
  </si>
  <si>
    <t>/18-0070</t>
  </si>
  <si>
    <t>Construcción puentes</t>
  </si>
  <si>
    <t>Interventoría  construcción puentes</t>
  </si>
  <si>
    <t>/18-0072</t>
  </si>
  <si>
    <t>/18-0114</t>
  </si>
  <si>
    <t>Apoyo para compra inmueble municipio</t>
  </si>
  <si>
    <t>/18-0115</t>
  </si>
  <si>
    <t>330901</t>
  </si>
  <si>
    <t>/07-0065</t>
  </si>
  <si>
    <t>0550</t>
  </si>
  <si>
    <t>0560</t>
  </si>
  <si>
    <t>0580</t>
  </si>
  <si>
    <t>0590</t>
  </si>
  <si>
    <t>1180</t>
  </si>
  <si>
    <t>1190</t>
  </si>
  <si>
    <t>330906</t>
  </si>
  <si>
    <t>/07-0068</t>
  </si>
  <si>
    <t>330904</t>
  </si>
  <si>
    <t>/07-0069</t>
  </si>
  <si>
    <t>0530</t>
  </si>
  <si>
    <t>0540</t>
  </si>
  <si>
    <t>0570</t>
  </si>
  <si>
    <t>0600</t>
  </si>
  <si>
    <t>0610</t>
  </si>
  <si>
    <t>0620</t>
  </si>
  <si>
    <t>0630</t>
  </si>
  <si>
    <t>0640</t>
  </si>
  <si>
    <t>0650</t>
  </si>
  <si>
    <t>330903</t>
  </si>
  <si>
    <t>/07-0070</t>
  </si>
  <si>
    <t>0850</t>
  </si>
  <si>
    <t>0860</t>
  </si>
  <si>
    <t>330902</t>
  </si>
  <si>
    <t>/07-0071</t>
  </si>
  <si>
    <t>330905</t>
  </si>
  <si>
    <t>/07-0072</t>
  </si>
  <si>
    <t>340101</t>
  </si>
  <si>
    <t>/21-0000</t>
  </si>
  <si>
    <t>340203</t>
  </si>
  <si>
    <t>/21-0001</t>
  </si>
  <si>
    <t>Estrg cominucacionales</t>
  </si>
  <si>
    <t>340201</t>
  </si>
  <si>
    <t>/21-0021</t>
  </si>
  <si>
    <t>340202</t>
  </si>
  <si>
    <t>/21-0022</t>
  </si>
  <si>
    <t>pago servicios ambientales</t>
  </si>
  <si>
    <t>340401</t>
  </si>
  <si>
    <t>/15-0001</t>
  </si>
  <si>
    <t>310601</t>
  </si>
  <si>
    <t>/15-0023</t>
  </si>
  <si>
    <t>340402</t>
  </si>
  <si>
    <t>/15-0024</t>
  </si>
  <si>
    <t>350303</t>
  </si>
  <si>
    <t>/07-0057</t>
  </si>
  <si>
    <t>320208</t>
  </si>
  <si>
    <t>/07-0060</t>
  </si>
  <si>
    <t>/07-0062</t>
  </si>
  <si>
    <t>/07-0063</t>
  </si>
  <si>
    <t>/07-0064</t>
  </si>
  <si>
    <t>331301</t>
  </si>
  <si>
    <t>/07-0066</t>
  </si>
  <si>
    <t>/07-0073</t>
  </si>
  <si>
    <t>Diseño de estrategias de capacitación y financiación de proyectos productivos para la generación de ingresos de familias en 44 municipios</t>
  </si>
  <si>
    <t>/07-1046</t>
  </si>
  <si>
    <t>Capacitación a población desplazada</t>
  </si>
  <si>
    <t>Gestión de recursos financieros a desplaz</t>
  </si>
  <si>
    <t>27111</t>
  </si>
  <si>
    <t>/07-0004</t>
  </si>
  <si>
    <t>310101</t>
  </si>
  <si>
    <t>/11-0010</t>
  </si>
  <si>
    <t>Adecuación Sede</t>
  </si>
  <si>
    <t>Gastos de viaje</t>
  </si>
  <si>
    <t>370102</t>
  </si>
  <si>
    <t>/22-0053</t>
  </si>
  <si>
    <t>310201</t>
  </si>
  <si>
    <t>/22-0042</t>
  </si>
  <si>
    <t>/11-0006</t>
  </si>
  <si>
    <t>/14-0022</t>
  </si>
  <si>
    <t>310401</t>
  </si>
  <si>
    <t>/13-0000</t>
  </si>
  <si>
    <t>/07-0050</t>
  </si>
  <si>
    <t>310701</t>
  </si>
  <si>
    <t>/10-0026</t>
  </si>
  <si>
    <t>/14-0066</t>
  </si>
  <si>
    <t>310702</t>
  </si>
  <si>
    <t>/10-0027</t>
  </si>
  <si>
    <t>370204</t>
  </si>
  <si>
    <t>/22-0098</t>
  </si>
  <si>
    <t>Cambio cieloraso CAD sedes externas</t>
  </si>
  <si>
    <t>370502</t>
  </si>
  <si>
    <t>/22-0110</t>
  </si>
  <si>
    <t>350304</t>
  </si>
  <si>
    <t>/22-0152</t>
  </si>
  <si>
    <t>370201</t>
  </si>
  <si>
    <t>/10-0012</t>
  </si>
  <si>
    <t>370202</t>
  </si>
  <si>
    <t>/22-0040</t>
  </si>
  <si>
    <t>/10-0013</t>
  </si>
  <si>
    <t>370203</t>
  </si>
  <si>
    <t>/02-0130</t>
  </si>
  <si>
    <t>370401</t>
  </si>
  <si>
    <t>/10-0014</t>
  </si>
  <si>
    <t>370205</t>
  </si>
  <si>
    <t>/07-0045</t>
  </si>
  <si>
    <t>/10-0015</t>
  </si>
  <si>
    <t>0700</t>
  </si>
  <si>
    <t>/10-0016</t>
  </si>
  <si>
    <t>/10-0018</t>
  </si>
  <si>
    <t>/10-0021</t>
  </si>
  <si>
    <t>/10-0022</t>
  </si>
  <si>
    <t>/02-0165</t>
  </si>
  <si>
    <t>/10-0024</t>
  </si>
  <si>
    <t>/22-0057</t>
  </si>
  <si>
    <t>370402</t>
  </si>
  <si>
    <t>/01-0025</t>
  </si>
  <si>
    <t>/10-0025</t>
  </si>
  <si>
    <t>370301</t>
  </si>
  <si>
    <t>/22-0080</t>
  </si>
  <si>
    <t>370503</t>
  </si>
  <si>
    <t>/07-0076</t>
  </si>
  <si>
    <t>330101</t>
  </si>
  <si>
    <t>/01-0019</t>
  </si>
  <si>
    <t>/01-0024</t>
  </si>
  <si>
    <t>/03-0009</t>
  </si>
  <si>
    <t>/01-0020</t>
  </si>
  <si>
    <t>330102</t>
  </si>
  <si>
    <t>/01-0021</t>
  </si>
  <si>
    <t>/01-0022</t>
  </si>
  <si>
    <t>/01-0023</t>
  </si>
  <si>
    <t>/01-0026</t>
  </si>
  <si>
    <t>330103</t>
  </si>
  <si>
    <t>/01-0027</t>
  </si>
  <si>
    <t>/01-0028</t>
  </si>
  <si>
    <t>/01-0030</t>
  </si>
  <si>
    <t>/01-0032</t>
  </si>
  <si>
    <t>/01-0033</t>
  </si>
  <si>
    <t>/01-0034</t>
  </si>
  <si>
    <t>/01-0035</t>
  </si>
  <si>
    <t>/01-0036</t>
  </si>
  <si>
    <t>/01-0037</t>
  </si>
  <si>
    <t>/01-0038</t>
  </si>
  <si>
    <t>/23-0010</t>
  </si>
  <si>
    <t>/10-0029</t>
  </si>
  <si>
    <t>/01-0039</t>
  </si>
  <si>
    <t>330301</t>
  </si>
  <si>
    <t>/01-0040</t>
  </si>
  <si>
    <t>330201</t>
  </si>
  <si>
    <t>/07-0077</t>
  </si>
  <si>
    <t>A o AT,IVC,GESTION PROYECTOS</t>
  </si>
  <si>
    <t>/07-0078</t>
  </si>
  <si>
    <t>/01-0041</t>
  </si>
  <si>
    <t>/01-0042</t>
  </si>
  <si>
    <t>/01-0045</t>
  </si>
  <si>
    <t>/01-0046</t>
  </si>
  <si>
    <t>/10-0030</t>
  </si>
  <si>
    <t>/10-0031</t>
  </si>
  <si>
    <t>/07-0079</t>
  </si>
  <si>
    <t>/07-0080</t>
  </si>
  <si>
    <t>Servicio atención en salud a la población pobre y vulnerable Todo El Departamento</t>
  </si>
  <si>
    <t>07-0056</t>
  </si>
  <si>
    <t>Apoyo a Gestión Jurídica de Tutelas</t>
  </si>
  <si>
    <t>Apoyo administrativo-Gestión de tutelas</t>
  </si>
  <si>
    <t>Apoyo administrativo-PSS</t>
  </si>
  <si>
    <t>Auditoria y supervision de la PSS</t>
  </si>
  <si>
    <t>Contrata mediana y alta compleji</t>
  </si>
  <si>
    <t>Contratación de baja complejidad</t>
  </si>
  <si>
    <t>Presta Servic de Salud sin contrato</t>
  </si>
  <si>
    <t>/02-0198</t>
  </si>
  <si>
    <t>2017050000022</t>
  </si>
  <si>
    <t>Construcción Bloque Académico-Administrativo - Fase 1 Medellín, Antioquia, Occidente</t>
  </si>
  <si>
    <t>/02-0231</t>
  </si>
  <si>
    <t>Planos y presupuesto de obra</t>
  </si>
  <si>
    <t>22142</t>
  </si>
  <si>
    <t>/02-0121</t>
  </si>
  <si>
    <t>/02-0197</t>
  </si>
  <si>
    <t>/02-0196</t>
  </si>
  <si>
    <t>/02-0191</t>
  </si>
  <si>
    <t>/02-0192</t>
  </si>
  <si>
    <t>/02-0193</t>
  </si>
  <si>
    <t>/02-0194</t>
  </si>
  <si>
    <t>/02-0195</t>
  </si>
  <si>
    <t>/02-0213</t>
  </si>
  <si>
    <t>320203</t>
  </si>
  <si>
    <t>/03-0010</t>
  </si>
  <si>
    <t>320206</t>
  </si>
  <si>
    <t>/19-0007</t>
  </si>
  <si>
    <t>330505</t>
  </si>
  <si>
    <t>/03-0012</t>
  </si>
  <si>
    <t>320205</t>
  </si>
  <si>
    <t>/03-0015</t>
  </si>
  <si>
    <t>320204</t>
  </si>
  <si>
    <t>/03-0020</t>
  </si>
  <si>
    <t>330501</t>
  </si>
  <si>
    <t>/03-0027</t>
  </si>
  <si>
    <t>330502</t>
  </si>
  <si>
    <t>/03-0054</t>
  </si>
  <si>
    <t>330503</t>
  </si>
  <si>
    <t>/03-0055</t>
  </si>
  <si>
    <t>330506</t>
  </si>
  <si>
    <t>/03-0056</t>
  </si>
  <si>
    <t>/11-2350</t>
  </si>
  <si>
    <t>/22-0054</t>
  </si>
  <si>
    <t>/22-0155</t>
  </si>
  <si>
    <t>/22-0156</t>
  </si>
  <si>
    <t>/22-0157</t>
  </si>
  <si>
    <t>/22-0158</t>
  </si>
  <si>
    <t>Compara motobomba avance</t>
  </si>
  <si>
    <t>Contenedores robustos Bulk Contaners</t>
  </si>
  <si>
    <t>Equipos varios modernización</t>
  </si>
  <si>
    <t>Identificación originalidad producto FLA</t>
  </si>
  <si>
    <t>Sistema tratamiento de agua</t>
  </si>
  <si>
    <t>/22-0160</t>
  </si>
  <si>
    <t>/22-0161</t>
  </si>
  <si>
    <t>340304</t>
  </si>
  <si>
    <t>/23-0000</t>
  </si>
  <si>
    <t>340301</t>
  </si>
  <si>
    <t>/07-0054</t>
  </si>
  <si>
    <t>340302</t>
  </si>
  <si>
    <t>/23-0003</t>
  </si>
  <si>
    <t>340305</t>
  </si>
  <si>
    <t>/22-0070</t>
  </si>
  <si>
    <t>340303</t>
  </si>
  <si>
    <t>/22-0134</t>
  </si>
  <si>
    <t>seguimiento a resultados</t>
  </si>
  <si>
    <t>construccion</t>
  </si>
  <si>
    <t>seguimiento</t>
  </si>
  <si>
    <t>dotacion y adminsitracion</t>
  </si>
  <si>
    <t>seguimiento y seguros</t>
  </si>
  <si>
    <t>adquisicion de ayudas humanitarias</t>
  </si>
  <si>
    <t>seguimiento de entregas e indicadores</t>
  </si>
  <si>
    <t>adecuacion instalaciones</t>
  </si>
  <si>
    <t>seguimiento y monitoreo</t>
  </si>
  <si>
    <t>desarrollo de la asesoria</t>
  </si>
  <si>
    <t>seguimiento de indicadores y monitoreo</t>
  </si>
  <si>
    <t>/22-0102</t>
  </si>
  <si>
    <t>370105</t>
  </si>
  <si>
    <t>/22-0162</t>
  </si>
  <si>
    <t>/22-0164</t>
  </si>
  <si>
    <t>370104</t>
  </si>
  <si>
    <t>/22-0166</t>
  </si>
  <si>
    <t>370103</t>
  </si>
  <si>
    <t>/22-0146</t>
  </si>
  <si>
    <t>/22-0148</t>
  </si>
  <si>
    <t>Invest Planific Territorio Posconflicto</t>
  </si>
  <si>
    <t>Profesionales temporales</t>
  </si>
  <si>
    <t>/22-0163</t>
  </si>
  <si>
    <t>/22-0149</t>
  </si>
  <si>
    <t>Actualización Plan estadístico</t>
  </si>
  <si>
    <t>Desarrollo y sistematización información</t>
  </si>
  <si>
    <t>Encuesta calidad de vida</t>
  </si>
  <si>
    <t>/22-0109</t>
  </si>
  <si>
    <t>/22-0130</t>
  </si>
  <si>
    <t>/22-0147</t>
  </si>
  <si>
    <t xml:space="preserve">Liliana Soto </t>
  </si>
  <si>
    <t>Designar estudiantes de las universidades publicas para la realización de la practica academica, con el fin de brindar apoyo al proceso de creación de la agenda de paz a través de los cuerpos de paz.</t>
  </si>
  <si>
    <t>Teresita Rengifo</t>
  </si>
  <si>
    <t>teresita.rengifo@antioquia.gov.co</t>
  </si>
  <si>
    <t>jesus.zapata@antioquia.gov.co</t>
  </si>
  <si>
    <t>juanpablo.duran@antioquia.gov.co</t>
  </si>
  <si>
    <t>ivan.guzman@antioquia.gov.co</t>
  </si>
  <si>
    <t>Juliana Arboleda Jiménez</t>
  </si>
  <si>
    <t>juliana.arboleda@antioquia.gov.co</t>
  </si>
  <si>
    <t>juan.vasquez@antioquia.gov.co</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</si>
  <si>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</si>
  <si>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 xml:space="preserve">Contrato  interadministrativo de mandato  para la promoción, creación, elaboración desarrollo y conceptualización de las campañas, estrategias y necesidades comunicacionales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</si>
  <si>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Contrato interadministrativo de prestación de servicios como operador logístico para la organización, administración, ejecución y demás acciones logísticas necesarias para la realización de los eventos programados por la Gobernación de Antioquia
Nota: La competencia para la contratación de este objeto es de la Gerencia de Comunicaciones, el proceso será adelantado por dicha dependencia y entregado el CDP respectivo para su contratación (Centro Costos 112000A311).   </t>
  </si>
  <si>
    <t>Implementar el esquema de pago por servicios ambientales BANCO2, para la conservación de ecosistemas estratégicos asociados al recurso Hídrico, en el municipio de Concepción, bajo los parámetros establecidos en la Ordenanza Departamental N° 049 de 2016.</t>
  </si>
  <si>
    <t>Implementar el esquema de pago por servicios ambientales BANCO2, para la conservación de ecosistemas estratégicos asociados al recurso Hídrico, en el municipio de San Roque, bajo los parámetros establecidos en la Ordenanza Departamental N° 049 de 2016.</t>
  </si>
  <si>
    <t>Implementar el esquema de pago por servicios ambientales BANCO2, para la conservación de ecosistemas estratégicos asociados al recurso Hídrico, en el municipio de Santo Domingo, bajo los parámetros establecidos en la Ordenanza Departamental N° 049 de 2016.</t>
  </si>
  <si>
    <t>Implementar el esquema de pago por servicios ambientales BANCO2, para la conservación de ecosistemas estratégicos asociados al recurso Hídrico, en el municipio de Argelia, bajo los parámetros establecidos en la Ordenanza Departamental N° 049 de 2016.</t>
  </si>
  <si>
    <t>Implementar el esquema de pago por servicios ambientales BANCO2, para la conservación de ecosistemas estratégicos asociados al recurso Hídrico, en el municipio de San Francisco, bajo los parámetros establecidos en la Ordenanza Departamental N° 049 de 2016.</t>
  </si>
  <si>
    <t>Implementar el esquema de pago por servicios ambientales BANCO2, para la conservación de ecosistemas estratégicos asociados al recurso Hídrico, en el municipio de San Luis, bajo los parámetros establecidos en la Ordenanza Departamental N° 049 de 2016.</t>
  </si>
  <si>
    <t>Implementar el esquema de pago por servicios ambientales BANCO2, para la conservación de ecosistemas estratégicos asociados al recurso Hídrico, en el municipio de San Carlos, bajo los parámetros establecidos en la Ordenanza Departamental N° 049 de 2016.</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</si>
  <si>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</si>
  <si>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Implementar el esquema de pago por servicios ambientales BANCO2, para la conservación de ecosistemas estratégicos asociados al recurso Hídrico, en el municipio de San Rafael, bajo los parámetros establecidos en la Ordenanza Departamental N° 049 de 2016.</t>
  </si>
  <si>
    <t>Implementar el esquema de pago por servicios ambientales BANCO2, para la conservación de ecosistemas estratégicos asociados al recurso Hídrico, en el municipio de San Vicente, bajo los parámetros establecidos en la Ordenanza Departamental N° 049 de 2016.</t>
  </si>
  <si>
    <t>Implementar el esquema de pago por servicios ambientales BANCO2, para la conservación de ecosistemas estratégicos asociados al recurso Hídrico, en el municipio de Nariño, bajo los parámetros establecidos en la Ordenanza Departamental N° 049 de 2016.</t>
  </si>
  <si>
    <t>Implementar el esquema de pago por servicios ambientales BANCO2, para la conservación de ecosistemas estratégicos asociados al recurso Hídrico, en el municipio de Cocorná, bajo los parámetros establecidos en la Ordenanza Departamental N° 049 de 2016.</t>
  </si>
  <si>
    <t>Implementar el esquema de pago por servicios ambientales BANCO2, para la conservación de ecosistemas estratégicos asociados al recurso Hídrico, en el municipio de Abejorral, bajo los parámetros establecidos en la Ordenanza Departamental N° 049 de 2016.</t>
  </si>
  <si>
    <t>Implementar el esquema de pago por servicios ambientales BANCO2, para la conservación de ecosistemas estratégicos asociados al recurso Hídrico, en el municipio de Sonsón, bajo los parámetros establecidos en la Ordenanza Departamental N° 049 de 2016.</t>
  </si>
  <si>
    <t>Implementar el esquema de pago por servicios ambientales BANCO2, para la conservación de ecosistemas estratégicos asociados al recurso Hídrico, en el municipio de Granada, bajo los parámetros establecidos en la Ordenanza Departamental N° 049 de 2016.</t>
  </si>
  <si>
    <t>Implementar el esquema de pago por servicios ambientales BANCO2, para la conservación de ecosistemas estratégicos asociados al recurso Hídrico, en el municipio de El Peñol, bajo los parámetros establecidos en la Ordenanza Departamental N° 049 de 2016.</t>
  </si>
  <si>
    <t>Implementar el esquema de pago por servicios ambientales BANCO2, para la conservación de ecosistemas estratégicos asociados al recurso Hídrico, en el municipio de Guarne, bajo los parámetros establecidos en la Ordenanza Departamental N° 049 de 2016.</t>
  </si>
  <si>
    <t>Contratación de un servidor público en temporalidad  y incluye los  viáticos</t>
  </si>
  <si>
    <t>Contratación de dos practicantes de excelencia, para el segundo semestre</t>
  </si>
  <si>
    <t xml:space="preserve">Articular acciones dirigidas a implementar estrategias que permitan la consolidación del Sistema Departamental de Participación y el Fortalecimiento de los organismos comunales y sociales en Antioquia. </t>
  </si>
  <si>
    <t>sandra.gallego@antioquia.gov.co</t>
  </si>
  <si>
    <t>yomar.benitez@antioquia.gov.co</t>
  </si>
  <si>
    <t>luisjaime.osorio@antioquia.gov.co</t>
  </si>
  <si>
    <t>juandavid.garcia@antioquia.gov.co</t>
  </si>
  <si>
    <t>Juan Carlos Arango Ramírez</t>
  </si>
  <si>
    <t>PRESTACION DE SERVICIOS DE OPERADOR DE TELEFONIA CELULAR PARA LA GOBERNACIÓN DE ANTIOQUIA</t>
  </si>
  <si>
    <t>SERVICIO DE CONECTIVIDAD DE INTERNET PARA LA GOBERNACION DE ANTIOQUIA Y SUS SEDES EXTERNAS</t>
  </si>
  <si>
    <t>adriana.echeverri@antioquia.gov.co</t>
  </si>
  <si>
    <t>Mary ruth Brome Bohóquez</t>
  </si>
  <si>
    <t>mary.brome@antioquia.gov.co</t>
  </si>
  <si>
    <t>Formulación y elaboración de Planes de Etnodesarrollo para las comunidades Afro en el Departamento de Antioquia</t>
  </si>
  <si>
    <t>ñ</t>
  </si>
  <si>
    <t>Lorenzo Portocarrero Cordoba</t>
  </si>
  <si>
    <t>3838692</t>
  </si>
  <si>
    <t>lorenzo.portocarrero@antioquia.gov.co</t>
  </si>
  <si>
    <t>Técnica, Administrativa, Financiera, Legal y Contable</t>
  </si>
  <si>
    <t>80101506</t>
  </si>
  <si>
    <t>Prestar servicios de apoyo logistico para la realización ded encuentros departamentales, en pro del mejoramiento del desarrollo social, político, economico y cultural del pueblo afroantioqueño</t>
  </si>
  <si>
    <t>Gabriela Moreno Hincapié</t>
  </si>
  <si>
    <t xml:space="preserve">Practicante de Excelencia - Primer Semestre- </t>
  </si>
  <si>
    <t>Enero</t>
  </si>
  <si>
    <t>Régimen Especial</t>
  </si>
  <si>
    <t>Este prceso  contractual será realizado por la Secretaría de Gesti´n Humana y la Gerencia de Afrodescendientres entregara el CDP por valor $6.000.000</t>
  </si>
  <si>
    <t>Lorenzo Portocarrero Córdoba</t>
  </si>
  <si>
    <t>Practicante de Excelencia - Segundo Semestre</t>
  </si>
  <si>
    <t>Apoyar conjuntamente a las comunidades Afrodescendientes de la Subregión de Urabá, para contribuir al desarrollo económico y social  de las comunidades a través de vías terciarias.</t>
  </si>
  <si>
    <t>Este prceso  contractual será realizado por la Secretaría de Infraestructura y la Gerencia de Afrodescendientres entregara el CDP por valor $100.000.000</t>
  </si>
  <si>
    <t>María Rubiela Alzate Zuluaga</t>
  </si>
  <si>
    <t>Si</t>
  </si>
  <si>
    <t xml:space="preserve"> Fortalecimiento Agroempresarial y Comercial de Asociaciones Agropecuarias en el Departamento de Antioquia</t>
  </si>
  <si>
    <t>Carlos Mario Valencia</t>
  </si>
  <si>
    <t>3838807</t>
  </si>
  <si>
    <t>carlos.valencia@antioquia.gov.co</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</si>
  <si>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</si>
  <si>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</si>
  <si>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</si>
  <si>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3838801</t>
  </si>
  <si>
    <t>jaime.garzon@antioquia.gov.co</t>
  </si>
  <si>
    <t>Cofinanciar el proyecto de inversión para adecuar  Plantas de Beneficio y faenado en los municipios</t>
  </si>
  <si>
    <t xml:space="preserve"> Fortalecimiento de la infraestructura de apoyo a la producción, transformación y comercialización de productos agroindustriales en el Departamento de Antioquia.</t>
  </si>
  <si>
    <t>catalina.marin@antioquia.com</t>
  </si>
  <si>
    <t xml:space="preserve">  Fortalecimiento a la actividad productiva del sector agropecuario (Etapa 1) en el Departamento de Antioquia</t>
  </si>
  <si>
    <t>Tersita Rengifo</t>
  </si>
  <si>
    <t>3838811</t>
  </si>
  <si>
    <t xml:space="preserve">  Apoyo a la modernización de la ganadería en el Departamento Antioquia</t>
  </si>
  <si>
    <t>Jose Jaime Barreneche</t>
  </si>
  <si>
    <t>jose.arango@antioquia.gov.co</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</si>
  <si>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</si>
  <si>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</si>
  <si>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</si>
  <si>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</si>
  <si>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</si>
  <si>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</si>
  <si>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</si>
  <si>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</si>
  <si>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</si>
  <si>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</si>
  <si>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</si>
  <si>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</si>
  <si>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</si>
  <si>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</si>
  <si>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</si>
  <si>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</si>
  <si>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</si>
  <si>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</si>
  <si>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Yalí</t>
  </si>
  <si>
    <t>Dependencia a cargo</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</si>
  <si>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</si>
  <si>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 Mario Giraldo García</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</si>
  <si>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</si>
  <si>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</si>
  <si>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</si>
  <si>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</si>
  <si>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</si>
  <si>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</si>
  <si>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</si>
  <si>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</si>
  <si>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</si>
  <si>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</si>
  <si>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</si>
  <si>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</si>
  <si>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</si>
  <si>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Diego Fernando Bedoya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</si>
  <si>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</si>
  <si>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</si>
  <si>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</si>
  <si>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</si>
  <si>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</si>
  <si>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</si>
  <si>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</si>
  <si>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</si>
  <si>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</si>
  <si>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</si>
  <si>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</si>
  <si>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</si>
  <si>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</si>
  <si>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</si>
  <si>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</si>
  <si>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</si>
  <si>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</si>
  <si>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</si>
  <si>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</si>
  <si>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</si>
  <si>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</si>
  <si>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</si>
  <si>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</si>
  <si>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</si>
  <si>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</si>
  <si>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</si>
  <si>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</si>
  <si>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</si>
  <si>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</si>
  <si>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</si>
  <si>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</si>
  <si>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</si>
  <si>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</si>
  <si>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</si>
  <si>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</si>
  <si>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</si>
  <si>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</si>
  <si>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</si>
  <si>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</si>
  <si>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</si>
  <si>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</si>
  <si>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</si>
  <si>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</si>
  <si>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</si>
  <si>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</si>
  <si>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</si>
  <si>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</si>
  <si>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</si>
  <si>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</si>
  <si>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</si>
  <si>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</si>
  <si>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</si>
  <si>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</si>
  <si>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</si>
  <si>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</si>
  <si>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</si>
  <si>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</si>
  <si>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</si>
  <si>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</si>
  <si>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</si>
  <si>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</si>
  <si>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</si>
  <si>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</si>
  <si>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</si>
  <si>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</si>
  <si>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</si>
  <si>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</si>
  <si>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</si>
  <si>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</si>
  <si>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</si>
  <si>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</si>
  <si>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</si>
  <si>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</si>
  <si>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</si>
  <si>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</si>
  <si>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</si>
  <si>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</si>
  <si>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</si>
  <si>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</si>
  <si>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</si>
  <si>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</si>
  <si>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</si>
  <si>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</si>
  <si>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</si>
  <si>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</si>
  <si>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</si>
  <si>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</si>
  <si>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</si>
  <si>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</si>
  <si>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</si>
  <si>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Juan Felipe Bedoya Klais</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</si>
  <si>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</si>
  <si>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</si>
  <si>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</si>
  <si>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</si>
  <si>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</si>
  <si>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</si>
  <si>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</si>
  <si>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</si>
  <si>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</si>
  <si>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</si>
  <si>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</si>
  <si>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 Restrepo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</si>
  <si>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</si>
  <si>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</si>
  <si>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</si>
  <si>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</si>
  <si>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</si>
  <si>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</si>
  <si>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</si>
  <si>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</si>
  <si>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</si>
  <si>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</si>
  <si>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</si>
  <si>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</si>
  <si>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</si>
  <si>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</si>
  <si>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</si>
  <si>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</si>
  <si>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</si>
  <si>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</si>
  <si>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</si>
  <si>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</si>
  <si>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</si>
  <si>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</si>
  <si>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</si>
  <si>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</si>
  <si>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</si>
  <si>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</si>
  <si>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</si>
  <si>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</si>
  <si>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</si>
  <si>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</si>
  <si>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</si>
  <si>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</si>
  <si>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</si>
  <si>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</si>
  <si>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gloria.bedoya@antioquia.gov.co</t>
  </si>
  <si>
    <t xml:space="preserve">  Fortalecimiento de estrategias que posibiliten mejorar la coordinación Interinstitucional para el Desarrollo Agropecuario del Departamento de Antioquia</t>
  </si>
  <si>
    <t>3838849</t>
  </si>
  <si>
    <t xml:space="preserve">  Desarrollo Industrial Agropecuario, a través de la creación y puesta en marcha de la empresa Agroindustrial en el Departamento de Antioquia</t>
  </si>
  <si>
    <t>Javier Gomez Gomez</t>
  </si>
  <si>
    <t>javier.gomez@antioquia.gov.co</t>
  </si>
  <si>
    <t>ADICIÓN AL CONTRATO 4600007016 OBJETO:SISTEMAS SILVOPASTORILES Y PRODUCCIÓN INTENSIVA DE FORRAJES, EN NÚCLEOS VEREDALES PARA LA SOSTENIBILIDAD GANADERA EN EL DEPARTAMENTO DE ANTIOQUIA</t>
  </si>
  <si>
    <t>SIN ESTUDIO</t>
  </si>
  <si>
    <t>UNIVERSIDAD NACIONAL</t>
  </si>
  <si>
    <t>Convenio para la implementación del sistema de alertas tempranas en el Departamento de Antioquia</t>
  </si>
  <si>
    <t>Luis Eduardo Henao</t>
  </si>
  <si>
    <t>Técnico Operativo</t>
  </si>
  <si>
    <t>3838850</t>
  </si>
  <si>
    <t>luis.henao@antioquia.gov.co</t>
  </si>
  <si>
    <t>Sistemas de Alerta Temprana</t>
  </si>
  <si>
    <t>Conocimiento del Riesgo</t>
  </si>
  <si>
    <t>Sistemas de Alerta Temprana Implementados</t>
  </si>
  <si>
    <t>Implementación de las Alertas Tempranas</t>
  </si>
  <si>
    <t>Estudios para realizara las obras de erosión costera</t>
  </si>
  <si>
    <t>Alba Marina Girón López</t>
  </si>
  <si>
    <t>Estudios y diseños de obras de mitigación del riesgo para el control de inundaciones en el Municipio de Nechí, subregión Bajo Cauca del Departamento de Antioquia.</t>
  </si>
  <si>
    <t>Alba Marina Giron Lopez</t>
  </si>
  <si>
    <t>alba.gironlopez@antioquia.gov.co</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</si>
  <si>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</si>
  <si>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Cofinanciar contrucción de obras en el municipio de Nariño</t>
  </si>
  <si>
    <t>Bárbara Rosa Duque Gómez</t>
  </si>
  <si>
    <t>Cofinanciar contrucción de obras en el municipio de Briceño</t>
  </si>
  <si>
    <t>Cofinanciar contrucción de obras en el municipio de Campamento</t>
  </si>
  <si>
    <t>Cofinanciar contrucción de obras en el municipio de Santa Rosa de Osos</t>
  </si>
  <si>
    <t>Cofinanciar contrucción de obras en el municipio de Támesis</t>
  </si>
  <si>
    <t>Cofinanciar contrucción de obras en el municipio de Jericó</t>
  </si>
  <si>
    <t>Cofinanciar contrucción de obras en el municipio de Fredonia</t>
  </si>
  <si>
    <t>Capacitación a los cuerpos de socorro en procesos de rescate</t>
  </si>
  <si>
    <t>Construccion del S.O.S. en el Municpio de Remedios</t>
  </si>
  <si>
    <t>Fortalecimiento del SIGRD</t>
  </si>
  <si>
    <t>Elsa Victoria Bedoya Gallego</t>
  </si>
  <si>
    <t> 80111600</t>
  </si>
  <si>
    <t>Juliana Lucía Palacio Bermúdez</t>
  </si>
  <si>
    <t>Escuela de comunicación parala paz</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</si>
  <si>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</si>
  <si>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</si>
  <si>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</si>
  <si>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</si>
  <si>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</si>
  <si>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juan david Hurtado</t>
  </si>
  <si>
    <t xml:space="preserve">Practicantes de excelencia Universidades Publicas </t>
  </si>
  <si>
    <t>Es competencia de Gestión Humana, Desarrollo Organizacional.</t>
  </si>
  <si>
    <t>Practicantes de excelencia Universidades Privadas</t>
  </si>
  <si>
    <t>Talento Humano</t>
  </si>
  <si>
    <t>Desarrollo de proyectos productivos ligados a los proyectos visionarios del plan de desarrollo de la Gobernacion de Antioquia, convenios interinstitucionales para generar empleos digno</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</si>
  <si>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</si>
  <si>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</si>
  <si>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</si>
  <si>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 xml:space="preserve"> Rendiciones de cuentas realizadas por la administración departamental.</t>
  </si>
  <si>
    <t xml:space="preserve">Fortalecimiento de las relaciones institucionales y sociales en el Departamento de Antioquia </t>
  </si>
  <si>
    <t>Desarrollar un programa de formación ciudadana, de información pública y de pedagogía social para lograr el fortalecimiento de la democracia y de la convivencia ciudadana en el Departamento de Antioquia.</t>
  </si>
  <si>
    <t>Lina María Roldán</t>
  </si>
  <si>
    <t>3839270</t>
  </si>
  <si>
    <t>linamaria.roldan@antioquia.gov.co</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</si>
  <si>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</si>
  <si>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</si>
  <si>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</si>
  <si>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</si>
  <si>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LINA MARÍA ROLDÁN</t>
  </si>
  <si>
    <t>Ofina Privada</t>
  </si>
  <si>
    <t>Sara Urrego - Jorge Gallego</t>
  </si>
  <si>
    <t xml:space="preserve">
3839227
3839277</t>
  </si>
  <si>
    <t xml:space="preserve">
saralucia.urrego@antioquia.gov.co
jorge.gallego@antioquia.gov.co</t>
  </si>
  <si>
    <t>LIC-2017-6891</t>
  </si>
  <si>
    <t>Jorge Vargas</t>
  </si>
  <si>
    <t xml:space="preserve">80111700
</t>
  </si>
  <si>
    <r>
      <t xml:space="preserve">servicios de contratacion de personal
</t>
    </r>
    <r>
      <rPr>
        <b/>
        <i/>
        <sz val="10"/>
        <color rgb="FFFF0000"/>
        <rFont val="Calibri"/>
        <family val="2"/>
        <scheme val="minor"/>
      </rPr>
      <t>Contrato adelantado por la SSSA y la Oficina Privada aporta CDP</t>
    </r>
  </si>
  <si>
    <t xml:space="preserve">
3839227
3839278</t>
  </si>
  <si>
    <r>
      <t xml:space="preserve">Combustible de aviación
</t>
    </r>
    <r>
      <rPr>
        <b/>
        <i/>
        <sz val="10"/>
        <color rgb="FFFF0000"/>
        <rFont val="Calibri"/>
        <family val="2"/>
        <scheme val="minor"/>
      </rPr>
      <t>Contrato adelantado por la SSSA y la Oficina Privada aporta CDP</t>
    </r>
  </si>
  <si>
    <r>
      <t xml:space="preserve">Agencias de viajes
</t>
    </r>
    <r>
      <rPr>
        <b/>
        <i/>
        <sz val="10"/>
        <color rgb="FFFF0000"/>
        <rFont val="Calibri"/>
        <family val="2"/>
        <scheme val="minor"/>
      </rPr>
      <t>Contrato adelantado por la Secretaría General y la Oficina Privada aporta CDP</t>
    </r>
  </si>
  <si>
    <t>18618 - 18619</t>
  </si>
  <si>
    <t>Maria Victoria  Hoyos</t>
  </si>
  <si>
    <r>
      <t xml:space="preserve">Practicantes de Excelencia                                                 </t>
    </r>
    <r>
      <rPr>
        <b/>
        <i/>
        <sz val="10"/>
        <color rgb="FFFF0000"/>
        <rFont val="Calibri"/>
        <family val="2"/>
        <scheme val="minor"/>
      </rPr>
      <t>Contrato liderado por la Secretaría de Gestión Humana y Desarrollo Organizacional</t>
    </r>
  </si>
  <si>
    <t>Vigencia Expirada Contrato Nro. 4600004275 cuyo objeto es: "Contrato Interadministrativo para la construcción de los  Parques Educativos en los municpios de Abejorral y Gómez Plata, Antioquia"</t>
  </si>
  <si>
    <t>Recursos de entidades nacionales</t>
  </si>
  <si>
    <t xml:space="preserve">MAS Y MEJOR EDUCACIÓN PARA LA SOCIEDAD Y LAS PERSONAS EN EL SECTOR URBANO </t>
  </si>
  <si>
    <t>COS 061 22/06/2015</t>
  </si>
  <si>
    <t>EMPRESA DE VIVIENDA DE ANTIOQUIA</t>
  </si>
  <si>
    <t>William Castrillón Alzate C.C. 15.345.666</t>
  </si>
  <si>
    <t xml:space="preserve">Construcción de la segunda etapa de Centro Educativo Rural Ovejas del municipio de San Vicente Ferrer, Antioquia </t>
  </si>
  <si>
    <t>MAS Y MEJOR EDUCACIÓN PARA LA SOCIEDAD Y LAS PERSONAS EN LA RURALIDAD</t>
  </si>
  <si>
    <t xml:space="preserve">Aulas Nuevas </t>
  </si>
  <si>
    <t>Angela Maria Marin C.C. 43261282, Julieth Natalia Valencia Rojo C.C. 39.454.520 y el Supervisor Juridico lo define la dirección juridica</t>
  </si>
  <si>
    <t>Mantenimiento de las sedes educativas IE Joaquin Cardenas Gomez sede Liceo Joaquin Cardenas Gomez, IER El Jordan sede principal, IER Puerto Garza sede principal,  en el Muncipio de San Carlos, Antioquia</t>
  </si>
  <si>
    <t>Mantenimiento de las sedes educativas CER Lejos Del Nido sedes Lejos Del Nido, Tabacal, El Portento, Gabriel Vallejo, La Amapola y Los Medios, la IE Ignacio Botero Vallejo sedes Ignacio Botero Vallejo, Puente Pelaez y Fabriciano Botero, la IER LUIS EDUARDO POSADA RESTREPO sedes Carrizales y Don Diego y la IER Don Diego sede Nazareth en el Muncipio de El Retiro, Antioquia</t>
  </si>
  <si>
    <t xml:space="preserve">Construcción de la segunda etapa de la IER La Cruzada del municipio de Remedios </t>
  </si>
  <si>
    <t xml:space="preserve">Construcción de aulas nuevas. </t>
  </si>
  <si>
    <t>Contratada</t>
  </si>
  <si>
    <t xml:space="preserve">Tipo A </t>
  </si>
  <si>
    <t xml:space="preserve">Interventoria Técnica, Juridica, financiera, ambiental </t>
  </si>
  <si>
    <t xml:space="preserve">Interventoria técnica, Interventoría técnica, administrativa, financiera, ambiental y juridica para el contrato: Construcción de la segunda etapa de la IER La Cruzada del municipio de Remedios </t>
  </si>
  <si>
    <t>Dicson Fernando Llano C.C.1.017.141.511</t>
  </si>
  <si>
    <t xml:space="preserve">Reposición del Centro Educativo Cañaveral Arriba, en el municipio de San Pedro de Urabá </t>
  </si>
  <si>
    <t>Daverson Castrillón C.C. 70.330.051, Julieth Natalia Valencia Rojo C.C. 39.454.520 y el Supervisor Juridico lo define la dirección juridica</t>
  </si>
  <si>
    <t xml:space="preserve">Mantenimiento en la IER Bernardo Sierra del municipio de Cañasgordas, Antioquia </t>
  </si>
  <si>
    <t>Luisa Fernanda Sánchez  C.C. 43877928, Julieth Natalia Valencia Rojo C.C. 39.454.520 y el Supervisor Juridico lo define la dirección juridica</t>
  </si>
  <si>
    <t xml:space="preserve">Reposición de la IER LA Primavera del municipio de Ebejico </t>
  </si>
  <si>
    <t xml:space="preserve">Interventoria técnica, Interventoría técnica, administrativa, financiera, ambiental y juridica para el contrato:Reposición de la IER LA Primavera del municipio de Ebejico </t>
  </si>
  <si>
    <t>Luisa Fernanda Sánchez  C.C. 43877928</t>
  </si>
  <si>
    <t>Construcción de la placa polideportiva de la IE San Rafael, Sede Bachillerato del municipio de Heliconia</t>
  </si>
  <si>
    <t xml:space="preserve">Adición No. 2 al Convenio No. 4600005662 de 2016, cuyo objeto es: "Aunar esfuerzos para el desarrollo de las gestiones necesarias que posibiliten el cumplimiento del Plan Nacional de infraestructura Educativa en el marco de la politica pública de Jornada única en el Departamento de Antioquia". </t>
  </si>
  <si>
    <t>MAS Y MEJOR EDUCACIÓN PARA LA SOCIEDAD Y LAS PERSONAS EN EL SECTOR RURAL</t>
  </si>
  <si>
    <t>Elizabeth Mesa C.C. 43.577.354</t>
  </si>
  <si>
    <t>Convenio interadministrativo para la obras de saneamiento básico en la subregión del Oriente Antioqueño.</t>
  </si>
  <si>
    <t>020221001</t>
  </si>
  <si>
    <t>Cofinanciar agua potable, instalación energía y saneamiento básico</t>
  </si>
  <si>
    <t>Angela Maria Marin C.C. 43261282</t>
  </si>
  <si>
    <t>60101728</t>
  </si>
  <si>
    <t>Proyectos Pedagógicos Productivos en la Media Rural</t>
  </si>
  <si>
    <t>Hanzz Mariaga Cruz</t>
  </si>
  <si>
    <t>hanzz.mariaga@antioquia.gov.co</t>
  </si>
  <si>
    <t>Consolidación de estrategias educativas para una nueva ruralidad Todo El
Departamento, Antioquia, Occidente</t>
  </si>
  <si>
    <t>020169001</t>
  </si>
  <si>
    <t>Diagnóstico de las IER, capacitación en PPP, resignificación del PEI, currículo y Plan de estudios. Dotación e Inversión en los PPP por IER</t>
  </si>
  <si>
    <t>Alvaro Humberto Muñoz Jaramillo, 71621464</t>
  </si>
  <si>
    <t>60106000</t>
  </si>
  <si>
    <t>Guías de Posprimaria rural</t>
  </si>
  <si>
    <t>Más y Mejor Educación para la sociedad y las personas en el sector rural</t>
  </si>
  <si>
    <t xml:space="preserve">Sedes Educativas rurales  dotadas </t>
  </si>
  <si>
    <t>Dotación de canasta educativa a las sedes educativas rurales de los municipios no certificados del departamento de Antioquia</t>
  </si>
  <si>
    <t>020209001</t>
  </si>
  <si>
    <t>Sedes educativas rurales dotadas</t>
  </si>
  <si>
    <t>Compra y/o reimpresión, transporte y distribución de guías  a municipios del Magdalena Medio</t>
  </si>
  <si>
    <t>Olga Patricia Gil Henao. 32553102</t>
  </si>
  <si>
    <t>Adquisición de la dotación para docentes</t>
  </si>
  <si>
    <t>Iván de J. Guzmán López</t>
  </si>
  <si>
    <t>Director Talento Humano</t>
  </si>
  <si>
    <t>Más y mejor educación para la sociedad y las personas en el sector Urbano</t>
  </si>
  <si>
    <t>Matricula de Educación Formal</t>
  </si>
  <si>
    <t>Dotación de docentes</t>
  </si>
  <si>
    <t>Adquisición y entrega de dotación</t>
  </si>
  <si>
    <t>María Magdalena Cuervo 43644012</t>
  </si>
  <si>
    <t>Taller de formación en comunicación asertiva</t>
  </si>
  <si>
    <t>Docentes y directivos docentes beneficiados con programas para mejorar la formación y la calidad de vida.</t>
  </si>
  <si>
    <t>020224001</t>
  </si>
  <si>
    <t>Servidores  de los establecimeintos educativos beneficiados con programas para mejorar la formación y calidad de vida</t>
  </si>
  <si>
    <t>Desarrollo de talleres de formación</t>
  </si>
  <si>
    <t>Martha Nelly Villada</t>
  </si>
  <si>
    <t>Capacitación en higiene ocupacional en el puesto de trabajo</t>
  </si>
  <si>
    <t>Iván de j. Guzmán lópez</t>
  </si>
  <si>
    <t>Capacitación a personal administrativo en las Instituciones Educativas en normatividad</t>
  </si>
  <si>
    <t>Prestar servicios educativos para la cualificación académica de estudiantes de la media en municipios del Departamento de Antioquia</t>
  </si>
  <si>
    <t xml:space="preserve">Juan Martín Vásquez Hincapié
</t>
  </si>
  <si>
    <t>Director Formación para el Trabajo</t>
  </si>
  <si>
    <t>Educación Terciaria para todos</t>
  </si>
  <si>
    <t>020179001</t>
  </si>
  <si>
    <t>Cualificación académica estudiantes de la media según las necesidades logrando certificación de aptitud ocupacional.</t>
  </si>
  <si>
    <t>Formación para el trabajo y el desarrollo humano, en el nivel de conocimientos academicos  a estudiantes de la media técnica</t>
  </si>
  <si>
    <t>En proceso</t>
  </si>
  <si>
    <t xml:space="preserve">Lina Marcela Arias Taborda
c.c 32352442
Mary Luz Mesa </t>
  </si>
  <si>
    <t>86141703; 86111602</t>
  </si>
  <si>
    <t>Focalización, y formación a población en extraedad y adultos en situación de analfabetismo de los municipios no certificados de Antioquia</t>
  </si>
  <si>
    <t>Sulma Patricia Rodriguez G.</t>
  </si>
  <si>
    <t xml:space="preserve">Directora de Alfabetización </t>
  </si>
  <si>
    <t>Sulmapatricia.rodriguez@antioquia.gov.co</t>
  </si>
  <si>
    <t xml:space="preserve">Antioquia Libre de Analfabetismo </t>
  </si>
  <si>
    <t xml:space="preserve">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</si>
  <si>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</si>
  <si>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 xml:space="preserve">Desarrollo de procesos pedagógicos </t>
  </si>
  <si>
    <t xml:space="preserve">Diana Milena Ruiz Arango  Claudia Patricia Mejia Builes  </t>
  </si>
  <si>
    <t>Formación de agentes en metodologías pertinentes para la atención a población adulta de los 117 municipios del Departamento de Antioquia</t>
  </si>
  <si>
    <t xml:space="preserve">Agentes formados en las metodologías pertinentes para la atención de la población adulta
</t>
  </si>
  <si>
    <t xml:space="preserve">Diana Milena Ruiz Arango 32140827 </t>
  </si>
  <si>
    <t>3838502</t>
  </si>
  <si>
    <t>ANGELA JANNET SENEJOA RODRÍGUEZ C.C. 52473898 Y MIRYAM ROSA BEDOYA DIAZ C.C. 43140106</t>
  </si>
  <si>
    <t>Promoción e implementación de estrategias de desarrollo pedagógico para la prestación del servicio educativo indígena en establecimientos educativos oficiales de las subregiones Bajo Cauca, Norte, Occidente, Suroeste y Urabá.</t>
  </si>
  <si>
    <t>HERACLIO HERRERA PALMI C.C. 71330109</t>
  </si>
  <si>
    <t>Promoción e implementación de estrategias de desarrollo pedagógico en establecimientos educativos oficiales de las subregiones de Magdalena Medio, Nordeste, Norte, Oriente, Suroeste y Valle de Aburrá con canasta contratada.</t>
  </si>
  <si>
    <t>EDWIN HENAO VALENCIA C.C. 8129102 Y ORFA MIRIAM BARRADA AGUDELO C.C. 32317644</t>
  </si>
  <si>
    <t>Promoción e Implementación de estrategias de desarrollo pedagógico en establecimientos educativos oficiales de Las Subregiones del  Bajo Cauca, Norte, Oriente, Occidente y Suroeste con canasta contratada.</t>
  </si>
  <si>
    <t>GUSTAVO ALFONSO ARAQUE CARRILLO C.C. 98481065 Y CARLA RUIZ SANTAMARÍA C.C. 1017129608</t>
  </si>
  <si>
    <r>
      <t xml:space="preserve">Contrato de prestación de servicio educativo para la atención de población en edad escolar en los niveles preescolar, basica y media, en zona urbana del Municipio de </t>
    </r>
    <r>
      <rPr>
        <b/>
        <sz val="10"/>
        <rFont val="Calibri"/>
        <family val="2"/>
      </rPr>
      <t>Chigorodó.</t>
    </r>
  </si>
  <si>
    <t>ALBA LUZ LÓPEZ VELÁSQUEZ C.C. 43674322</t>
  </si>
  <si>
    <r>
      <t xml:space="preserve">Contrato de prestación de servicio educativo para la atención de población en edad escolar en los niveles preescolar, basica y media, en zona urbana del Municipio de </t>
    </r>
    <r>
      <rPr>
        <b/>
        <sz val="10"/>
        <rFont val="Calibri"/>
        <family val="2"/>
      </rPr>
      <t>Caucasia</t>
    </r>
  </si>
  <si>
    <t>ANDRÉS FELIPE JARAMILLO BETANCUR C.C. 71228232</t>
  </si>
  <si>
    <t>Prestar servicios de apoyo administrativo, operativo, y profesional a los establecimientos educativos oficiales de los Municipios no certificados del Departamento de Antioquia, sus respectivas sedes y a la Secretaría de Educación Departamental</t>
  </si>
  <si>
    <t>Directora Financiera</t>
  </si>
  <si>
    <t>SERVIVIOS PRESTADOS</t>
  </si>
  <si>
    <t>lic-0001 de 2017</t>
  </si>
  <si>
    <t>Adquisición de tiquetes aéreos para la Gobernación de Antioquia</t>
  </si>
  <si>
    <t>JUAN EUGENIO MAYA LEMA</t>
  </si>
  <si>
    <t>SUBSECRETARIO ADTVO</t>
  </si>
  <si>
    <t>3838471</t>
  </si>
  <si>
    <t xml:space="preserve"> juaneugenio.maya@antioquia.gov.co</t>
  </si>
  <si>
    <t>TIQUETES</t>
  </si>
  <si>
    <t>Educación 2-18744</t>
  </si>
  <si>
    <t>2017060102139 del 22/09/2017</t>
  </si>
  <si>
    <t>SATENA S.A</t>
  </si>
  <si>
    <t>JAIME IVAN BOCANECRA
CC 93.203.984</t>
  </si>
  <si>
    <t>999999999</t>
  </si>
  <si>
    <t>Educación 1-18743</t>
  </si>
  <si>
    <t>Mancomunar esfuerzos técnicos, administrativos y financieros tendientes a la implementación de la promoción de las TIC, mediante la instalación, puesta en funcionamiento, habilitación y mantenimiento de los espacios de acceso gratuito a internet a través de 125 zonas wifi en el departamento de Antioquia</t>
  </si>
  <si>
    <t xml:space="preserve">Juan Gabriel Vélez Manco </t>
  </si>
  <si>
    <t>Subsecretario</t>
  </si>
  <si>
    <t>Instalación, puesta en funcionamiento, habilitación y mantenimiento de los estapacios gratuitos de internet a través de 125 zonas wifi en el departamento de Antioquia</t>
  </si>
  <si>
    <t>UNE EPM TELECOMUNICACIONES S.A</t>
  </si>
  <si>
    <t xml:space="preserve">Contrato efectuado en convenio con el Ministerio de las TICS - FONTIC </t>
  </si>
  <si>
    <t>Faber Ayala
cc: 79.681.556</t>
  </si>
  <si>
    <t>Adición al contrato Nro. 4600006945 cuyo objeto es "Prestar el servicio de conectividad e internet y servicios asociados en la infraestructura física de los ecosistemas de innovación de los Municipios no Certificados del Departamento de Antioquia "</t>
  </si>
  <si>
    <t>Antioquia territorio inteligente ecosistemas de innovación</t>
  </si>
  <si>
    <t>Sedes Urbanas y Rurales con servicio de internet</t>
  </si>
  <si>
    <t>Fortalecimiento de la conectividad y equipamento tecnologico al servicio de las Instituciones Educativas Todo El Departamento, Antioquia, Occidente</t>
  </si>
  <si>
    <t>020171001</t>
  </si>
  <si>
    <t>Coneccion del servicio de internet en las sedes urbanas y rurales</t>
  </si>
  <si>
    <t>2017060089481 del 27/06/2017</t>
  </si>
  <si>
    <t>VALOR MÁS S.A</t>
  </si>
  <si>
    <t>Gabriel Jaime Monsalve
Faber Ayala</t>
  </si>
  <si>
    <t xml:space="preserve">Prestar el servicio de conectividad e internet y servicios asociados en la infraestructura física de los ecosistemas de innovación de los Municipios no Certificados del Departamento de Antioquia </t>
  </si>
  <si>
    <t>Adquisición de Plataforma Gamificada con servicio de soporte para que los estudiantes de antioquia practiquen para presetar el exámen de Pruebas Saber</t>
  </si>
  <si>
    <t xml:space="preserve">Juan Pablo Durán Ortíz </t>
  </si>
  <si>
    <t>Gerente de Plataformas Saber</t>
  </si>
  <si>
    <t xml:space="preserve">Excelencia educativa con más y mejores maestros </t>
  </si>
  <si>
    <t xml:space="preserve">Divulgación y reconocimiento a maestros, directivos docentes y estudiantes de municipios no certificados </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</si>
  <si>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</si>
  <si>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</si>
  <si>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El proceso se llevará a cabo en la vigencia 2018.</t>
  </si>
  <si>
    <t>Frank de Jesús Monsalve Builes  -
Cc 70101951</t>
  </si>
  <si>
    <t xml:space="preserve">81112200; 81112213; 81111500; 81111508; 81111820 </t>
  </si>
  <si>
    <t>Implementacion de un sistema de informacion que contenga el proceso presupuestal, financiero, contable y contractual para la administración de los FSE. De los municipios no certificados del departamento de Antioquia.</t>
  </si>
  <si>
    <t>Modelo educativo de Antioquia para la vida, la sociedad y el trabajo</t>
  </si>
  <si>
    <t>Sistema departamental de información y medición educativa que integre calidad, matrícula, gestion, recursos e infraestructura</t>
  </si>
  <si>
    <t>Fortalecimiento  infraestructura tecnologica y consolidacion de la informacion en un sistema integrado en SEEDUCA Antioquia</t>
  </si>
  <si>
    <t>020234001</t>
  </si>
  <si>
    <t>Implementacion de un sistema de informacion</t>
  </si>
  <si>
    <t>Eduardo Muñoz Luna
cc: 12.555.595</t>
  </si>
  <si>
    <t>81112200; 81112213; 81111500; 81111508; 81111820</t>
  </si>
  <si>
    <t>Sistema departamental de información y medición educativa que integre calidad, matrícula, gestion recursos e infraestructura</t>
  </si>
  <si>
    <t>Implementación del diseño metodológico para la formulación del Plan educativo de Antioquia 2030</t>
  </si>
  <si>
    <t>FRANCISCO JAVIER ROLDAN</t>
  </si>
  <si>
    <t>DIERECCIÓN PROYECTOS ESTRATÉGICOS</t>
  </si>
  <si>
    <t>francisco.roldan@antioquia.gov.co</t>
  </si>
  <si>
    <t>Modelo educativo antiqueño formulado e implementado con asistencia  de la misión de excelencia</t>
  </si>
  <si>
    <t>Plan educativo Antioquia 2030</t>
  </si>
  <si>
    <t>Maria Alejandra Barrera
44002468</t>
  </si>
  <si>
    <t>Apoyo para la implementación del Sistema integrado de información</t>
  </si>
  <si>
    <t>Sistema departamental de información y medición educativa  que integre calidad, matrícula, gestión, recursos e infraestrucutra operando</t>
  </si>
  <si>
    <t xml:space="preserve">Diseñar el sistema Departamental de información integrado </t>
  </si>
  <si>
    <t>Lisardo Domicó Y.
70416967</t>
  </si>
  <si>
    <t>Formulación y articulación  del modelo educativo de Antioquia en las regiones</t>
  </si>
  <si>
    <t>Ana María Palacio
43604348</t>
  </si>
  <si>
    <t>Adición al convenio 4600006785 "Apoyar la implementación del Bachillerato Digital en la secundaria y la media para jóvenes y adultos de los municipios no certificados del Departamento de Antioquia"</t>
  </si>
  <si>
    <t>17269-17270
19688</t>
  </si>
  <si>
    <t>017
049</t>
  </si>
  <si>
    <t>Adicion al contrato 4600006784 cuyo objeto es "Apoyar la operación de la estrategia de formación desde el modelo de educación digital en los ciclos de alfabetización básica y media para jóvenes en extraedad y adultos de los municipios no certificados del Departamento de Antioquia"</t>
  </si>
  <si>
    <t>049</t>
  </si>
  <si>
    <t>Realizar el fortalecimiento de habilidades socioemocionales de los estudiantes de los grados 8,9,10 y 11 en los municipios no certificados de la subregión del valle de aburra, en el marco del proyecto Brújula en el Departamento.</t>
  </si>
  <si>
    <t>Deysy Yepes Valencia</t>
  </si>
  <si>
    <t>deysyalexandra.yepes@antioquia.gov.co</t>
  </si>
  <si>
    <t>Estudiantes que han recibido formación y orientación vocacional en la basica secundaria y media mediante el Proyecto Brujula</t>
  </si>
  <si>
    <t>Implementación del proyecto Brujula en el Departamento de Antioquia</t>
  </si>
  <si>
    <t>020181001</t>
  </si>
  <si>
    <t>Cualificación socioemocional</t>
  </si>
  <si>
    <t>Diagnostico, formulacion y produccion del proyecto Brujula</t>
  </si>
  <si>
    <t>Angela Senejoa</t>
  </si>
  <si>
    <t>Prestar asistencia técnica y acompañamiento a las Instituciones educativas para el desarrollo de proyectos que promuevan la paz y la convivencia escola</t>
  </si>
  <si>
    <t>Actualización, implementación de metodologías de gestión de aula para el desarrollo de capacidades y construcción de paz territorial, Antioquia, Occidente</t>
  </si>
  <si>
    <t>Entrega de talleres urbanos-rurales</t>
  </si>
  <si>
    <t>Talleres de formación urbano rural</t>
  </si>
  <si>
    <t>Mario Velasquez</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</si>
  <si>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</si>
  <si>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</si>
  <si>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Ana Elena Arango      Maria Luisa Zapata</t>
  </si>
  <si>
    <t xml:space="preserve">Reconocimiento a  docentes, directivos docentes, instituciones y centros educativos en sus  experiencias a favor de la educación pública de calidad </t>
  </si>
  <si>
    <t>Docentes, directivos docentes y estudiantes reconocidos por sus experiencias significativas</t>
  </si>
  <si>
    <t>Andres Jaramillo    Miriam Bedoya</t>
  </si>
  <si>
    <t>Adición al contrato Nro. 4600006645
Apoyar las acciones para el desarrollo del componente de Calidad Educativa</t>
  </si>
  <si>
    <t>Gestión de progemas y proyectos, gestión de las mesas de concertación, gestión de la formación docente y excelencia educativa</t>
  </si>
  <si>
    <t>Jhon Jairo Laverde</t>
  </si>
  <si>
    <t>Prestar servicios de apoyo administrativo, operativo y profesional para la implementación del  Centro de pensamiento.</t>
  </si>
  <si>
    <t>Prestar servicio de apoyo pedagógico orientado a fortalecer los procesos de caracterización y atención de los estudiantes con talentos excepcionales en los establecimientos educativos de los municipios no certificados del Departamento de Antioquia.</t>
  </si>
  <si>
    <t>Agosto</t>
  </si>
  <si>
    <t xml:space="preserve"> Maria Luisa Zapata</t>
  </si>
  <si>
    <t xml:space="preserve">Docentes y directivos docentes beneficiados con programas para mejorar la formación y  calidad de vida.                       Docentes que participan en los juegos del magisterio (fase municipal, subregional, departamental y nacional)
</t>
  </si>
  <si>
    <t>• Alistamiento de instituciones y centros educativos oficiales que han de ser utilizados para el alojamiento de los deportistas. (duchas, sanitarios, cerramientos, arreglos menores, vigilancia y aseo).
• Suministro de implementación deportiva para los diferentes torneos.
• Hidratación. 
• Juzgamiento y coordinadores de disciplina deportiva (honorarios, desplazamiento, alimentación y alojamiento).
• Premiación (medallas y trofeos)
• Capacitación en Estilos de Vida Saludable
• El apoyo logístico que sea necesario para el óptimo cumplimiento del objeto del contrato: proveer pendones, pancartas, papelería y las piezas de imagen institucional que se consideren necesarias.</t>
  </si>
  <si>
    <t>Juliana Julio</t>
  </si>
  <si>
    <t>Docentes y directivos docentes formados en calidad de vida</t>
  </si>
  <si>
    <t>Formación a docentes para mejorar su calidad de vida</t>
  </si>
  <si>
    <t>Fabio Peña</t>
  </si>
  <si>
    <t>020210001</t>
  </si>
  <si>
    <t>Formación a docentes de preescolar</t>
  </si>
  <si>
    <t>Sara Cuartas</t>
  </si>
  <si>
    <t>Formulación y puesta en marcha del centro de idiomas y culturas</t>
  </si>
  <si>
    <t>Docentes directivos docentes y estudiantes matriculados en el centro departamental de idiomas y culturas</t>
  </si>
  <si>
    <t>020216001</t>
  </si>
  <si>
    <t>Formulación y diseño del Centro de Idiomas y Culturas</t>
  </si>
  <si>
    <t>Contratar la Sostenibilidad (Mesa de ayuda 3 personas) SAP</t>
  </si>
  <si>
    <t>Líder Gestora Contratación</t>
  </si>
  <si>
    <t>Jorge Andres Fernandez Castrillón</t>
  </si>
  <si>
    <t>Contratar el servicio de consultoria en el modulo de SAP CO-PC</t>
  </si>
  <si>
    <t>Luis Alberto Higuita Sierra</t>
  </si>
  <si>
    <t>Contratar el servico de Practicantes del Programa de Gestión Humana</t>
  </si>
  <si>
    <t>Jorge Humberto Ramirez Orozco</t>
  </si>
  <si>
    <t>Prestar el Servicio de impresion, fotocopiado, fax y scanner bajo la modalidad de outsourcing in house incluyendo hardware, software, administaracion, papel,insumos y talento humano</t>
  </si>
  <si>
    <t>13 meses</t>
  </si>
  <si>
    <t>Juan Alberto Villegas Gonzalez</t>
  </si>
  <si>
    <t>Contratar el Servicio de Vigilancia Privada</t>
  </si>
  <si>
    <t>Tiberio de Jesus Orrego Cortes</t>
  </si>
  <si>
    <t>60101605</t>
  </si>
  <si>
    <t>Contratar la Compra de cintas para respaldo para servidores</t>
  </si>
  <si>
    <t>Contratar la compra de Utiles de oficina - Papeleria</t>
  </si>
  <si>
    <t>Contratar el suministro de Gas vehicular</t>
  </si>
  <si>
    <t>María Eugenia Ramírez Henao</t>
  </si>
  <si>
    <t>Contratar el suministro de Combustible</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</si>
  <si>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</si>
  <si>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</si>
  <si>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</si>
  <si>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</si>
  <si>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</si>
  <si>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</si>
  <si>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Daniela Gaviria Henao</t>
  </si>
  <si>
    <t>Contratar  la Adquisición Equipos de Oficina</t>
  </si>
  <si>
    <t>Modernizacion y optimizacion del sistema Productivo de la FLA</t>
  </si>
  <si>
    <t>Apoyo y fortalecimiento administraivo de la FLA Itagui, departamento de Antioquia</t>
  </si>
  <si>
    <t>Contratar  la Adquisición herramienta de seguridad de la información</t>
  </si>
  <si>
    <t>Modernizacion y optimizacion dels sistema Productivo de la FLA</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</si>
  <si>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</si>
  <si>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</si>
  <si>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</si>
  <si>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</si>
  <si>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</si>
  <si>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t>Contratar  la  Suscripción licenciamiento de correo en la nube (renovación por un año) - Suscripción por un año de 197 licencias de correo en la nube a razón de USD  7 mes  por licencia a un tipo de cambio $3000 -(SOSTENIBILIDAD)</t>
  </si>
  <si>
    <t>Contratar  la Renovación licencias de antivirus - Actualización 280 licencias de antivirus ($58.000 c/u) mas Servicios de ingeniería  para actualización de maquinas virtuales.  Incluye la   administración de consola  8 x 5- x 12 meses. (SOSTENIBILIDAD)</t>
  </si>
  <si>
    <t>Contratar  la  Renovación Licencia Auto CAD</t>
  </si>
  <si>
    <t>44111515</t>
  </si>
  <si>
    <t>Contratar un  Sistema de almacenamiento, cintas de respaldo, discos duros SAN</t>
  </si>
  <si>
    <t>Prestar  el Servicio de Asesoria tributaria</t>
  </si>
  <si>
    <t>Jorge Armando Hincapié Correa</t>
  </si>
  <si>
    <t>Prestar el Servicio de calibracion de bascula camionera</t>
  </si>
  <si>
    <t>Octubre</t>
  </si>
  <si>
    <t>Contratar el Manejo integral de gatos ferales</t>
  </si>
  <si>
    <t>Contratar el servicio de Reg. de marcas en Colombia y el exterior, Resptas y presentación a oposiciones, Contrato de abogado Tributarista, Abogados para revisión de procesos fuera del Dpto</t>
  </si>
  <si>
    <t>Santiago Arango Rios</t>
  </si>
  <si>
    <t>Contratar el servicio de Monitoreo de camaras del CCTV</t>
  </si>
  <si>
    <t>Contratar el servico de Producción de videos institucionales.</t>
  </si>
  <si>
    <t xml:space="preserve">Raúl Guillermo Rendón Arango  </t>
  </si>
  <si>
    <t>Contratar el servicio de manejo y manteniento de sonido propios de la Fabrica de Licores y Alcoholes de Antioquia.</t>
  </si>
  <si>
    <t>Contratar el servicio de Monitoreo de Medios tradicionales y redes sociales</t>
  </si>
  <si>
    <t>Natalia María Garcés Hurtado</t>
  </si>
  <si>
    <t>Prestación de servicios para el apoyo logístico de las campañas internas comunicacionales de la fla.</t>
  </si>
  <si>
    <t>Diana Alexandra Perez Bustamante</t>
  </si>
  <si>
    <t>Prestación de servicios para el apoyo logístico para campañas licor adulterado, responsabilidad social y capacitación fortalecimietno de rentas.</t>
  </si>
  <si>
    <t xml:space="preserve">Luisa María Pérez Zuluaga </t>
  </si>
  <si>
    <t>90101500; 95121500</t>
  </si>
  <si>
    <t>Contratatar el servico de Restaurante</t>
  </si>
  <si>
    <t>Contratatar el  de Aseo y Cafeteria y Mantenimiento de Zonas Verdes</t>
  </si>
  <si>
    <t>Contratar el Suministro de souvenires</t>
  </si>
  <si>
    <t>83121702</t>
  </si>
  <si>
    <t>Contratar el Mantenimiento de radios de comunicación</t>
  </si>
  <si>
    <t>Lixyibel Muñoz Montes</t>
  </si>
  <si>
    <t>Contratar el servicio de Afiliación al Consejo Colombiano de Seguridad</t>
  </si>
  <si>
    <t>72101516; 46191600</t>
  </si>
  <si>
    <t>Contratar el Mantenimiento y recarga de extintores, Prueba hidrostatica</t>
  </si>
  <si>
    <t>Septiembre</t>
  </si>
  <si>
    <t>Contratar el Mantenimiento correctivo y preventivo incuidos repuestos y ACPM de la Red Contraincendio de la FLA. (comprende la red de hidrantes y caseta de bombeo)</t>
  </si>
  <si>
    <t xml:space="preserve">Contratar el Mantenimiento y calibración de los 4 alcoholimetros </t>
  </si>
  <si>
    <t>Contratar el Matenimiento de  Bascula camionera</t>
  </si>
  <si>
    <t>Contratar el Servicio de Fumigación</t>
  </si>
  <si>
    <t xml:space="preserve">Contratar el Mantenimiento de Aire acondicionado </t>
  </si>
  <si>
    <t>Contratar el el servicio de Plomeria</t>
  </si>
  <si>
    <t>Diana Hincapié Osorno</t>
  </si>
  <si>
    <t>Contratar el Mantenimiento Preventivo y Correctivo de Camaras de Seguridad</t>
  </si>
  <si>
    <t>Contratar la Impresión de piezas comunicacionales, incluye el diseño, instalación y diagramación de carteleras institucionales para la FLA</t>
  </si>
  <si>
    <t>14 meses</t>
  </si>
  <si>
    <t>Contratar el suministro de Tiquetes  Metro</t>
  </si>
  <si>
    <t>Yamileidy Osorio Montoya</t>
  </si>
  <si>
    <t>85121600</t>
  </si>
  <si>
    <t xml:space="preserve">Contratar el servicio  de examenes médicos para los servidores públicos de la FLA, que realizan manipulación de alimentos </t>
  </si>
  <si>
    <t>Contratar el servicio de transporte de personal FLA</t>
  </si>
  <si>
    <t>Contratar la Atención de catas para fortalecer las relaciones públicas de la FLA</t>
  </si>
  <si>
    <t>Contratar el suministro de Refrigerios para atención de eventos internos y externos</t>
  </si>
  <si>
    <t>42161622</t>
  </si>
  <si>
    <t>Compra de desinfectante y desengrasante de manos.</t>
  </si>
  <si>
    <t>Contratar  el servicio de Registros INVIMA</t>
  </si>
  <si>
    <t>Carlos Mario Gamboa Díaz</t>
  </si>
  <si>
    <t>Contratar la Dotación a los servidores públicos de la FLA.</t>
  </si>
  <si>
    <t>Prestar el servicio de Auditoría externa de renovación de certificación de los Sellos de Calidad de Producto</t>
  </si>
  <si>
    <t>Prestar el servicio de  Auditoría interna ISO 14001 y BASC</t>
  </si>
  <si>
    <t>Prestar el servicio de Auditoría externa de Certificación ISO 9001</t>
  </si>
  <si>
    <t>Prestar el servicio de estudios y determinción de la vida útil de los productos FLA</t>
  </si>
  <si>
    <t>Hernán Darío Jaramillo Ciro</t>
  </si>
  <si>
    <t>Prestar el servicio de Auditoría externa de renovación BASC</t>
  </si>
  <si>
    <t>Prestar el servicio de Auditoria Interna Sistema de Gestión 17025</t>
  </si>
  <si>
    <t>Carlos Mario Durango Yepes</t>
  </si>
  <si>
    <t>Prestar el servicio de Auditoría externa y ampliación del alcance  NTC:ISO/IEC 17025</t>
  </si>
  <si>
    <t>Prestar el servicio de Caracterizaciones Vertimientos-Emisiones-Residuos Sólidos</t>
  </si>
  <si>
    <t>Prestar el servicio de Servicios profesionales para apoyar la supervisión a los contratos que sean asignados de la subgerencia de producción.</t>
  </si>
  <si>
    <t>Erika Rothstein Gutierrez</t>
  </si>
  <si>
    <t>Contratar la prestacion de servicios para un Ingeniero Ambiental</t>
  </si>
  <si>
    <t>Suministro de personal temporal necesario para el cumplimiento de las diferentes actividades del área de producción y de la FLA.</t>
  </si>
  <si>
    <t>Jorge Mario Rendón Vélez</t>
  </si>
  <si>
    <t>Contratar el servicio de Recepcion, admon, manejo  y almacenamiento de materias primas y producto terminado, despacho y transporte de productos terminados FLA a almacenadoras externas, alquiler de estibas y montacargas.</t>
  </si>
  <si>
    <t>Henry Vasquez Vasquez</t>
  </si>
  <si>
    <t>Suministrar Aceite Esencial de Anís y Anetol</t>
  </si>
  <si>
    <t>Hugo Álvarez Builes</t>
  </si>
  <si>
    <t>Suministrar Azúcar Refinada</t>
  </si>
  <si>
    <t>Suministrar Caramelo para Bebidas</t>
  </si>
  <si>
    <t>Suministrar Alcohol sin Añejamiento para Ron (Tafia para siembra)</t>
  </si>
  <si>
    <t>Marcela Vasquez Cuellar</t>
  </si>
  <si>
    <t>Suministrar Alcohol Extraneutro al 96% vv</t>
  </si>
  <si>
    <t>Erika Rothstein Gutierrez - Marcela Vasquez</t>
  </si>
  <si>
    <t>Suministrar Crema de ron a granel 11% vol. (Base Láctea)</t>
  </si>
  <si>
    <t>Suministrar Maltodextrina 1920</t>
  </si>
  <si>
    <t>Suministrar Esencia de Ron y Esencia de Fudge</t>
  </si>
  <si>
    <t>Suministrar Pegante tipo Hot Melt</t>
  </si>
  <si>
    <t>12171700; 47131800</t>
  </si>
  <si>
    <t>Suministrar Tintas y Repuestos para equipos de impresión videjet</t>
  </si>
  <si>
    <t>Sergio Iván Arboleda Betancur</t>
  </si>
  <si>
    <t>Suministrar Envase de Vidrio</t>
  </si>
  <si>
    <t>15 meses</t>
  </si>
  <si>
    <t>Suministrar Envases Tetra</t>
  </si>
  <si>
    <t>Suministrar Envase PET</t>
  </si>
  <si>
    <t>Suministrar Cajas de Cartón</t>
  </si>
  <si>
    <t>Erika Rothstein Gutierrez - Giovanny López</t>
  </si>
  <si>
    <t>55121502; 55125604</t>
  </si>
  <si>
    <t>Suministrar Etiquetas, Contraetiquetas, Collarines</t>
  </si>
  <si>
    <t>Suministro Tafia Ron un año</t>
  </si>
  <si>
    <t>Desarrollo y uso eficiente del proceso de añejamiento del Ron en la Fabrica de Licores de Antioquia</t>
  </si>
  <si>
    <t>Siembra de Ron</t>
  </si>
  <si>
    <t>Erika Rothstein Gutierrez - Juan Francisco Acevedo</t>
  </si>
  <si>
    <t xml:space="preserve">Suministrar Estuches </t>
  </si>
  <si>
    <t>Contratar el servicio de Mantenimiento del carro de golf de la brigada</t>
  </si>
  <si>
    <t>Contratar el servicio de Mantenimientos correctivos y preventivo incluye repuestos Tetrapak</t>
  </si>
  <si>
    <t>Fernando Gómez Ochoa</t>
  </si>
  <si>
    <t>81101600; 81101700</t>
  </si>
  <si>
    <t>Contratar la compra de Repuestos para mantenimientos correctivos y preventivo lineas de envasado (contratos directos) - krones</t>
  </si>
  <si>
    <t>Jorge Humberto Baena Davila</t>
  </si>
  <si>
    <t>40141600; 40171500</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</si>
  <si>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</si>
  <si>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</si>
  <si>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</si>
  <si>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</si>
  <si>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</si>
  <si>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</si>
  <si>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</si>
  <si>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</si>
  <si>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</si>
  <si>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</si>
  <si>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</si>
  <si>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Contratar la compra de rodamientos y retenedores y seelos metalicos</t>
  </si>
  <si>
    <t>Contratar la compra de cauchos y plásticos</t>
  </si>
  <si>
    <t>39131700; 39121529; 39121528</t>
  </si>
  <si>
    <t>Contratar la compra de Repuestos para iluminación y potencia</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</si>
  <si>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</si>
  <si>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</si>
  <si>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</si>
  <si>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</si>
  <si>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</si>
  <si>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Contratar el Servicio de mantenimiento correctivo para montacargas (Incluye repuestos)</t>
  </si>
  <si>
    <t>Contratar la compra de Elementos e insumos para aseo de los equipos de planta</t>
  </si>
  <si>
    <t>Contratar la compra de tornillería para los mantenimientos de la Fla</t>
  </si>
  <si>
    <t>Contratar el servicio de Mantenimiento iluminacion periferica</t>
  </si>
  <si>
    <t>Contratar el servicio de Mantenimiento UPS FLA</t>
  </si>
  <si>
    <t>Contratar la compra de Mantenimiento linea 1 y  3 - Omega</t>
  </si>
  <si>
    <t>Contratar la compra de Placas Filtrante de Agte y Ron</t>
  </si>
  <si>
    <t xml:space="preserve">Contratar la compra de Gas GLP  Montacargas </t>
  </si>
  <si>
    <t>85151701</t>
  </si>
  <si>
    <t>Contratar la compra de normas técnicas</t>
  </si>
  <si>
    <t>Contratar la compra de Vidrieria para Laboratorio</t>
  </si>
  <si>
    <t>Contratar la compra de gases industriales y  especiales para la FLA</t>
  </si>
  <si>
    <t>Contratar la compra de Reactivos y consumibles para laboratorio</t>
  </si>
  <si>
    <t>Contratar el servicio de Ensayos de aptitud interlaboratorios</t>
  </si>
  <si>
    <t>Contratar la compra de  materiales para el control ambiental</t>
  </si>
  <si>
    <t>Contratar el servicio de Afiliacion al ICONTEC</t>
  </si>
  <si>
    <t>Contratar el servicio de Afiliacion a la Asociación Colombiana de Industrias Licoresras - ACIL</t>
  </si>
  <si>
    <t>Johnairo Mena Ocampo</t>
  </si>
  <si>
    <t>78131802; 78131702</t>
  </si>
  <si>
    <t>Contratar el servicio de Transporte de producto terminado a puertos de embarque y mensajeria internal.</t>
  </si>
  <si>
    <t>Jaime Andres Giraldo Montoya</t>
  </si>
  <si>
    <t>Contratar el servicio de Mantenimiento de Bodega de Material Logístico</t>
  </si>
  <si>
    <t>Diana Marcela Carvajal Bernal</t>
  </si>
  <si>
    <t>Contratar el servicio de  mandato para la orientacion y control en pauta publicitaria en medios de comunicacion masivos alternativos y publicidad a nivel regional y nacional.</t>
  </si>
  <si>
    <t>Juliana Giraldo Macias</t>
  </si>
  <si>
    <t>Contratar el servicio de  Plan de Medios Marcas</t>
  </si>
  <si>
    <t>Luisa María Pérez Zuluaga - Juliana Giraldo Macía</t>
  </si>
  <si>
    <t>Contratar el servicio de  Mercaderistas en  almacenes de la ciudad de Medellin y Area Metrpolitana (40 Mercad.)</t>
  </si>
  <si>
    <t>Marco Aurelio Arias Angel</t>
  </si>
  <si>
    <t>Contratar la compra bonos redimibles para Utiles y Textos Escolares</t>
  </si>
  <si>
    <t>3837020</t>
  </si>
  <si>
    <t>Jimena Roldan Piedrahita</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</si>
  <si>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</si>
  <si>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</si>
  <si>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</si>
  <si>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Compra de un proyector  y una pantalla para el área de comunicaciones de la FLA</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</si>
  <si>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</si>
  <si>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</si>
  <si>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</si>
  <si>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</si>
  <si>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</si>
  <si>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</si>
  <si>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Suministrar, instalar y poner en funcionamiento, un sistema de registro y pesaje  de producto terminado.</t>
  </si>
  <si>
    <t>Contratar la compra de triblock para linea 2</t>
  </si>
  <si>
    <t>Contratar el servicio de Modernización proceso de fabricación de rones (automatización de vaciado y siembra de rones )</t>
  </si>
  <si>
    <t>Suministrar, instalar y poner en funcionamiento dos sistemas de inspección de nivel, tapa y etiqueta</t>
  </si>
  <si>
    <t xml:space="preserve">Contratar la compra de elementos para las Etiquetadoras y Empacadora de las líneas 1 y 4 marca Kosme y Krones </t>
  </si>
  <si>
    <t>Contratar la compra de Tanques para ampliacion zona preparacion de aguardientes</t>
  </si>
  <si>
    <t>Juan Francisco Acevedo Medina - Diana Hincapié Osorno</t>
  </si>
  <si>
    <t>Contratar el Mejoramiento y Adecuacion infraestructura fisica FLA</t>
  </si>
  <si>
    <t>Mejoramiento y adecuación de la infraestructura física de la FLA Itagui departamento Antioquia</t>
  </si>
  <si>
    <t>Contratar la interventoría para el mejoramiento y Adecuacion infraestructura fisica FLA</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</si>
  <si>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</si>
  <si>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</si>
  <si>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</si>
  <si>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Contratar la Compra material absorvente para derrames quimicos</t>
  </si>
  <si>
    <t>Implementación y ejecución del Sistema de Seguridad  y Salud en el trabajo en la FLA, Itagui, Antioquia, Occidente</t>
  </si>
  <si>
    <t>Contratar la Compra Kit de Silicona protectores auditivos</t>
  </si>
  <si>
    <t>46181504; 46181509; 46181902; 46181802</t>
  </si>
  <si>
    <t>Contratar la Elementos de Protección Personal</t>
  </si>
  <si>
    <t>Contratar el servicio del Area protegida</t>
  </si>
  <si>
    <t xml:space="preserve">Contratar el servicio de Vacunacion </t>
  </si>
  <si>
    <t>Noviembre</t>
  </si>
  <si>
    <t xml:space="preserve">Contratar la Compra equipos brigada </t>
  </si>
  <si>
    <t>Contratar el servicio de Implementacion de Sistemas de Gestion Visual,  Manejo de: energias Peligrosas, Riesgo quimico, Altura y ergonomia</t>
  </si>
  <si>
    <t>42171917; 42172001</t>
  </si>
  <si>
    <t>Contratar la compra de Botiquín</t>
  </si>
  <si>
    <t>Contratar la compra de Gafas con lente recetado</t>
  </si>
  <si>
    <t>Contratar la implementacion de lineas de vida</t>
  </si>
  <si>
    <t>93141506; 49201611</t>
  </si>
  <si>
    <t>Contratar el servicio de Mantenimiento y Mejoras Gimnasio</t>
  </si>
  <si>
    <t>Construcción y ejecución de programas de Bienestar Social en la FLA Itagui, Antioquia, Occidente</t>
  </si>
  <si>
    <t>Contratar el servicio de Convenio Gimnasios</t>
  </si>
  <si>
    <t>Contratar el servicio de Aprovechamiento Tiempo Libre</t>
  </si>
  <si>
    <t>Contratar el servicio de Asesoria Sicologica</t>
  </si>
  <si>
    <t>85111616</t>
  </si>
  <si>
    <t>Contratar un Programa de prevencion de adicciones</t>
  </si>
  <si>
    <t>Contratar el servicio de Programas Deportivos para servidores, (participacion en torneos deportivos e Intercambios). Entrenamiento (incluye semilleros hijos funcionarios, entrenamiento y escenarios deportivos)</t>
  </si>
  <si>
    <t xml:space="preserve">Contratar la compra de Uniformes e Implementos deportivos </t>
  </si>
  <si>
    <t>Contratar el servicio de Operador Logistico para actividades recreativas de los servidores públicos de la FLA y su grupo familiar.</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</si>
  <si>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</si>
  <si>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</si>
  <si>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Construcción y ejecución de programas de capacitación en la FLA Itagui, Antioquia, Occidente</t>
  </si>
  <si>
    <t>Contratar el servicio de cursos de capacitacion No Formal</t>
  </si>
  <si>
    <t>Contratar el servicio de Certificación y Reentrenamiento en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</si>
  <si>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</si>
  <si>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</si>
  <si>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</si>
  <si>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</si>
  <si>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</si>
  <si>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</si>
  <si>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Servicio de suscripción y soporte licencias ACL Analytics Exchange, ACL Analytics Desktop y Conector ACL Direct Link para SAP.</t>
  </si>
  <si>
    <t>Juan Carlos Cortes Gomez</t>
  </si>
  <si>
    <t>juan.cortes@antioquia.gov.co</t>
  </si>
  <si>
    <t>Implementación de mejoras a partir de las auditorias con uso de ACL.</t>
  </si>
  <si>
    <t>Implementación de mejoras a partir de las auditorias con el uso de ACL.</t>
  </si>
  <si>
    <t>22-0071</t>
  </si>
  <si>
    <t>Implementación de mejoras a partir de las auditorias con el uso de ACL</t>
  </si>
  <si>
    <t>1. Licenciamiento y auditoría con ACL. 2. Licenciamiento.</t>
  </si>
  <si>
    <t>Campaña Fomento de la Cultura de Control.</t>
  </si>
  <si>
    <t>Wilson Duque Ríos</t>
  </si>
  <si>
    <t>wilson.duque@antioquia.gov.co</t>
  </si>
  <si>
    <t>Avance en la implementación del plan de fomento de la cultura de control.</t>
  </si>
  <si>
    <t>Desarrollo y avance en la implementación de la cultura de control en la Gobernación de Antioquia.</t>
  </si>
  <si>
    <t>22-0076</t>
  </si>
  <si>
    <t>1.Avance en el diagnostico del estado de la cultura del control
2.Avance en la implementacion del plan de fomento de la cultura de control</t>
  </si>
  <si>
    <t>1.Campaña. 2.Encuentro internacional 3.Evaluar cultura del control 4.Practicantes de excelencia</t>
  </si>
  <si>
    <t xml:space="preserve">Wilson Duque Ríos </t>
  </si>
  <si>
    <t>Acompañamiento Proceso de Certificación</t>
  </si>
  <si>
    <t>Jorge Enrique Cañas</t>
  </si>
  <si>
    <t>jorge.canas@antioquia.gov.co</t>
  </si>
  <si>
    <t>Avance en la certificación del proceso de auditoría bajo estandares Internacionales.</t>
  </si>
  <si>
    <t>Implementación del proceso de certificación CIA bajo estandares internacionales en la Gobernación de Antioquia.</t>
  </si>
  <si>
    <t>22-0172</t>
  </si>
  <si>
    <t>Avance en la certificación del proceso de auditoria bajo estandares internacionales</t>
  </si>
  <si>
    <t>Analisis Estados Financieros Decreto 648</t>
  </si>
  <si>
    <t xml:space="preserve">Dora Corrales </t>
  </si>
  <si>
    <t>3838658</t>
  </si>
  <si>
    <t>dora.corrales@antioquia.gov.co</t>
  </si>
  <si>
    <t>Dora Corrales Castañeda</t>
  </si>
  <si>
    <t>Encuentro Internacional de Control Interno.</t>
  </si>
  <si>
    <t>Haver Gonzalez</t>
  </si>
  <si>
    <t>3838651</t>
  </si>
  <si>
    <t>Haver.gonzalez@antioquia.gov.co</t>
  </si>
  <si>
    <t xml:space="preserve">Vigencias Futuras </t>
  </si>
  <si>
    <t>84111603</t>
  </si>
  <si>
    <t>Compra de elementos Auditores Ciudadanos</t>
  </si>
  <si>
    <t>3838652</t>
  </si>
  <si>
    <t xml:space="preserve">Traslado a Comunicaciones </t>
  </si>
  <si>
    <t>Compra de tiquetes Aéreos</t>
  </si>
  <si>
    <t>3838653</t>
  </si>
  <si>
    <t>Vigencias Futuras, CDP</t>
  </si>
  <si>
    <t xml:space="preserve">Practicantes de Excelencia </t>
  </si>
  <si>
    <t>3838654</t>
  </si>
  <si>
    <t>CDP</t>
  </si>
  <si>
    <t>86101807</t>
  </si>
  <si>
    <t>Formación en Normas Internacionales</t>
  </si>
  <si>
    <t>3838655</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</si>
  <si>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</si>
  <si>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3839691</t>
  </si>
  <si>
    <t>2017060101623 del 19/09/2017</t>
  </si>
  <si>
    <t>201706102139 del 22 /09/2017</t>
  </si>
  <si>
    <t>Servicio Aereo Territorio Nacional - SATENA</t>
  </si>
  <si>
    <t>El proceso lo realiza la Secretaria General</t>
  </si>
  <si>
    <t>Apoyar el Fortalecimiento Institucional de la Asamblea Departamental de Antioquia, en aras de promover la eficiencia, eficacia y efectividad en el cumplimiento de sus funciones</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</si>
  <si>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</si>
  <si>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</si>
  <si>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</si>
  <si>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</si>
  <si>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Soluciones Informáticas intervenidas y cumpliendo las políticas  informáticas**</t>
  </si>
  <si>
    <t>Intervenir  soluciones informáticas</t>
  </si>
  <si>
    <t>19049 - 19050</t>
  </si>
  <si>
    <t>Diana Perez Blandon - Ivan Yesid Espinoza Guzman</t>
  </si>
  <si>
    <r>
      <rPr>
        <b/>
        <sz val="8"/>
        <rFont val="Arial"/>
        <family val="2"/>
      </rPr>
      <t>Servicio de mantenimiento, soporte y actualización del software G+</t>
    </r>
    <r>
      <rPr>
        <sz val="8"/>
        <rFont val="Arial"/>
        <family val="2"/>
      </rPr>
      <t xml:space="preserve"> (actualización, soporte y mantenimiento),  Secretaría de Gestión Humana (adición)</t>
    </r>
  </si>
  <si>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</si>
  <si>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22-0083</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</si>
  <si>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</si>
  <si>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</si>
  <si>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</si>
  <si>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</si>
  <si>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</si>
  <si>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Servicio de recepción, transporte, entrega, almacenamiento y custodia de la información corporativa almacenada en medios magnéticos y otros dispositivos de la Gobernación de Antioquia.</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</si>
  <si>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</si>
  <si>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</si>
  <si>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Servicio de soporte bolsa de horas base de datos Oracle</t>
  </si>
  <si>
    <t>22-0082</t>
  </si>
  <si>
    <r>
      <rPr>
        <b/>
        <sz val="8"/>
        <rFont val="Arial"/>
        <family val="2"/>
      </rPr>
      <t>Servicio de mantenimiento, soporte y renovación de la herramienta  VMware</t>
    </r>
    <r>
      <rPr>
        <sz val="8"/>
        <rFont val="Arial"/>
        <family val="2"/>
      </rPr>
      <t xml:space="preserve"> de la Gobernación de Antioquia. </t>
    </r>
  </si>
  <si>
    <t xml:space="preserve">Intervenciones asociadas al plan  de trabajo  de los proyectos de:  competencias laborales, cultura y cambio organizacional y gestion del conocimiento. </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</si>
  <si>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</si>
  <si>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</si>
  <si>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</si>
  <si>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</si>
  <si>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</si>
  <si>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</si>
  <si>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Procesos del Sistema Integrado de Gestión articulados con la Misión, Visión y objetivos estratégicos de la entidad</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</si>
  <si>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</si>
  <si>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</si>
  <si>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Realización del 6° Evento Académico del Sistema Integrado de Gestión</t>
  </si>
  <si>
    <t>Se trasladará el CDP a la Oficina de Comunicaciones</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</si>
  <si>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</si>
  <si>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</si>
  <si>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Plazas de prácticas asignadas a los diferentes organismos de la Gobernación de Antioquia.</t>
  </si>
  <si>
    <t>020130001</t>
  </si>
  <si>
    <t>Contratos con 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</si>
  <si>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</si>
  <si>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</si>
  <si>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</si>
  <si>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</si>
  <si>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</si>
  <si>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</si>
  <si>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</si>
  <si>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</si>
  <si>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</si>
  <si>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Prestar los servicios de atención y prevención de accidentes de trabajo y enfermedades laborales (ATEL) de empleados, trabajadores, estudiantes en práctica y contratistas independientes (riesgos lV y V) de la administración departamental.</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</si>
  <si>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</si>
  <si>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</si>
  <si>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</si>
  <si>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</si>
  <si>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</si>
  <si>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</si>
  <si>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18667 - 19457</t>
  </si>
  <si>
    <t>Comfama</t>
  </si>
  <si>
    <t>Realizar las evaluaciones médicas ocupacionales, la práctica de exámenes de laboratorio, la aplicación de vacunas necesarias para el ingreso, las evaluaciones periódicas y las ayudas necesarias para el egreso del servidor público departamental.</t>
  </si>
  <si>
    <t>Prestar los servicios no contemplados en el plan obligatorio de salud, mediante un plan complementario para el trabajador oficial y su núcleo familiar.</t>
  </si>
  <si>
    <t xml:space="preserve">80141900; 80141600; 90101600; 90111600
</t>
  </si>
  <si>
    <t>Prestar los servicios como apoderada(o) en los procesos prejurídicos y jurídicos para el cobro de la cartera morosa en favor del Fondo de la Vivienda del Departamento de Antioquia.</t>
  </si>
  <si>
    <t>3839693</t>
  </si>
  <si>
    <t>Gloria Marcela Botero Isaza</t>
  </si>
  <si>
    <t>ADQUISISCION DE TIQUETES AEREOS VF 600002262</t>
  </si>
  <si>
    <t>VICTORIA E RAMIREZ VELEZ</t>
  </si>
  <si>
    <t>SECRETARIA DE GOBIERNO</t>
  </si>
  <si>
    <t>3838301</t>
  </si>
  <si>
    <t>victoria.ramirez@antioquia.gov.co</t>
  </si>
  <si>
    <t>Recursos de Funcionamiento</t>
  </si>
  <si>
    <t>traslado a la Secretaria General- Subsecretaría Logistica</t>
  </si>
  <si>
    <t>SUMINISTRO DE VIVERES CARCEL YARUMITO VF 600002270</t>
  </si>
  <si>
    <t>3838302</t>
  </si>
  <si>
    <t>Recursos de funcionamiento</t>
  </si>
  <si>
    <t>PROMOCION Y PROTECION DE DDHH</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</si>
  <si>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</si>
  <si>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</si>
  <si>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</si>
  <si>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</si>
  <si>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</si>
  <si>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</si>
  <si>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</si>
  <si>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</si>
  <si>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</si>
  <si>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</si>
  <si>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</si>
  <si>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</si>
  <si>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CARLOS MARIO MARIN MARIN</t>
  </si>
  <si>
    <t>GERENTE</t>
  </si>
  <si>
    <t>3839336</t>
  </si>
  <si>
    <t>astrid.arroyo@antioquia.gov.co</t>
  </si>
  <si>
    <t>Municipios sin organismos de tránsito con Programas Integrales en Seguridad Vial</t>
  </si>
  <si>
    <t>Apoyo en su logistica e inteligencia a la fuerza pública y organismos de seguridad en
Antioquia</t>
  </si>
  <si>
    <t>22-0173</t>
  </si>
  <si>
    <t>POLICIA NACIONAL</t>
  </si>
  <si>
    <t>CONSTRUCCION, MENTENIMIENTO Y ADECUACIONES FUERZA PUBLICA</t>
  </si>
  <si>
    <t>HUGO ALBERTO PARRA GALEANO</t>
  </si>
  <si>
    <t>3838330</t>
  </si>
  <si>
    <t>hugo.parra@antioquia.gov.co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</si>
  <si>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</si>
  <si>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</si>
  <si>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</si>
  <si>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</si>
  <si>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TEMPORALES PROYECTO CONSTRUCCION, MENTENIMIENTO Y ADECUACIONES FUERZA PUBLICA</t>
  </si>
  <si>
    <t>Traslado CDP a la Secretaría de Gestión Humana para el pago de temporales</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</si>
  <si>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</si>
  <si>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</si>
  <si>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</si>
  <si>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</si>
  <si>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</si>
  <si>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</si>
  <si>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</si>
  <si>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</si>
  <si>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</si>
  <si>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</si>
  <si>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</si>
  <si>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</si>
  <si>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TEMPORALES APOYO A LA LOGISTICA E INTELIGENCIA D ELA FUERZA PUBLICA</t>
  </si>
  <si>
    <t>CONSTRUCCION MANTENIMIENTO DE SEDES VF 600002423</t>
  </si>
  <si>
    <t>2017060053415</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</si>
  <si>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</si>
  <si>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</si>
  <si>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</si>
  <si>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</si>
  <si>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</si>
  <si>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</si>
  <si>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</si>
  <si>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</si>
  <si>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</si>
  <si>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AICARDO URREGO USUGA</t>
  </si>
  <si>
    <t>DIRECTOR DE APOYO INSTITUCIONAL</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</si>
  <si>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</si>
  <si>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</si>
  <si>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</si>
  <si>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</si>
  <si>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</si>
  <si>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</si>
  <si>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</si>
  <si>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</si>
  <si>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</si>
  <si>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</si>
  <si>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</si>
  <si>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Prestar los servicios como Coordinador Ejecutivo de los Bomberos de Antioquia en cumplimiento de la Ley 1575 de 2012, las Resolución 0661 de 2014, la Resolución 384 de 2017 y Resolución 429 de 2017</t>
  </si>
  <si>
    <t>23-00007</t>
  </si>
  <si>
    <t>SUMINISTRO DE ALIMENTACIÓN COMO APOYO A LA REGISTRADURÍA VF 6000002271</t>
  </si>
  <si>
    <t>2017060077279</t>
  </si>
  <si>
    <t>SAN AGUSTÍN EVENTOS</t>
  </si>
  <si>
    <t>FORTALECIMIENTO (CAPACITACIÓN Y ASISTENCIA TÉCNICA) BOMBEROS</t>
  </si>
  <si>
    <t xml:space="preserve">Cuerpos de Bomberos tecnificados y capacitados </t>
  </si>
  <si>
    <t>FORTALECIMIENTIO TECNOLOGICO ORGANISMO DE TRANSITO</t>
  </si>
  <si>
    <t>carlosalberto.marin@antioquia.gov.co</t>
  </si>
  <si>
    <t>Fortalecimiento Institucional en Transporte y Tránsito en el Departamento de Antioquia</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</si>
  <si>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</si>
  <si>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</si>
  <si>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</si>
  <si>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</si>
  <si>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</si>
  <si>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22-0223</t>
  </si>
  <si>
    <t>2017060089213</t>
  </si>
  <si>
    <t>EMPRESA SOCIAL DEL ESTADO HOSPITAL MENTAL DE ANTIOQUIA</t>
  </si>
  <si>
    <t>ATENCION VICTIMAS Y DERECHOS HUMANOS VF 6000002425</t>
  </si>
  <si>
    <t>22-0222</t>
  </si>
  <si>
    <t xml:space="preserve">ATENCION VICTIMAS Y DERECHOS HUMANOS </t>
  </si>
  <si>
    <t>APOYO A LA ACCION INTEGRAL CONTRA MINAS ANTIPERSONALES</t>
  </si>
  <si>
    <t xml:space="preserve">Víctimas de Minas Antipersonal (MAP), (MUSE) y (AEI) Caracterizadas
Estrategia de Educación en el Riesgo de Minas Antipersonal  y comportamientos seguros.
</t>
  </si>
  <si>
    <t>22-0075</t>
  </si>
  <si>
    <t>IMPLEMENTACION TECNOLOGICA Y SISTEMAS DE INFORMACION</t>
  </si>
  <si>
    <t>08-0014</t>
  </si>
  <si>
    <t xml:space="preserve"> TEMPORALES IMPLEMENTACION TECNOLOGICA Y SISTEMAS DE INFORMACION</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</si>
  <si>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</si>
  <si>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</si>
  <si>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</si>
  <si>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</si>
  <si>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</si>
  <si>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Traslado a comunicaciones</t>
  </si>
  <si>
    <t>FORTALECIMIENTO DE INTITUCIONES QUE BRINDAN SERVICIO DE JUSTICIA FORMAL Y NO FORMAL</t>
  </si>
  <si>
    <t>22-0024</t>
  </si>
  <si>
    <t>OPERADOR LOGISTICO COMUNICACIONES VF600002355</t>
  </si>
  <si>
    <t xml:space="preserve">OPERADOR LOGISTICO COMUNICACIONES </t>
  </si>
  <si>
    <t>*Organismos de Seguridad y Fuerza Pública, Fortalecidos y Dotados.</t>
  </si>
  <si>
    <t>CENTRAL DE MEDIOS VF 600002365</t>
  </si>
  <si>
    <t xml:space="preserve">OPERADOR TELEFONIA CELULAR </t>
  </si>
  <si>
    <t>ELEMENTOS OFICINA</t>
  </si>
  <si>
    <t>OPERADOR LOGISTICO  VF600002354</t>
  </si>
  <si>
    <t>08-00003</t>
  </si>
  <si>
    <t>MEDIOS DE  COMUNICACION VF600002366</t>
  </si>
  <si>
    <t>08-0003</t>
  </si>
  <si>
    <t>SERVICIO COMUNICACIÓN MOVIL PDA VF6000002459</t>
  </si>
  <si>
    <t>2016060099711</t>
  </si>
  <si>
    <t xml:space="preserve">SERVICIO COMUNICACIÓN MOVIL PDA </t>
  </si>
  <si>
    <t>APOYO E IMPLEMENTACION DE PROGRAMAS MPALES PAZES</t>
  </si>
  <si>
    <t>SUMINISTRO DE VÍVERES FUERZA PÚBLICA, ORGANISMOS DE SEGURIDAD Y JUSTICIA</t>
  </si>
  <si>
    <t>ERRADICACION DE CULTIVOS ILICITOS</t>
  </si>
  <si>
    <t>Cultivos ilicitos erradicados con proyectos de desarrollo alternativo</t>
  </si>
  <si>
    <t>14-0063</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</si>
  <si>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</si>
  <si>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Norman Harry Posada</t>
  </si>
  <si>
    <t>norman.harry@antioquia.gov.co</t>
  </si>
  <si>
    <t>Se realizó una prorroga a este contrato hasta el 31-03-2018</t>
  </si>
  <si>
    <t>El arrendador entrega a título de arrendamiento a El arrendatario módulos de seguridad para depositar mercancía decomisada por la dirección de  Rentas  Departamentales</t>
  </si>
  <si>
    <t>Se realizó una prorroga hasta el 31 de Enero de 2017</t>
  </si>
  <si>
    <t>19846-19847</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</si>
  <si>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</si>
  <si>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</si>
  <si>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</si>
  <si>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</si>
  <si>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</si>
  <si>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</si>
  <si>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</si>
  <si>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</si>
  <si>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Adriana Marcela Fontalvo</t>
  </si>
  <si>
    <t>adriana.fontalvo@antioquia.gov.co</t>
  </si>
  <si>
    <t>Se prorrogo hasta el 31 de enero de 2018</t>
  </si>
  <si>
    <t>Juan Diego Blandon Restrepo</t>
  </si>
  <si>
    <t xml:space="preserve"> Adriana Marcela Fontalvo Restrepo</t>
  </si>
  <si>
    <t>implementación de la fase del proyecto “Preparación Obligatoria”.</t>
  </si>
  <si>
    <t xml:space="preserve">Implementación de la segunda fase del proyecto </t>
  </si>
  <si>
    <t>Se prorrogo hasta el 31 de marzo de 2018</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</si>
  <si>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</si>
  <si>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</si>
  <si>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Implementación de la tercera fase del proyecto </t>
  </si>
  <si>
    <t>Angela Piedad Soto Marin</t>
  </si>
  <si>
    <t>Subsecretaria Financiera - Tesorero</t>
  </si>
  <si>
    <t>3838048</t>
  </si>
  <si>
    <t>angela.soto@antioquia.gov.co</t>
  </si>
  <si>
    <t>Angela Piedad Soto Marin ,Juan Diego Blandon Restrepo, luz Aide Correa Aguirre</t>
  </si>
  <si>
    <t>Secretaria de Haicenda</t>
  </si>
  <si>
    <t>Temporales Hacienda Rentas</t>
  </si>
  <si>
    <t xml:space="preserve">Fortalecimiento de las rentas oficiales como fuente de inversión social en el Departamento de Antioquia </t>
  </si>
  <si>
    <t>22-1144001</t>
  </si>
  <si>
    <t>Acción coordinada para el control y fiscalización de los juegos de suerte de azar</t>
  </si>
  <si>
    <t>El tramite es adelantado por la Secretaria Gestion Humana (TEMPORALIDADES)</t>
  </si>
  <si>
    <t>Michella Salazar</t>
  </si>
  <si>
    <t>Temporales Hacienda Mejoramiento</t>
  </si>
  <si>
    <t>Actividades tendientes al apoyo de las finanzas del Departamento</t>
  </si>
  <si>
    <t>28 meses</t>
  </si>
  <si>
    <t>Director Bienes Muebles, Inmeubles y Seguros</t>
  </si>
  <si>
    <t>Fortalecer y dar continuidad a la gestión tributarias del impuesto de registro y estampilla prodesarrollo- C.C Magdalena</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</si>
  <si>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</si>
  <si>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</si>
  <si>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</si>
  <si>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</si>
  <si>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</si>
  <si>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</si>
  <si>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</si>
  <si>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</si>
  <si>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</si>
  <si>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</si>
  <si>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Mantenimiento y Adecuación de Bienes Inmuebles propiedad del Departamento de Antioquia</t>
  </si>
  <si>
    <t>Adquisición de tiquetes aéreos para la Gobernación de Antioquia-Secretaria de Hacienda</t>
  </si>
  <si>
    <t>Melissa Urrego Mejia</t>
  </si>
  <si>
    <t>melissa.urrego@antioquia,gov.co</t>
  </si>
  <si>
    <t>Secretaría Hacienda</t>
  </si>
  <si>
    <t>3839371</t>
  </si>
  <si>
    <t>Comunicación celular S.A. COMCEL S.A.</t>
  </si>
  <si>
    <t>Diana David</t>
  </si>
  <si>
    <t>Supervisión técnica, jurídica, administrativa y financiera.</t>
  </si>
  <si>
    <t>81111500; 81112100</t>
  </si>
  <si>
    <t>3839372</t>
  </si>
  <si>
    <t>Alexandar Arias Ocampo</t>
  </si>
  <si>
    <t xml:space="preserve">Prestación de servicios de transporte terrestre automotor para apoyar la gestión de la Secretaría de Hacienda </t>
  </si>
  <si>
    <t>Director Rentas</t>
  </si>
  <si>
    <t>Silvia Elena Ramirez Molina</t>
  </si>
  <si>
    <t>Contrato Interadministrativo de mandato para la promoción, creación, elaboración, desarrollo y conceptualización de las campañas, estrategias y necesidades comunicacionales de la Gobernación de Antioquia</t>
  </si>
  <si>
    <t>3838171</t>
  </si>
  <si>
    <t xml:space="preserve">SE REALIZO PRORROGA POR 6 MESES </t>
  </si>
  <si>
    <t>Ines Elvira Arango Valencia</t>
  </si>
  <si>
    <t>3839179</t>
  </si>
  <si>
    <t>Encuentro Departamental de Gobernadores indígenas</t>
  </si>
  <si>
    <t>3835592</t>
  </si>
  <si>
    <t>Socialización de la actualización de la Ordenanza</t>
  </si>
  <si>
    <t xml:space="preserve">Encuentro con Autoridades indígenas </t>
  </si>
  <si>
    <t xml:space="preserve">Mejoramiento de Casas de Paso </t>
  </si>
  <si>
    <t>Mejorar los centros de paso para autoridades indígenas</t>
  </si>
  <si>
    <t>Mejoramiento de Casas de paso</t>
  </si>
  <si>
    <t>Apoyo iniciativas de emprendimiento  indígena</t>
  </si>
  <si>
    <t>Emprendimiento empresas indigenas</t>
  </si>
  <si>
    <t>Cofinanciar Convite comunitario para mejorar calidad de vida</t>
  </si>
  <si>
    <t>Mejorar la capacidad calidad de vida de comunidades indigenas</t>
  </si>
  <si>
    <t>Convites comunitarios</t>
  </si>
  <si>
    <t>Prestar servicio de apoyo integral para la atención de diferentes eventos intervensón social indígena del Departamento de Antioquia.</t>
  </si>
  <si>
    <t>Apoyar Planes de Vida indígena</t>
  </si>
  <si>
    <t>Planes de Vida</t>
  </si>
  <si>
    <t>Apoyo a iniciativas de comunidades con Diagnóstico territorial indígena en el Departamento de Antioquia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</si>
  <si>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</si>
  <si>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</si>
  <si>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</si>
  <si>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</si>
  <si>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</si>
  <si>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</si>
  <si>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</si>
  <si>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</si>
  <si>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</si>
  <si>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</si>
  <si>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</si>
  <si>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</si>
  <si>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</si>
  <si>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</si>
  <si>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</si>
  <si>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ESE Hospital Nuestra Señora de Guadalupe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</si>
  <si>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</si>
  <si>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</si>
  <si>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</si>
  <si>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 xml:space="preserve">Integrar esfuerzos para la promoción del desarrollo integral temprano de la primera infancia bajo la modalidad institucional, en el municipio de San Rafael </t>
  </si>
  <si>
    <t>ESE Hospital Presbitero  Alonso Maria Giraldo San Rafael</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</si>
  <si>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</si>
  <si>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</si>
  <si>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</si>
  <si>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</si>
  <si>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</si>
  <si>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</si>
  <si>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ESE Hospital San Juan de Dios de Valdivia</t>
  </si>
  <si>
    <t>ESE Hospital San Juan de Dios de Valparaíso</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</si>
  <si>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</si>
  <si>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</si>
  <si>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Girardota</t>
  </si>
  <si>
    <t xml:space="preserve">ESE Hospital San Rafael de Girardota </t>
  </si>
  <si>
    <t>ESE Hospital del Sur Gabriel Jaramillo Piedrahita</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</si>
  <si>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</si>
  <si>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</si>
  <si>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</si>
  <si>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</si>
  <si>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</si>
  <si>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</si>
  <si>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</si>
  <si>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Integrar esfuerzos para la promoción del desarrollo integral temprano de la primera infancia bajo la modalidad Familiar, en el municipio de Caramanta</t>
  </si>
  <si>
    <t>Brindar apoyo a la realización de las acciones técnicas, administrativas, jurídicas y financieras que permitan la implementación de las políticas públicas de Primera Infancia e Infancia y Adolescencia del Departamento de Antioquia.</t>
  </si>
  <si>
    <t>2017SS380001</t>
  </si>
  <si>
    <t xml:space="preserve">Apoyar la realización de las acciones técnicas y administrativas que permitan la implementación del programa Antioquia Joven en el Departamento de Antioquia. </t>
  </si>
  <si>
    <t>3839246</t>
  </si>
  <si>
    <t>Institución Universitaria Colegio Mayor de Antioquia</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</si>
  <si>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</si>
  <si>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</si>
  <si>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</si>
  <si>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*Atención integral de calidad
*Encuentros regionales de agentes educativos
*Cualificación de agentes educativos</t>
  </si>
  <si>
    <t>Instituto Colombiano de Bienestar Familiar - ICBF</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</si>
  <si>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</si>
  <si>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</si>
  <si>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 xml:space="preserve">Integrar esfuerzos para la promoción del desarrollo integral temprano de la primera infancia bajo la modalidad propia en los municipios de Murindó, Mutatá, Necoclí y Turbo. </t>
  </si>
  <si>
    <t>Asociación de Cabildos Indígenas de Antioquia</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</si>
  <si>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</si>
  <si>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72141003; 72141104; 72141106</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</si>
  <si>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</si>
  <si>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3837980
3837981</t>
  </si>
  <si>
    <t xml:space="preserve">rodrigo.echeverry@antioquia.gov.co
</t>
  </si>
  <si>
    <t>Kilómetros de Vías de la RVS pavimentadas (31050101)</t>
  </si>
  <si>
    <t>Construcción y pavimentación de vías en la Red Vial Secundaria RVS en el Departamento de Antioquia</t>
  </si>
  <si>
    <t>Red vial pavimentada</t>
  </si>
  <si>
    <t xml:space="preserve">Pavimentación El Limón-Anorí
</t>
  </si>
  <si>
    <t>5970-LIC-20-08-2016</t>
  </si>
  <si>
    <t>14703 de 23/08/2016
20511 de 11/01/2018</t>
  </si>
  <si>
    <t>S2016060093628 de 18/11/2016</t>
  </si>
  <si>
    <t xml:space="preserve">CONSORCIO DESARROLLO VIAL ANORI </t>
  </si>
  <si>
    <t xml:space="preserve">Jorge Mauricio Morales/Interventoría Externa_VELNEC S.A </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</si>
  <si>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</si>
  <si>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3837980 3837981</t>
  </si>
  <si>
    <t>Pavimentación El Limón-Anorí</t>
  </si>
  <si>
    <t>6052-CON-20-14-2016</t>
  </si>
  <si>
    <t>14704 de 23/08/2016
20512 de 11/01/2018</t>
  </si>
  <si>
    <t>S2016060100254 de 26/12/2016</t>
  </si>
  <si>
    <t xml:space="preserve">VELNEC S.A </t>
  </si>
  <si>
    <t>Jorge Mauricio Morales</t>
  </si>
  <si>
    <t>MEJORAMIENTO, REHABILITACION Y MANTENIMIENTO DE LAS VÍAS DE LAS SUBREGIONES DE OCCIDENTE  Y URABÁ DEL DEPARTAMENTO DE ANTIOQUIA</t>
  </si>
  <si>
    <t>km de vías de la RVS mantenidas, mejoradas y/o rehabilitadas en afirmado  (31050305)
km de vías de la RVS mantenidas, mejoradas y/o rehabilitadas en pavimento (31050305)</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</si>
  <si>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</si>
  <si>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</si>
  <si>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</si>
  <si>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</si>
  <si>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CONSORCIO OCCIDENTE VIAL 02 (IKON GROUP SAS - 75% - RHINO INFRAESTRUCTURE SAS 25%)</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</si>
  <si>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</si>
  <si>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</si>
  <si>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</si>
  <si>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r>
      <rPr>
        <strike/>
        <sz val="10"/>
        <color rgb="FFFF0000"/>
        <rFont val="Arial"/>
        <family val="2"/>
      </rPr>
      <t>20041 de 04/01/2018</t>
    </r>
    <r>
      <rPr>
        <sz val="10"/>
        <rFont val="Arial"/>
        <family val="2"/>
      </rPr>
      <t xml:space="preserve">
20226 de 09/01/2018</t>
    </r>
  </si>
  <si>
    <t>CONSOCIO BRAAVOS 03 (GRUPO POSSO SAS 70% - HUGO ALFREDO POSSO PRADO 30%)</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</si>
  <si>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</si>
  <si>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</si>
  <si>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</si>
  <si>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</si>
  <si>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INGEVIAS SAS;  NIT 8000298992
NOMBRE REPRESENTANTE LEGAL: JUAN SEBASTIAN RIVERA PALACIO</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</si>
  <si>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</si>
  <si>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</si>
  <si>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</si>
  <si>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</si>
  <si>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</si>
  <si>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 xml:space="preserve"> CONSORCIO BRAAVOS 04 NIT 9011452480 (GRUPO POSSO SAS, NIT 800007208-9 70% - HUGO ALFREDO POSSO PRADO C.C. 4610382 30%); 
NOMBRE REPRESENTANTE LEGAL: HUGO ALFREDO POSSO MONCADA</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</si>
  <si>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</si>
  <si>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</si>
  <si>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</si>
  <si>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</si>
  <si>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EXPLANAN S.A.; NIT 8909105915 
NOMBRE REPRESENTANTE LEGAL: DAVID ARISTIZABAL ZULUAGA</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</si>
  <si>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</si>
  <si>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</si>
  <si>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</si>
  <si>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</si>
  <si>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</si>
  <si>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CONSORCIO DM O6 (DIEGO FONSECA CHAVEZ SAS 50% MEDINA Y RIVERA INGENIERO ASOCIADOS SAS 50%)</t>
  </si>
  <si>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</si>
  <si>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</si>
  <si>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</si>
  <si>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</si>
  <si>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</si>
  <si>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INGEVIAS SAS, NIT 8000298992
NOMBRE REPRESENTANTE LEGAL: JUAN SEBASTIAN RIVERA PALACIO</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</si>
  <si>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</si>
  <si>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</si>
  <si>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</si>
  <si>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</si>
  <si>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</si>
  <si>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 xml:space="preserve">CONSORCIO VFR; NIT 9011449974 (VICTOR GUILLERMO RODRIGUEZ RAMIREZ 50%, FLAVIO RICARDO JIMENEZ MEJIA 25% Y B&amp;H INGENIERIA LTDA BRYAN &amp; HODGSON INGENIERIA LIMITADA 25%)
NOMBRE REPRESENTANTE LEGAL: VICTOR GUILLERMO RODRIGUEZ  </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</si>
  <si>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</si>
  <si>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</si>
  <si>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</si>
  <si>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</si>
  <si>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EXPLANACIONES DEL SUR S.A., con NIT 890921363-1
NOMBRE REPRESENTANTE LEGAL: JAVIER URREGO HERRERA</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</si>
  <si>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</si>
  <si>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</si>
  <si>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</si>
  <si>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</si>
  <si>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</si>
  <si>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CONSORCIO INTEC BAJO CAUCA (Ingeniería y Consultoría INGECON S.A.S con un 50% y ESTUTEC S.A.S con un 50%)</t>
  </si>
  <si>
    <t>Sandra Lucia Orozco Salazar</t>
  </si>
  <si>
    <t>MEJORAMIENTO, REHABILITACION Y MANTENIMIENTO DE LAS VIAS DE LAS SUBREGIONES DEL DEPARTAMENTO DE ANTIOQUIA
Nota: Recursos disponibles para invertir en el  proyecto para el Mantenimiento y Mejoramiento de la RVS en Antioquia</t>
  </si>
  <si>
    <t xml:space="preserve">MEJORAMIENTO, REHABILITACIÓN Y MANTENIMIENTO DE LAS VÍAS  DE INFLUENCIA DEL PEAJE DE PAJARITO DE LA SUBREGIÓN NORTE DEL DEPARTAMENTO DE ANTIOQUIA
</t>
  </si>
  <si>
    <t>LIC-20-04-2017</t>
  </si>
  <si>
    <t>19987 de 03/01/2018</t>
  </si>
  <si>
    <t>S2018060000141 de 03/01/2018</t>
  </si>
  <si>
    <t>EXPLANAN S.A. ; NIT 8909105915
NOMBRE REPRESENTANTE LEGAL: DAVID ARISTIZABAL ZULUAGA</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</si>
  <si>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</si>
  <si>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</si>
  <si>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</si>
  <si>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</si>
  <si>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</si>
  <si>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HACE INGENIEROS S.A.S.; NIT 8001297891
NOMBRE REPRESENTANTE LEGAL: ANTONIO ESTEBAN SANCHEZ</t>
  </si>
  <si>
    <t>Hernan Giraldo Atheortua</t>
  </si>
  <si>
    <t>MEJORAMIENTO, REHABILITACIÓN Y MANTENIMIENTO DE LAS VÍAS  DE INFLUENCIA DEL PEAJE DE PAJARITO DE LA SUBREGIÓN NORTE DEL DEPARTAMENTO DE ANTIOQUIA.</t>
  </si>
  <si>
    <t xml:space="preserve">81101510
</t>
  </si>
  <si>
    <r>
      <t xml:space="preserve">ESTUDIOS Y DISEÑOS </t>
    </r>
    <r>
      <rPr>
        <sz val="10"/>
        <color rgb="FFFF0000"/>
        <rFont val="Calibri"/>
        <family val="2"/>
        <scheme val="minor"/>
      </rPr>
      <t>TÉCNICOS</t>
    </r>
    <r>
      <rPr>
        <sz val="10"/>
        <rFont val="Calibri"/>
        <family val="2"/>
        <scheme val="minor"/>
      </rPr>
      <t xml:space="preserve"> PARA EL MEJORAMIENTO, REHABILITACION Y/O PAVIMENTACION DEL TRAMO DE VIA COLORADO-NECHI (CODIGO DE VIA 25AN18) EN LA SUBREGION BAJO CAUCA DEL DEPARTAMENTO DE ANTIOQUIA</t>
    </r>
  </si>
  <si>
    <r>
      <t xml:space="preserve">Estudios de infraestructura elaborados (31050212)
</t>
    </r>
    <r>
      <rPr>
        <sz val="10"/>
        <color rgb="FFFF0000"/>
        <rFont val="Calibri"/>
        <family val="2"/>
        <scheme val="minor"/>
      </rPr>
      <t>310502000</t>
    </r>
  </si>
  <si>
    <t>20692 de 16/01/2018
18958 de 26/09/2017</t>
  </si>
  <si>
    <t>S2017060178050 de 21/12/2017</t>
  </si>
  <si>
    <t>Adjudicar al proponente ESTRUCTURAS, INTERVENTORÍAS Y PROYECTOS S.A.S.., representado por Jaider Eugenio Sepúlveda García, mayor de edad, identificado con la Cedula de Ciudadanía N° 71.661.365, el Contrato derivado del concurso de méritos 7705</t>
  </si>
  <si>
    <t>Oscar Ivan Osorio Pelaez</t>
  </si>
  <si>
    <t>INTERVENTORIA TECNICA, ADMINISTRATIVA, AMBIENTAL, FINANCIERA Y LEGAL PARA LOS ESTUDIOS Y DISEÑOS PARA EL MEJORAMIENTO, REHABILITACION Y/O PAVIMENTACION DEL TRAMO DE VIA COLORADO-NECHI (CODIGO DE VIA 25AN18) EN LA SUBREGION BAJO CAUCA DEL DEPARTAMENTO DE ANTIOQUIA</t>
  </si>
  <si>
    <t xml:space="preserve">18959 de 26/09/2017 </t>
  </si>
  <si>
    <t xml:space="preserve">S2017060111364 de 28/11/2017 </t>
  </si>
  <si>
    <t>Desierto</t>
  </si>
  <si>
    <t>CD-20-02-2017</t>
  </si>
  <si>
    <t>19989 de 03/01/2018</t>
  </si>
  <si>
    <t>S2017060108506 de 08/1/2017</t>
  </si>
  <si>
    <t>2017-SS-20-0003</t>
  </si>
  <si>
    <t>Henry Alzate Aguirre</t>
  </si>
  <si>
    <r>
      <t xml:space="preserve">CONSTRUCCIÓN DEL PROYECTO TÚNEL DEL TOYO Y SUS VÍAS DE ACCESO EN SUS FASES DE PRECONSTRUCCIÓN, CONSTRUCCIÓN, OPERACIÓN Y MANTENIMIENTO 
Nota: El objeto se registra en la planeación de la contratación de 2018 por tratarse de la </t>
    </r>
    <r>
      <rPr>
        <b/>
        <sz val="10"/>
        <rFont val="Calibri"/>
        <family val="2"/>
        <scheme val="minor"/>
      </rPr>
      <t xml:space="preserve">vigencia futura 2018 </t>
    </r>
    <r>
      <rPr>
        <sz val="10"/>
        <rFont val="Calibri"/>
        <family val="2"/>
        <scheme val="minor"/>
      </rPr>
      <t>de los contratos del proyecto adjudicados en diciembre de 2015</t>
    </r>
  </si>
  <si>
    <t>Recursos de Crédito</t>
  </si>
  <si>
    <t>4396-LIC-20-18-2015</t>
  </si>
  <si>
    <t>9722 de 06/03/2015</t>
  </si>
  <si>
    <t>201500300434 14/10/2015</t>
  </si>
  <si>
    <t xml:space="preserve">CONSORCIO ANTIOQUIA AL MAR </t>
  </si>
  <si>
    <t>CONSORCIO INTEGRAL TÚNEL EL TOYO integrado por INTEGRAL INGENIERÍA DE SUPERVISIÓN S.A.S 49% e INTEGRAL DISEÑOS E INTERVENTORÍA S.A.S. 51%./Luis Eduardo Tobón Cardona</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</si>
  <si>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</si>
  <si>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EL DEPARTAMENTO DE ANTIOQUIA COLABORA AL MUNICIPIO DE YOLOMBO CON RECURSOS ECONOMICOS PARA QUE ESTE LLEVE A CABO LA PAVIMENTACION DE VIAS TERCIARIAS.</t>
  </si>
  <si>
    <t>320402000/000050</t>
  </si>
  <si>
    <t>RE-20-12-2017</t>
  </si>
  <si>
    <t>19939 de 03/01/2018</t>
  </si>
  <si>
    <t>S2017060108702 de 08/11/2017</t>
  </si>
  <si>
    <t>2017-AS-20-0012</t>
  </si>
  <si>
    <t>EL DEPARTAMENTO DE ANTIOQUIA COLABORA AL MUNICIPIO DE BRICEÑO CON RECURSOS ECONOMICOS PARA QUE ESTE LLEVE A CABO LA PAVIMENTACION DE VIAS TERCIARIAS. BRICEÑO LAS AURAS</t>
  </si>
  <si>
    <t>RE-20-13-2017</t>
  </si>
  <si>
    <t>19942 de 03/01/2018</t>
  </si>
  <si>
    <t>S2017060109249 de 10/11/2017</t>
  </si>
  <si>
    <t>2017-AS-20-0013</t>
  </si>
  <si>
    <t>EL DEPARTAMENTO DE ANTIOQUIA COLABORA AL MUNICIPIO DE EL CARMEN DE VIBORAL CON RECURSOS ECONOMICOS PARA QUE ESTE LLEVE A CABO LA PAVIMENTACION DE VIAS TERCIARIAS.</t>
  </si>
  <si>
    <t>RE-20-14-2017</t>
  </si>
  <si>
    <t>19943 de 03/01/2018</t>
  </si>
  <si>
    <t>S2017060108691 de 08/11/2017</t>
  </si>
  <si>
    <t>2017-AS-20-0014</t>
  </si>
  <si>
    <t>EL DEPARTAMENTO DE ANTIOQUIA COLABORA AL MUNICIPIO DE EL SANTUARIO CON RECURSOS ECONOMICOS PARA QUE ESTE LLEVE A CABO LA PAVIMENTACION DE VIAS TERCIARIAS.</t>
  </si>
  <si>
    <t>RE-20-15-2017</t>
  </si>
  <si>
    <t>19945 de 03/01/2018</t>
  </si>
  <si>
    <t>S2017060108693 de 08/11/2017</t>
  </si>
  <si>
    <t>2017-AS-20-0015</t>
  </si>
  <si>
    <t>EL DEPARTAMENTO DE ANTIOQUIA COLABORA AL MUNICIPIO DE MARINILLA CON RECURSOS ECONOMICOS PARA QUE ESTE LLEVE A CABO LA PAVIMENTACION DE VIAS TERCIARIAS.</t>
  </si>
  <si>
    <t>RE-20-16-2017</t>
  </si>
  <si>
    <t>19949 de 03/01/2018</t>
  </si>
  <si>
    <t>S2017060108696 de 08/11/2017</t>
  </si>
  <si>
    <t>2017-AS-20-0016</t>
  </si>
  <si>
    <t>EL DEPARTAMENTO DE ANTIOQUIA COLABORA AL MUNICIPIO DE CONCORDIA CON RECURSOS ECONOMICOS PARA QUE ESTE LLEVE A CABO LA PAVIMENTACION DE VIAS TERCIARIAS.</t>
  </si>
  <si>
    <t>RE-20-17-2017</t>
  </si>
  <si>
    <t>19952 de 03/01/2018</t>
  </si>
  <si>
    <t>S2017060108700 de 08/11/2017</t>
  </si>
  <si>
    <t>2017-AS-20-0017</t>
  </si>
  <si>
    <t>EL DEPARTAMENTO DE ANTIOQUIA COLABORA AL MUNICIPIO DE VENECIA CON RECURSOS ECONOMICOS PARA QUE ESTE LLEVE A CABO LA PAVIMENTACION DE VIAS TERCIARIAS.</t>
  </si>
  <si>
    <t>RE-20-18-2017</t>
  </si>
  <si>
    <t>19954 de 03/01/2018</t>
  </si>
  <si>
    <t>S2017060108701 de 08/11/2017</t>
  </si>
  <si>
    <t>2017-AS-20-0018</t>
  </si>
  <si>
    <t>EL DEPARTAMENTO DE ANTIOQUIA COLABORA AL MUNICIPIO DE SAN PEDRO DE URABA CON RECURSOS ECONOMICOS PARA QUE ESTE LLEVE A CABO LA PAVIMENTACION DE VIAS TERCIARIAS.</t>
  </si>
  <si>
    <t>RE-20-19-2017</t>
  </si>
  <si>
    <t>19956 de 03/01/2018</t>
  </si>
  <si>
    <t>S2017060108704 de 08/11/2017</t>
  </si>
  <si>
    <t>2017-AS-20-0019</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</si>
  <si>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</si>
  <si>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</si>
  <si>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</si>
  <si>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</si>
  <si>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</si>
  <si>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</si>
  <si>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EL DEPARTAMENTO DE ANTIOQUIA COLABORA AL MUNICIPIO DE AMAGA CON RECURSOS ECONOMICOS PARA QUE ESTE LLEVE A CABO LA PAVIMENTACION DE VIAS URBANAS.</t>
  </si>
  <si>
    <t>RE-20-21-2017</t>
  </si>
  <si>
    <t>19966 de 03/01/2018</t>
  </si>
  <si>
    <t>S2017060108695 de 08/11/2017</t>
  </si>
  <si>
    <t>2017-AS-20-0021</t>
  </si>
  <si>
    <t>EL DEPARTAMENTO DE ANTIOQUIA COLABORA AL MUNICIPIO DE SAN VICENTE FERRER CON RECURSOS ECONOMICOS PARA QUE ESTE LLEVE A CABO LA PAVIMENTACION DE VIAS URBANAS.</t>
  </si>
  <si>
    <t>RE-20-22-2017</t>
  </si>
  <si>
    <t>19969 de 03/01/2018</t>
  </si>
  <si>
    <t>S2017060108699 de 08/11/2017</t>
  </si>
  <si>
    <t>2017-AS-20-0022</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</si>
  <si>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</si>
  <si>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</si>
  <si>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</si>
  <si>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</si>
  <si>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</si>
  <si>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</si>
  <si>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</si>
  <si>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</si>
  <si>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</si>
  <si>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</si>
  <si>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</si>
  <si>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72141103; 30111601</t>
  </si>
  <si>
    <t>EL DEPARTAMENTO DE ANTIOQUIA COLABORARÁ A LOS MUNICIPIOS CON RECURSOS ECONOMICOS PARA QUE ESTOS LLEVEN A CABO LA PAVIMENTACION DE VÍAS URBANAS</t>
  </si>
  <si>
    <t>Jaime Alejandro Gomez Restrepo</t>
  </si>
  <si>
    <t xml:space="preserve">FORMULACIÓN TITULACIÓN DE PREDIOS RELACIONADOS CON LA INFRAESTRUCTURA DE TRANSPORTE DE ANTIOQUIA. LA GESTIÓN PREDIAL DE PROYECTOS VIALES ENTRE ELLOS EL PROYECTO ANORÍ-LIMON.
</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</si>
  <si>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</si>
  <si>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</si>
  <si>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r>
      <t xml:space="preserve">CONSULTORÍA PARA EFECTUAR ESTUDIOS </t>
    </r>
    <r>
      <rPr>
        <b/>
        <sz val="10"/>
        <rFont val="Calibri"/>
        <family val="2"/>
        <scheme val="minor"/>
      </rPr>
      <t xml:space="preserve">AMBIENTALES </t>
    </r>
    <r>
      <rPr>
        <sz val="10"/>
        <rFont val="Calibri"/>
        <family val="2"/>
        <scheme val="minor"/>
      </rPr>
      <t>EN LA RED VIAL A CARGO DEL DEPARTAMENTO DE ANTIOQUIA</t>
    </r>
  </si>
  <si>
    <t>CONSULTORÍA PARA EFECTUAR ESTUDIOS Y DISEÑOS DE VIAS EN LA RED VIAL A CARGO DEL DEPARTAMENTO DE ANTIOQUIA</t>
  </si>
  <si>
    <t>Conservación de la transitabilidad en vías en el Departamento
NOTA: Recursos para adicionar en el año 2018 el contrato 2017-SS-20-0003-PRESTAR EL SERVICIO DE ADMINISTRACIÓN Y OPERACIÓN DE MAQUINARIA PARA EL DEPARTAMENTO DE ANTIOQUIA</t>
  </si>
  <si>
    <t>PAVIMENTACIÓN DE LA VÍA PUERTO NARE-PUERTO TRIUNFO DEL DEPARTAMENTO DE ANTIOQUIA</t>
  </si>
  <si>
    <t>No Solicitadas</t>
  </si>
  <si>
    <t xml:space="preserve">Edir Amparo Graciano Gómez </t>
  </si>
  <si>
    <t>INTERVENTORÍA TECNICA, ADMINISTRATIVA, AMBIENTAL, FINANCIERA Y LEGAL PARA LA  PAVIMENTACIÓN DE LA VÍA PUERTO NARE-PUERTO TRIUNFO DEL DEPARTAMENTO DE ANTIOQUIA</t>
  </si>
  <si>
    <t>95111603; 95121909; 95121645; 95111500</t>
  </si>
  <si>
    <t>Mejoramiento Conexión Vial Aburrá Norte.  (km de vías en el desarrollo vial Aburra-Norte construidas, operadas, mantenidas y rehabilitadas)
NOTA: pago a realizar al concesionario a traves del recaudo de la valorizacion de la via</t>
  </si>
  <si>
    <t>km de vías en el desarrollo vial Aburrá-Norte construidas, operadas, mantenidas y rehabilitadas 31050403</t>
  </si>
  <si>
    <t>Red vial operada y mantenida</t>
  </si>
  <si>
    <t>Mantenimiento y operación de vías</t>
  </si>
  <si>
    <t>Gilberto Quintero Zapata/Interventoría Externa</t>
  </si>
  <si>
    <t xml:space="preserve">Rehabilitación y mantenimiento de vías específicas con recursos del peaje Pajarito en la subregión Norte del departamento.
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
</t>
  </si>
  <si>
    <t>72141002; 55121704; 55121712; 55121715; 55121718</t>
  </si>
  <si>
    <t>CONVENIO INTERADMINISTRATIVO CON LA AGENCIA DE SEGURIDAD VIAL PARA EL SUMINISTRO E INSTALACIÓN DE LA SEÑALIZACIÓN VERTICAL Y HORIZONTAL EN LA RED VIAL A CARGO DEL DEPARTAMENTO DE ANTIOQUIA</t>
  </si>
  <si>
    <t>CONSTRUCCIÓN DEL PUENTE EN LA VÍA 25AN02 SANTA BÁRBARA (RUTA 25) -YE A FREDONIA en el km16+00, EN LA SUBREGIÓN SUROESTE DEL DEPARTAMENTO DE ANTIOQUIA</t>
  </si>
  <si>
    <t>Puentes RVS construidos, rehabilitados y/o mantenidos
31050302
310503000</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</si>
  <si>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</si>
  <si>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</si>
  <si>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</si>
  <si>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 xml:space="preserve">LA CONSTRUCCIÓN DE CINCO (5) PUENTES VEHICULARES DISTRIBUIDOS EN LAS SUBREGIONES DE URABÁ Y SUROESTE EN LAS VIAS SECUNDARIAS DEL DEPARTAMENTO DE ANTIOQUIA
</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</si>
  <si>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</si>
  <si>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</si>
  <si>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</si>
  <si>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</si>
  <si>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</si>
  <si>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</si>
  <si>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</si>
  <si>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(2) EL DEPARTAMENTO DE ANTIOQUIA COLABORARÁ A LOS MUNICIPIOS CON RECURSOS ECONOMICOS PARA LLEVAR A CABO LAS OBRAS DE MEJORAMIENTO Y MANTENIMIENTO DE Otros espacios públicos (muelles, malecones, entre otros) construidos y/o mantenidos (31050603)</t>
  </si>
  <si>
    <t>(15) EL DEPARTAMENTO DE ANTIOQUIA COLABORA A LOS MUNICIPIOS CON RECURSOS ECONOMICOS PARA QUE ESTOS LLEVEN A CABO LA PAVIMENTACION DE VIAS TERCIARIAS</t>
  </si>
  <si>
    <t>Vías pavimentadas</t>
  </si>
  <si>
    <t>Pavimentación de vías</t>
  </si>
  <si>
    <t>72141107; 72141109</t>
  </si>
  <si>
    <t>(4) EL DEPARTAMENTO DE ANTIOQUIA COFINANCIA A LOS MUNICIPIOS PARA LA CONSTRUCCION DE PUENTES VEHICULARES DE LA RED VIAL TERCIARIA</t>
  </si>
  <si>
    <t xml:space="preserve">Puentes de la RVT construidos, rehabilitados y/o mantenidos (32040203,)
Construcción, rehabilitación y/o mantenimiento de puentes peatonales RVT (32040204)
</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</si>
  <si>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</si>
  <si>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</si>
  <si>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</si>
  <si>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Caminos de heradura rehabilitadoas o mantenidos</t>
  </si>
  <si>
    <r>
      <t xml:space="preserve">MANTENIMIENTO DE </t>
    </r>
    <r>
      <rPr>
        <b/>
        <sz val="10"/>
        <rFont val="Calibri"/>
        <family val="2"/>
        <scheme val="minor"/>
      </rPr>
      <t>CABLES AÉREOS</t>
    </r>
    <r>
      <rPr>
        <sz val="10"/>
        <rFont val="Calibri"/>
        <family val="2"/>
        <scheme val="minor"/>
      </rPr>
      <t xml:space="preserve"> EN ANTIOQUIA</t>
    </r>
  </si>
  <si>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</si>
  <si>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</si>
  <si>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81111500; 43232100; 43232200</t>
  </si>
  <si>
    <t>Cristian Alberto Quiceno Gutierrez</t>
  </si>
  <si>
    <t>SUSCRIPCIÓN DE OFFICE 365 (SERVICIO DE CORREO ELECTRONICO)
Nota: La competencia para la contratación de este objeto es de la Secretaría de Gestión Humana-Dirección de Informática, el proceso será adelantado por dicha dependencia y entregado el CDP respectivo para su contratación (Centro de Costos  112000G624)</t>
  </si>
  <si>
    <t>Estudios de Sistemas viales subregionales elaborados (31050205)
310502000</t>
  </si>
  <si>
    <t>ADQUISICION DE DRONES, ACCESORIOS Y SOFTWARE DE PROCESAMIENTO PARA LA SECRETARÍA DE INFRAESTRUCTURA FÍSICA INCLUYENDO CAPACITACIÓN Y CERTIFICACION
Nota: La competencia para la contratación de este objeto es de la Secretaría General, el proceso será adelantado por dicha dependencia y entregado el CDP respectivo para su contratación (Centro de Costos 112000G222)</t>
  </si>
  <si>
    <t>ADQUISICIÓN Y ACTUALIZACIÓN DE LICENCIAS DE ARCGIS PARA LOS ORGANISMOS DE LA GOBERNACIÓN DE ANTIOQUIA INCLUYENDO SOPORTE TÉCNICO, A TRAVÉS DE ACUERDO MARCO DE PRECIOS.
Nota: La competencia para la contratación de este objeto es de la Secretaría de Infraestructura con el aval de la Dirección de Informática.</t>
  </si>
  <si>
    <t>DESARROLLO DE SISTEMAS DE INFORMACIÓN EN LA SECRETARÍA DE INFRAESTRUCTURA FÍSICA
Nota: La competencia para la contratación de este objeto es de la Secretaría de Infraestructura con el aval de la Dirección de Informática.</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</si>
  <si>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</si>
  <si>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</si>
  <si>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</si>
  <si>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</si>
  <si>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</si>
  <si>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</si>
  <si>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</si>
  <si>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</si>
  <si>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</si>
  <si>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el proceso será adelantado por dicha dependencia y entregado el CDP respectivo para su contratación (Centro de Costos 112000F124)</t>
  </si>
  <si>
    <t>Puntos críticos de la RVS intervenidos (31050303)
km de vías de la RVS mantenidas, mejoradas y/o rehabilitadas en afirmado (31050305)
km de vías de la RVS mantenidas, mejoradas y/o rehabilitadas en pavimento (31050306)
310503000</t>
  </si>
  <si>
    <t>20336 de 10/01/2018</t>
  </si>
  <si>
    <t xml:space="preserve">Blanca Margarita Granda Cortes/La supervisión del contrato la realiza la Secretaría de Gestión Humana y Desarrollo Organizacional </t>
  </si>
  <si>
    <r>
      <rPr>
        <sz val="10"/>
        <color rgb="FFFF0000"/>
        <rFont val="Calibri"/>
        <family val="2"/>
        <scheme val="minor"/>
      </rPr>
      <t>Designar TEMPORALES con el fin de brindar apoyo a la gestión del Departamento de Antioquia y sus subregiones.</t>
    </r>
    <r>
      <rPr>
        <sz val="10"/>
        <rFont val="Calibri"/>
        <family val="2"/>
        <scheme val="minor"/>
      </rPr>
      <t xml:space="preserve">
Nota: La competencia para la contratación de este objeto es de la Secretaría de Gestión Humana y Desarrollo Organizacional, el proceso será adelantado por dicha dependencia y entregado el CDP respectivo para su contratación (Centro de Costos 112000F124)</t>
    </r>
  </si>
  <si>
    <t xml:space="preserve">Blanca Margarita Granda Cortes/ La supervisión del contrato la realiza la Gerencia de Comunicaciones de la Gobernación de Antioquia </t>
  </si>
  <si>
    <t>95121634; 72141108; 72141103; 72141003</t>
  </si>
  <si>
    <t>Construcción, mantenimiento y operación conexión vial Aburrá Oriente (Km de Túnel de Oriente construido)
Nota: DERECHOS DE CONECTIVIDAD: SI SE DA LA OPERACIÓN CON EL IDEA POR LA VENTA DE LOS FLUJOS FUTUROS DE ESTA RENTA NO SE DEBEN PRESUPUESTAR</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</si>
  <si>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</si>
  <si>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</si>
  <si>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</si>
  <si>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</si>
  <si>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</si>
  <si>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S2017060109204 de 10/11/2017</t>
  </si>
  <si>
    <t>2017-SS-20-0004</t>
  </si>
  <si>
    <t>ADQUISICION DE MAQUINARIA PARA LA CONSERVACION Y EL MANTENIMIENTO DE LA RED VIAL TERCIARIA Y OTRAS OBRAS DE INFRAESTRUCTURA MUNICIPALES EN EL DEPARTAMENTO DE ANTIOQUIA</t>
  </si>
  <si>
    <t>20969 de 26/01/2018
18643 de 29/08/2017</t>
  </si>
  <si>
    <t>S2017060102139 de 22/09/2017</t>
  </si>
  <si>
    <t>SERVICIO AEREO A TERRITORIOS NACIONALES SA SATENA</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</si>
  <si>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</si>
  <si>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</si>
  <si>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</si>
  <si>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93151610; 93151600; 93151500; 80161500</t>
  </si>
  <si>
    <t>19938 de 03/01/2018</t>
  </si>
  <si>
    <t>Blanca Margarita Granda Cortes/Supervisión del contrato realizada por de la Secretaría General</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</si>
  <si>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</si>
  <si>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</si>
  <si>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 dependencia y entregado el CDP respectivo para su contratación.</t>
  </si>
  <si>
    <t>MEJORAMIENTO Y CONSTRUCCIÓN DE OBRAS COMPLEMENTARIAS SOBRE EL CORREDOR VIAL CONCEPCIÓN-ALEJANDRIA (CODIGO 62AN19-1), DE LA SUBREGION ORIENTE</t>
  </si>
  <si>
    <t xml:space="preserve">km de vías de la RVS mantenidas, mejoradas y/o rehabilitadas en afirmado  (31050305)
310503000
</t>
  </si>
  <si>
    <t>Aplicación de tratamiento superficial para el mantenimiento de vías de la Red Vial Secundaria en Antioquia</t>
  </si>
  <si>
    <t>180119001
180035001</t>
  </si>
  <si>
    <t>Red vial mejorada</t>
  </si>
  <si>
    <t>Mejoramiento de la capa de rodadura y obras de drenaje</t>
  </si>
  <si>
    <t>18677 de 01/09/2017
19152 de 10/10/2017</t>
  </si>
  <si>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</si>
  <si>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</si>
  <si>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18678 de 01/09/2017
19153 de 10/10/2017</t>
  </si>
  <si>
    <t>Santiago Marín Diaz</t>
  </si>
  <si>
    <t>MEJORAMIENTO Y CONSTRUCCIÓN DE OBRAS COMPLEMENTARIAS SOBRE EL CORREDOR VIAL SAN JERÓNIMO-POLEAL (62AN16), DE LA SUBREGION OCCIDENTE</t>
  </si>
  <si>
    <t>18679 de 01/09/2017
19155 de 10/10/2017</t>
  </si>
  <si>
    <t>Santiago Marín Diaz/Interventoría Externa</t>
  </si>
  <si>
    <t>INTERVENTORIA TECNICA, ADMINISTRATIVA, AMBIENTAL, FINANCIERA Y LEGAL PARA EL MEJORAMIENTO Y CONSTRUCCIÓN DE OBRAS COMPLEMENTARIAS SOBRE EL CORREDOR VIAL SAN JERÓNIMO-POLEAL (62AN16), DE LA SUBREGION OCCIDENTE</t>
  </si>
  <si>
    <t>18680 de 01/09/2017
19156 de 10/10/2017</t>
  </si>
  <si>
    <t>MEJORAMIENTO Y CONSTRUCCIÓN DE OBRAS COMPLEMENTARIAS SOBRE EL CORREDOR VIAL ALTO DEL CHUSCAL-ARMENIA (60AN08-1), DE LA SUBREGION OCCIDENTE</t>
  </si>
  <si>
    <t>18681 de 01/09/2017
19157 de 10/10/2017</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</si>
  <si>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</si>
  <si>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</si>
  <si>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t>18682 de 01/09/2017
19158 de 10/10/2017</t>
  </si>
  <si>
    <t>OSCAR IVAN OSORIO PELAEZ</t>
  </si>
  <si>
    <t>MEJORAMIENTO Y CONSTRUCCIÓN DE OBRAS COMPLEMENTARIAS SOBRE EL CORREDOR VIAL SAN FERMIN-BRICEÑO (25AN13), DE LA SUBREGION NORTE</t>
  </si>
  <si>
    <t>18683 de 01/09/2017
19159 de 10/10/2017</t>
  </si>
  <si>
    <t>MARIA YANET VALENCIA CEBALLOS/Interventoría Externa</t>
  </si>
  <si>
    <t>INTERVENTORIA TECNICA, ADMINISTRATIVA, AMBIENTAL, FINANCIERA Y LEGAL PARA EL MEJORAMIENTO Y CONSTRUCCIÓN DE OBRAS COMPLEMENTARIAS SOBRE EL CORREDOR VIAL SAN FERMIN-BRICEÑO (25AN13), DE LA SUBREGION NORTE</t>
  </si>
  <si>
    <t xml:space="preserve">18684 de 01/09/2017
19160 de 10/10/2017 </t>
  </si>
  <si>
    <t>MARIA YANET VALENCIA CEBALLOS</t>
  </si>
  <si>
    <t>MEJORAMIENTO Y CONSTRUCCIÓN DE OBRAS COMPLEMENTARIAS SOBRE EL CORREDOR VIAL SALGAR-LA CÁMARA-LA QUIEBRA (60AN05-1), DE LA SUBREGION SUROESTE</t>
  </si>
  <si>
    <t>18685 de 01/09/2017
19161 de 10/10/2017</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</si>
  <si>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</si>
  <si>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</si>
  <si>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t>18686 de 01/09/2017
19162 de 10/10/2017</t>
  </si>
  <si>
    <t>MABEL EMILCE GARCIA BUITRAGO</t>
  </si>
  <si>
    <t>MEJORAMIENTO Y CONSTRUCCIÓN DE OBRAS COMPLEMENTARIAS SOBRE EL CORREDOR VIAL SONSÓN-LA QUIEBRA-NARIÑO (56AN10), DE LA SUBREGION ORIENTE</t>
  </si>
  <si>
    <t>18687 de 01/09/2017
19163 de 10/10/2017</t>
  </si>
  <si>
    <t>MARCO ALFONSO GOMEZ PUCHE/Interventoría Externa</t>
  </si>
  <si>
    <t>INTERVENTORIA TECNICA, ADMINISTRATIVA, AMBIENTAL, FINANCIERA Y LEGAL PARA EL MEJORAMIENTO Y CONSTRUCCIÓN DE OBRAS COMPLEMENTARIAS SOBRE EL CORREDOR VIAL SONSÓN-LA QUIEBRA-NARIÑO (56AN10), DE LA SUBREGION ORIENTE</t>
  </si>
  <si>
    <t>18688 de 01/09/2017
19164 de 10/10/2017</t>
  </si>
  <si>
    <t>IVAN DARIO DE VARGAS CABARCAS</t>
  </si>
  <si>
    <t xml:space="preserve">MEJORAMIENTO Y CONSTRUCCIÓN DE OBRAS COMPLEMENTARIAS SOBRE EL CORREDOR VIAL LA QUIEBRA-ARGELIA (56AN10-1), DE LA SUBREGION ORIENTE
</t>
  </si>
  <si>
    <t>18689 de 01/09/2017
19165 de 10/10/2017
19166 de 10/10/2017</t>
  </si>
  <si>
    <t>DAVID CALLEJAS SAULE/Interventoría Externa</t>
  </si>
  <si>
    <t>INTERVENTORIA TECNICA, ADMINISTRATIVA, AMBIENTAL, FINANCIERA Y LEGAL PARA EL MEJORAMIENTO Y CONSTRUCCIÓN DE OBRAS COMPLEMENTARIAS SOBRE EL CORREDOR VIAL LA QUIEBRA-ARGELIA (56AN10-1), DE LA SUBREGION ORIENTE</t>
  </si>
  <si>
    <t>18690 de 01/09/2017
19167 de 10/10/2017</t>
  </si>
  <si>
    <t>SIMON JARAMILLO GOMEZ</t>
  </si>
  <si>
    <t>MEJORAMIENTO Y CONSTRUCCIÓN DE OBRAS COMPLEMENTARIAS SOBRE EL CORREDOR VIAL COCORNÁ - EL RAMAL (GRANADA)(60AN17-1), DE LA SUBREGION ORIENTE</t>
  </si>
  <si>
    <t>19722 de 28/11/2017
19838 de 30/11/2017</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</si>
  <si>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</si>
  <si>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</si>
  <si>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t>19723 de 28/11/2017
19839 de 30/11/2017</t>
  </si>
  <si>
    <t>MEJORAMIENTO Y CONSTRUCCIÓN DE OBRAS COMPLEMENTARIAS SOBRE EL CORREDOR VIAL SOFIA-YOLOMBÓ (62AN23), DE LA SUBREGION NORDESTE</t>
  </si>
  <si>
    <t>18693 de 01/09/2017
19170 de 10/10/2017</t>
  </si>
  <si>
    <t>OSCAR IVAN OSORIO PELAEZ/Interventoría Externa</t>
  </si>
  <si>
    <t>INTERVENTORIA TECNICA, ADMINISTRATIVA, AMBIENTAL, FINANCIERA Y LEGAL PARA EL MEJORAMIENTO Y CONSTRUCCIÓN DE OBRAS COMPLEMENTARIAS SOBRE EL CORREDOR VIAL SOFIA-YOLOMBÓ (62AN23), DE LA SUBREGION NORDESTE</t>
  </si>
  <si>
    <t>18694 de 01/09/2017
19171 de 10/10/2017</t>
  </si>
  <si>
    <t> 95111601</t>
  </si>
  <si>
    <t>CONVENIO PARA LA ENTREGA DE LOS RECURSOS PROVENIENTES POR LA VENTA DE ISAGEN AL DEPARTAMENTO DE ANTIOQUIA, PARA LA CONSTRUCCION DE CICLOINFRAESTRUCTURA EN LAS SUBREGIONES DE URABA, OCCIDENTE Y AREA METROPOLITANA DEL DEPARTAMENTO DE ANTIOQUIA</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</si>
  <si>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</si>
  <si>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</si>
  <si>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</si>
  <si>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</si>
  <si>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</si>
  <si>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</si>
  <si>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t>S2017060109419 de 10/11/2017</t>
  </si>
  <si>
    <t>2017-AS-20-0025</t>
  </si>
  <si>
    <t>INSTITUTO DEPARTAMENTAL DE DEPORTES DE ANTIOQUIA
Indeportes Antioquia</t>
  </si>
  <si>
    <t>CONVENIO DE COOPERACIÓN PARA LA ENTREGA DE RECURSOS PROVENIENTES DE LA VENTA DE ISAGEN PARA REALIZAR LA CONSTRUCCION DE PASEOS URBANOS DE MALECON TURISTICO ETAPA 1 EN LOS BARRIOS SANTAFE Y LA PLAYA DEL MUNICIPIO DE TURBO</t>
  </si>
  <si>
    <t>otros espacios públicos (muelles, malecones, entre otros) construidos y/o mantenidos (31050603)</t>
  </si>
  <si>
    <t>Construcción de paseos urbanos de malecón, Etapa 1 en los Barrios Santafe y La Playa de Turbo Antioquia</t>
  </si>
  <si>
    <t>180128
BPIN 2017003050012</t>
  </si>
  <si>
    <t>Paseos urbano del malecon</t>
  </si>
  <si>
    <t>Construcción de andenes, pavimentación de vía y obras urbanisticas</t>
  </si>
  <si>
    <t>RE-20-27-2017</t>
  </si>
  <si>
    <t>2017-AS-20-0026</t>
  </si>
  <si>
    <t>Mejoramiento de vías terciarias CHAPARRAL - JUAN XXIII, SAN VICENTE CORAL SANTA RITA CHAPARRAL y LAS HOJAS - RIO ABAJO en la subregion de oriente de Antioquia</t>
  </si>
  <si>
    <t xml:space="preserve">Vías de la RVT mantenidas, mejoradas, rehabilitadas y/o pavimentadas (32040201)
320402000 </t>
  </si>
  <si>
    <t>Mejoramiento de vías Terciarias en la subregión de oriente de Antioquia</t>
  </si>
  <si>
    <t>Pavimentación de vías - Mejoramiento</t>
  </si>
  <si>
    <t>Jaime Alejandro Gomez Restrepo/Interventoría Externa contratada por INVIAS</t>
  </si>
  <si>
    <t>Mejoramiento de vías terciarias GARRIDO – TOLDAS y  MOSQUITA - CARMIN - TOLDAS en la subregion de oriente de Antioquia</t>
  </si>
  <si>
    <t>Mejoramiento de vías terciarias CRISTO REY - EL ROSAL, LA AMALITA-LAS DELICIAS, UDEM-CANAAN, COMPLEX TORRES AEROPUERTO y CAPIRO-PONTEZUELA en la subregion de oriente de Antioquia</t>
  </si>
  <si>
    <t>Mejoramiento de vías terciarias EL CHUSCAL – PONTEZUELA, EL CHUSCAL – PANTANILLO y AMAPOLA - NAZARETH en la subregion de oriente de Antioquia</t>
  </si>
  <si>
    <t>Mejoramiento de vías terciarias RANCHO TRISTE - SAN JOSE, SAN JOSE – NAZARETH, TABACAL-ALTO DE SAN JOSE y LA LUCHA - SAN NICOLAS en la subregion de oriente de Antioquia</t>
  </si>
  <si>
    <t>Mejoramiento de vías terciarias  EL CARMEN  - MARINILLA en la subregion de oriente de Antioquia</t>
  </si>
  <si>
    <t>Mejoramiento de vías terciarias BELEN – MARINILLA, EL SANTUARIO – GRANADA, LAS MERCEDES-CHAGUALO y PRIMAVERA-LOS CABUYOS en la subregion de oriente de Antioquia</t>
  </si>
  <si>
    <t>Mejoramiento de vías terciarias  EL SANTUARIO-EL PEÑOL en la subregion de oriente de Antioquia</t>
  </si>
  <si>
    <t>Mejoramiento de vías terciarias  GALILEA - SANTA ANA en la subregion de oriente de Antioquia</t>
  </si>
  <si>
    <t>Mejoramiento de vías terciarias LA PIEDRA-QUEBRADA ARRIBA y CAZA DIANA - LA PAVA en la subregion de oriente de Antioquia</t>
  </si>
  <si>
    <t>Mejoramiento de vías terciarias RUBICÓN- CESTILLAL CAÑASGORDAS en la subregion de occidente de Antioquia</t>
  </si>
  <si>
    <t>Mejoramiento de vías Terciarias en varias subregiones de Antioquia</t>
  </si>
  <si>
    <t>Mejoramiento de vías terciarias ANILLO VIAL LAS LOMAS - LA RAYA - EL PARAISO DE YONDO en la subregion de magdalena medio de Antioquia</t>
  </si>
  <si>
    <t>Mejoramiento de vías terciarias ANZÁ-GUINTAR en la subregion de occidente de Antioquia</t>
  </si>
  <si>
    <t>Mejoramiento de vías terciarias URRAO - LA ENCARNACION en la subregion de suroeste de Antioquia</t>
  </si>
  <si>
    <t>Mejoramiento de vías terciarias AUTOPISTA - AQUITANIA en la subregion de oriente de Antioquia</t>
  </si>
  <si>
    <t>Mejoramiento de vías secundarias LA AURORA - SONADORA en la subregion de oriente de Antioquia</t>
  </si>
  <si>
    <t>km de vías de la RVS mantenidas, mejoradas y/o rehabilitadas en afirmado  (31050305), 
km de vías de la RVS mantenidas, mejoradas y/o rehabilitadas en pavimento (31050306)
310503000</t>
  </si>
  <si>
    <t>Mejoramiento de vías Secundarias en la subregión oriente de Antioquia</t>
  </si>
  <si>
    <t>Edir Amparo Graciano Gómez/Interventoría Externa contratada por INVIAS</t>
  </si>
  <si>
    <t>Mejoramiento de vías secundarias EL PEÑOL - SAN VICENTE en la subregion de oriente de Antioquia</t>
  </si>
  <si>
    <t>km de vías de la RVS mantenidas, mejoradas y/o rehabilitadas en afirmado  (31050305), 
km de vías de la RVS mantenidas, mejoradas y/o rehabilitadas en pavimento (31050306)</t>
  </si>
  <si>
    <t>Mejoramiento de vías secundarias ALEJANDRIA - EL BIZCOCHO (SAN RAFAEL) y LA PALMA - EL VERTEDERO (SAN RAFAEL) en la subregion de oriente de Antioquia</t>
  </si>
  <si>
    <t>Mejoramiento de vías secundarias  SAN VICENTE - CONCEPCION en la subregion de oriente de Antioquia</t>
  </si>
  <si>
    <t>Mejoramiento de vías secundarias  CONCEPCION SAN VICENTE en la subregion de oriente de Antioquia</t>
  </si>
  <si>
    <t>Mejoramiento de vías secundarias  MARINILLA - SANTUARIO en la subregion de oriente de Antioquia</t>
  </si>
  <si>
    <t>Mejoramiento de vías secundarias  LA PALMA - SAN ROQUE en la subregion de nordeste de Antioquia</t>
  </si>
  <si>
    <t>Mejoramiento de vías Secundarias en varias subregiones de Antioquia</t>
  </si>
  <si>
    <t>Mejoramiento de vías secundarias ABRIAQUI-FRONTINO en la subregion de occidente de Antioquia</t>
  </si>
  <si>
    <t>Mejoramiento de vías secundarias ARMENIA -  ALTO DE CHUSCAL en la subregion de occidente de Antioquia</t>
  </si>
  <si>
    <t>Mejoramiento de vías secundarias CAICEDO LA USA en la subregion de occidente de Antioquia</t>
  </si>
  <si>
    <t>Mejoramiento de vías secundarias CAÑASGORDAS - FRONTINO en la subregion de  occidente de Antioquia</t>
  </si>
  <si>
    <t>Mejoramiento de vías secundarias CONCEPCION - BARBOSA en la subregion de oriente de Antioquia</t>
  </si>
  <si>
    <t>Mejoramiento de vías secundarias HELICONIA -  ALTO DE CHUSCAL en la subregion de occidente de Antioquia</t>
  </si>
  <si>
    <t>Mejoramiento de vías secundarias PUEBLORICO - JERICO en la subregion de suroeste de Antioquia</t>
  </si>
  <si>
    <t>Mejoramiento y mantenimiento de vías terciarias para la paz PUERTO RAUDAL - RAUDAL en el Departamento de Antioquia</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</si>
  <si>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</si>
  <si>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</si>
  <si>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</si>
  <si>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</si>
  <si>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</si>
  <si>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</si>
  <si>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</si>
  <si>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</si>
  <si>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CAMPO ALEGRE - SAN MIGUEL  en el Departamento de Antioquia</t>
  </si>
  <si>
    <t>Interventoria técnica, administrativa, ambiental, financiera y legal para el Mejoramiento y mantenimiento de vías terciarias para la paz CAMPO ALEGRE - SAN MIGUEL  en el Departamento de Antioquia</t>
  </si>
  <si>
    <t>Mejoramiento y mantenimiento de vías terciarias para la paz EL BAGRE - LOS AGUACATES en el Departamento de Antioquia</t>
  </si>
  <si>
    <t>Interventoria técnica, administrativa, ambiental, financiera y legal para el Mejoramiento y mantenimiento de vías terciarias para la paz EL BAGRE - LOS AGUACATES en el Departamento de Antioquia</t>
  </si>
  <si>
    <t>Mejoramiento y mantenimiento de vías terciarias para la paz PIAMONTE - CAMPAMENTO en el Departamento de Antioquia</t>
  </si>
  <si>
    <t>Interventoria técnica, administrativa, ambiental, financiera y legal para el Mejoramiento y mantenimiento de vías terciarias para la paz PIAMONTE - CAMPAMENTO en el Departamento de Antioquia</t>
  </si>
  <si>
    <t>Mejoramiento y mantenimiento de vías terciarias para la paz AMALFI GUAYABITO VEGA MEJIA en el Departamento de Antioquia</t>
  </si>
  <si>
    <t>Interventoria técnica, administrativa, ambiental, financiera y legal para el Mejoramiento y mantenimiento de vías terciarias para la paz AMALFI GUAYABITO VEGA MEJIA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</si>
  <si>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</si>
  <si>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</si>
  <si>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</si>
  <si>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</si>
  <si>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</si>
  <si>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</si>
  <si>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</si>
  <si>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</si>
  <si>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</si>
  <si>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</si>
  <si>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</si>
  <si>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</si>
  <si>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TASAJO - NORIN en el Departamento de Antioquia</t>
  </si>
  <si>
    <t>Interventoria técnica, administrativa, ambiental, financiera y legal para el Mejoramiento y mantenimiento de vías terciarias para la paz TASAJO - NORIN en el Departamento de Antioquia</t>
  </si>
  <si>
    <t>Mejoramiento y mantenimiento de vías terciarias para la paz COCORNA - LA PIÑUELA en el Departamento de Antioquia</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</si>
  <si>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</si>
  <si>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</si>
  <si>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</si>
  <si>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t>Mejoramiento y mantenimiento de vías terciarias para la paz NUTIBARA -PASO ANCHO en el Departamento de Antioquia</t>
  </si>
  <si>
    <t>Interventoria técnica, administrativa, ambiental, financiera y legal para el Mejoramiento y mantenimiento de vías terciarias para la paz NUTIBARA -PASO ANCHO en el Departamento de Antioquia</t>
  </si>
  <si>
    <t>Mejoramiento y mantenimiento de vías secundarias para la paz SAN FERMÍN-BRICEÑO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</si>
  <si>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</si>
  <si>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</si>
  <si>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</si>
  <si>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</si>
  <si>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</si>
  <si>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</si>
  <si>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</si>
  <si>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</si>
  <si>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</si>
  <si>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</si>
  <si>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</si>
  <si>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</si>
  <si>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</si>
  <si>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</si>
  <si>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</si>
  <si>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</si>
  <si>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</si>
  <si>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</si>
  <si>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LA GRANJA - LA HONDA en el Departamento de Antioquia</t>
  </si>
  <si>
    <t>Interventoria técnica, administrativa, ambiental, financiera y legal para el Mejoramiento y mantenimiento de vías secundarias para la paz LA GRANJA - LA HONDA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</si>
  <si>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</si>
  <si>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</si>
  <si>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t>Mejoramiento y mantenimiento de vías secundarias para la paz DABEIBA - CAMPARUSIA en el Departamento de Antioquia</t>
  </si>
  <si>
    <t>Interventoria técnica, administrativa, ambiental, financiera y legal para el Mejoramiento y mantenimiento de vías secundarias para la paz DABEIBA - CAMPARUSIA en el Departamento de Antioquia</t>
  </si>
  <si>
    <t>CONSTRUCCION CONEXIÓNES VIALES VEHICULARES, PEATONALES Y OBRAS COMPLEMENTARIAS EN EL TRAMO 4.1 DE LA VÍA GUILLERMO GAVIRIA CORREA, DEPARTAMENTO DE ANTIOQUIA</t>
  </si>
  <si>
    <t>km de vías en la conexión Aburra-Rio Cauca construidas, operadas, mantenidas y rehabilitadas (31050404)</t>
  </si>
  <si>
    <t>Obras de mitigación Aburra Cauca
Mantenimiento Aburra Cauca</t>
  </si>
  <si>
    <t>Gloria Amparo Alzate Agudelo</t>
  </si>
  <si>
    <t>72141100; 81101500</t>
  </si>
  <si>
    <t>INTERVENTORIA A LA CONSTRUCCION CONEXIÓNES VIALES VEHICULARES, PEATONALES Y OBRAS COMPLEMENTARIAS EN EL TRAMO 4.1 DE LA VÍA GUILLERMO GAVIRIA CORREA, DEPARTAMENTO DE ANTIOQUIA</t>
  </si>
  <si>
    <t>TERMINACIÓN DE PUENTE LEGUMBRERA Y PUENTE LA LONDOÑO EN ANTIGUA VÍA AL MAR Y OBRAS COMPLEMENTARIAS</t>
  </si>
  <si>
    <t>INTERVENTORIA TECNICA, LEGAL Y FINANCIERA PARA LA  TERMINACIÓN DE PUENTE LEGUMBRERA Y PUENTE LA LONDOÑO EN ANTIGUA VÍA AL MAR Y OBRAS COMPLEMENTARIAS</t>
  </si>
  <si>
    <t>360 meses</t>
  </si>
  <si>
    <t>APP DE INICIATIVA PÚBLICA PRIVADA SIN RECURSOS PÚBLICOS CONEXIÓN CENTRO CARIBE
Nota: En proceso de estructuración de los estudios de factibilidad</t>
  </si>
  <si>
    <t xml:space="preserve">CONEXIÓN CENTRO CARIBE
</t>
  </si>
  <si>
    <t xml:space="preserve">APP DE INICIATIVA PÚBLICA PRIVADA SIN RECURSOS PÚBLICOS RIONEGRO - TABLAZO
Nota: En etapa de factibilidad. 
Revisión por parte de la entidad estatal de los estudios allegados.  6 meses contados a partir del 29 de agosto del 2017.
</t>
  </si>
  <si>
    <t>RIONEGRO - TABLAZO</t>
  </si>
  <si>
    <t>APP DE INICIATIVA PÚBLICA PRIVADA SIN RECURSOS PÚBLICOS MARINILLA - PEÑOL - GUATAPÉ
Nota: En proceso de estructuración de los estudios de factibilidad</t>
  </si>
  <si>
    <t xml:space="preserve">MARINILLA - PEÑOL - GUATAPÉ
</t>
  </si>
  <si>
    <t>APP DE INICIATIVA PÚBLICA PRIVADA SIN RECURSOS PÚBLICOS CONEXIÓN VIAL AL SUR
Nota: En etapa de prefactibilidad</t>
  </si>
  <si>
    <t>CONEXIÓN VIAL AL SUR</t>
  </si>
  <si>
    <t>MEJORAMIENTO Y PAVIMENTACIÓN DE LAS VÍAS CARABANCHEL - LA MARIA Y PUERO CUERO - PUENTE CHAPINEROS (MUNICIPIO DE EL RETIRO), SUBREGIÓN ORIENTE DEL DEPARTAMENTO DE ANTIOQUIA, MEDIANTE EL COBRO DE LA CONTRIBUCIÓN DE VALORIZACIÓN GENERADA CON EL PROYECTO</t>
  </si>
  <si>
    <t>Construcción y pavimentación de vías en la Red Vial Secundaria RVS en el Departamento de Antioquia mediante el cobro de valorización</t>
  </si>
  <si>
    <t>Red vial mejorada y pavimentada</t>
  </si>
  <si>
    <t>MEJORAMIENTO Y PAVIMENTACIÓN DE LAS VÍAS CARABANCHEL - LA MARIA (MUNICIPIO DE EL RETIRO)  Y PUERO CUERO - PUENTE CHAPINEROS (MUNICIPIO DE EL RETIRO)</t>
  </si>
  <si>
    <t>MEJORAMIENTO Y PAVIMENTACIÓN DE LA VÍA PUENTE IGLESIAS - LIBANO; CAMINO DE LA VÍRGEN (MUNICIPIO DE  TÁMESIS) EN LA SUBREGION SUROESTE DEL DEPARTAMENTO DE ANTIOQUIA, MEDIANTE EL COBRO DE LA CONTRIBUCIÓN DE VALORIZACIÓN GENERADA CON EL PROYECTO</t>
  </si>
  <si>
    <t>MEJORAMIENTO Y PAVIMENTACIÓN DE LA VÍA PUENTE IGLESIAS - LIBANO; CAMINO DE LA VÍRGEN (MUNICIPIO DE TÁMESIS)</t>
  </si>
  <si>
    <t>MEJORAMIENTO Y PAVIMENTACIÓN DE LA VÍA LOMA HERMOSA (MUNICIPIO DE SAN JERÓNIMO) EN LA SUBREGIÓN DE OCCIDENTE DEL DEPARTAMENTO DE ANTIOQUIA, MEDIANTE EL COBRO DE LA CONTRIBUCIÓN DE VALORIZACIÓN GENERADA CON EL PROYECTO</t>
  </si>
  <si>
    <t>MEJORAMIENTO Y PAVIMENTACIÓN DE LA VÍA LOMA HERMOSA (MUNICIPIO DE SAN JERÓNIMO)</t>
  </si>
  <si>
    <t>MEJORAMIENTO Y PAVIMENTACIÓN DE LA VÍA EL RODEO - CORDOBA (MUNICIPIO DE SOPETRAN) EN LA SUBREGIÓN DE OCCIDENTE DEL DEPARTAMENTO DE ANTIOQUIA, MEDIANTE EL COBRO DE LA CONTRIBUCIÓN DE VALORIZACIÓN GENERADA CON EL PROYECTO</t>
  </si>
  <si>
    <t xml:space="preserve">MEJORAMIENTO Y PAVIMENTACIÓN DE LA VÍA EL RODEO - CORDOBA (MUNICIPIO DE SOPETRAN) </t>
  </si>
  <si>
    <t>MEJORAMIENTO Y PAVIMENTACIÓN DE LA VIA  SAN JERÓNIMO - POLEAL, VEREDA PANTANILLO (SAN PEDRO DE LOS MILAGROS) EN LA SUBREGIÓN NORTE DEL DEPARTAMENTO DE ANTIOQUIA, MEDIANTE EL COBRO DE LA CONTRIBUCIÓN DE VALORIZACIÓN GENERADA CON EL PROYECTO</t>
  </si>
  <si>
    <t>MEJORAMIENTO Y PAVIMENTACIÓN DE LA VIA  SAN JERÓNIMO - POLEAL, VEREDA PANTANILLO (SAN PEDRO DE LOS MILAGROS)</t>
  </si>
  <si>
    <t>ATENCIÓN DE PUNTOS CRITICOS Y CONSTRUCCIÓN DE OBRAS COMPLEMENTARIAS EN LA RED VIAL SECUNDARIA DE LAS SUBREGIONES DEL DEPARTAMENTO DE ANTIOQUIA</t>
  </si>
  <si>
    <t>Mantenimiento rutinario, construcción de obras,
Intervención de puntos críticos,
Fortalecimiento Institucional.</t>
  </si>
  <si>
    <t>Edir Amparo Graiano Gómez</t>
  </si>
  <si>
    <t>INTERVENTORIA TECNICA, AMBIENTAL, ADMINISTRATIVA, FINANCIERA Y LEGAL PARA LA ATENCION DE PUNTOS CRITICOS Y COSNTRUCCION DE OBRAS COMPLEMENTARIAS EN LA RED VIAL SECUNDARIA DE LAS SUBREGIONES DEL DEPARTAMENTO DE ANTIOQUIA</t>
  </si>
  <si>
    <t>PAVIMENTACION DE VIAS EN EL DEPARTAMENTO DE ANTIOQUIA, POR EL SISTEMA DE VALORIZACION</t>
  </si>
  <si>
    <t>INTERVENTORÍA TECNICA, ADMINISTRATIVA, AMBIENTAL, FINANCIERA Y LEGAL PARA LA PAVIMENTACION DE VIAS EN EL DEPARTAMENTO DE ANTIOQUIA, POR EL SISTEMA DE VALORIZACION</t>
  </si>
  <si>
    <t>95121635; 95121626</t>
  </si>
  <si>
    <t xml:space="preserve">Convenio para la inclusión de Antioquia en el Plan Maestro Ferroviario firmado
sin recursos </t>
  </si>
  <si>
    <t>Estudios y diseños técnicos
Fortalecimiento Institucional, propuestas de trazados</t>
  </si>
  <si>
    <t>95111601 </t>
  </si>
  <si>
    <t>COFINANCIACIÓN  PARA LA CONSTRUCCIÓN DE ciclo-vías, senderos peatonales y/o moto-rutas construidos</t>
  </si>
  <si>
    <r>
      <t xml:space="preserve">km ciclo-vías, senderos peatonales y/o moto-rutas construidos (31050701)
</t>
    </r>
    <r>
      <rPr>
        <sz val="10"/>
        <color rgb="FFFF0000"/>
        <rFont val="Arial"/>
        <family val="2"/>
      </rPr>
      <t>310507000</t>
    </r>
  </si>
  <si>
    <t xml:space="preserve"> Ciclovías construidas</t>
  </si>
  <si>
    <t>Construcción ciclovías
Interventoría</t>
  </si>
  <si>
    <t>COFINANCIAR LA ENTREGA DE RACIONES DENTRO DE LA EJECUCIÓN DEL PROGRAMA DE ALIMENTACIÓN ESCOLAR, ATRAVEZ DEL CUAL SE BRINDA COMPLEMENTO ALIMENTARIO A  LOS NIÑOS, NIÑAS, Y ADOLESCENTES DE LA MATRICULA OFICIAL,DEL MUNICIPIO DE   ABEJORRAL</t>
  </si>
  <si>
    <t>PROGRAMA DE ALIMENTACION ESCOLAR PARA NIÑOS, NIÑAS Y JOVENES MATRICULADOS EN EL REGISTRO OFICIAL- SIMAT</t>
  </si>
  <si>
    <t xml:space="preserve">complemento alimentario entregado a niños y niñas </t>
  </si>
  <si>
    <t>2017AS390063</t>
  </si>
  <si>
    <t>ABEJORRAL</t>
  </si>
  <si>
    <t>ELIANA MONTOYA</t>
  </si>
  <si>
    <t>COFINANCIAR LA ENTREGA DE RACIONES DENTRO DE LA EJECUCIÓN DEL PROGRAMA DE ALIMENTACIÓN ESCOLAR, ATRAVEZ DEL CUAL SE BRINDA COMPLEMENTO ALIMENTARIO A  LOS NIÑOS, NIÑAS, Y ADOLESCENTES DE LA MATRICULA OFICIAL,DEL MUNICIPIO DE   ABRIAQUI</t>
  </si>
  <si>
    <t>2017AS390064</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</si>
  <si>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</si>
  <si>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</si>
  <si>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</si>
  <si>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</si>
  <si>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</si>
  <si>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</si>
  <si>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</si>
  <si>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</si>
  <si>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</si>
  <si>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</si>
  <si>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</si>
  <si>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</si>
  <si>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</si>
  <si>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</si>
  <si>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</si>
  <si>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</si>
  <si>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</si>
  <si>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</si>
  <si>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</si>
  <si>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</si>
  <si>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</si>
  <si>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</si>
  <si>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</si>
  <si>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</si>
  <si>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</si>
  <si>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</si>
  <si>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</si>
  <si>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</si>
  <si>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</si>
  <si>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</si>
  <si>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</si>
  <si>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</si>
  <si>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</si>
  <si>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</si>
  <si>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</si>
  <si>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</si>
  <si>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</si>
  <si>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</si>
  <si>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</si>
  <si>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</si>
  <si>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</si>
  <si>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</si>
  <si>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</si>
  <si>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</si>
  <si>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</si>
  <si>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</si>
  <si>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</si>
  <si>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</si>
  <si>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</si>
  <si>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</si>
  <si>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</si>
  <si>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</si>
  <si>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</si>
  <si>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</si>
  <si>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</si>
  <si>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</si>
  <si>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</si>
  <si>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</si>
  <si>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</si>
  <si>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</si>
  <si>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</si>
  <si>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</si>
  <si>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</si>
  <si>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</si>
  <si>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</si>
  <si>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</si>
  <si>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</si>
  <si>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</si>
  <si>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</si>
  <si>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</si>
  <si>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</si>
  <si>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</si>
  <si>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</si>
  <si>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</si>
  <si>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</si>
  <si>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</si>
  <si>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</si>
  <si>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</si>
  <si>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</si>
  <si>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</si>
  <si>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</si>
  <si>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</si>
  <si>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</si>
  <si>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</si>
  <si>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</si>
  <si>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</si>
  <si>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</si>
  <si>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</si>
  <si>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</si>
  <si>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</si>
  <si>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</si>
  <si>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</si>
  <si>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</si>
  <si>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</si>
  <si>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</si>
  <si>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</si>
  <si>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</si>
  <si>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</si>
  <si>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</si>
  <si>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</si>
  <si>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</si>
  <si>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</si>
  <si>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</si>
  <si>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</si>
  <si>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</si>
  <si>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</si>
  <si>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</si>
  <si>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</si>
  <si>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</si>
  <si>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</si>
  <si>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</si>
  <si>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</si>
  <si>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COFINANCIAR LA ENTREGA DE RACIONES DENTRO DE LA EJECUCIÓN DEL PROGRAMA DE ALIMENTACIÓN ESCOLAR, ATRAVEZ DEL CUAL SE BRINDA COMPLEMENTO ALIMENTARIO A  LOS NIÑOS, NIÑAS, Y ADOLESCENTES DE LA MATRICULA OFICIAL,DEL MUNICIPIO DE   EL PEÑOL</t>
  </si>
  <si>
    <t>2017AS390104</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</si>
  <si>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</si>
  <si>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</si>
  <si>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</si>
  <si>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</si>
  <si>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</si>
  <si>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</si>
  <si>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</si>
  <si>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</si>
  <si>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</si>
  <si>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</si>
  <si>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</si>
  <si>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</si>
  <si>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</si>
  <si>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</si>
  <si>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</si>
  <si>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</si>
  <si>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</si>
  <si>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</si>
  <si>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</si>
  <si>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</si>
  <si>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</si>
  <si>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</si>
  <si>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</si>
  <si>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</si>
  <si>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</si>
  <si>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</si>
  <si>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</si>
  <si>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</si>
  <si>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</si>
  <si>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</si>
  <si>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</si>
  <si>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</si>
  <si>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</si>
  <si>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</si>
  <si>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</si>
  <si>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</si>
  <si>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</si>
  <si>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</si>
  <si>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</si>
  <si>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</si>
  <si>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</si>
  <si>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</si>
  <si>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</si>
  <si>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</si>
  <si>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</si>
  <si>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</si>
  <si>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</si>
  <si>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</si>
  <si>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</si>
  <si>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</si>
  <si>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</si>
  <si>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</si>
  <si>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</si>
  <si>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</si>
  <si>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</si>
  <si>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</si>
  <si>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</si>
  <si>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</si>
  <si>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</si>
  <si>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</si>
  <si>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</si>
  <si>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</si>
  <si>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</si>
  <si>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</si>
  <si>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</si>
  <si>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</si>
  <si>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</si>
  <si>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</si>
  <si>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</si>
  <si>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COFINANCIAR LA ENTREGA DE RACIONES DENTRO DE LA EJECUCIÓN DEL PROGRAMA DE ALIMENTACIÓN ESCOLAR, ATRAVEZ DEL CUAL SE BRINDA COMPLEMENTO ALIMENTARIO A  LOS NIÑOS, NIÑAS, Y ADOLESCENTES DE LA MATRICULA OFICIAL,DEL MUNICIPIO DE   MONTEBELLO</t>
  </si>
  <si>
    <t>2017AS390129</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</si>
  <si>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</si>
  <si>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</si>
  <si>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</si>
  <si>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</si>
  <si>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</si>
  <si>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</si>
  <si>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</si>
  <si>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</si>
  <si>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</si>
  <si>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</si>
  <si>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</si>
  <si>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</si>
  <si>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</si>
  <si>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</si>
  <si>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</si>
  <si>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</si>
  <si>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</si>
  <si>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</si>
  <si>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</si>
  <si>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</si>
  <si>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</si>
  <si>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</si>
  <si>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</si>
  <si>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</si>
  <si>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</si>
  <si>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</si>
  <si>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</si>
  <si>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</si>
  <si>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</si>
  <si>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</si>
  <si>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</si>
  <si>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</si>
  <si>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</si>
  <si>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</si>
  <si>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</si>
  <si>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</si>
  <si>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</si>
  <si>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</si>
  <si>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</si>
  <si>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</si>
  <si>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</si>
  <si>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</si>
  <si>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</si>
  <si>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</si>
  <si>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</si>
  <si>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</si>
  <si>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</si>
  <si>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</si>
  <si>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</si>
  <si>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</si>
  <si>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</si>
  <si>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</si>
  <si>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</si>
  <si>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</si>
  <si>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</si>
  <si>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</si>
  <si>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</si>
  <si>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</si>
  <si>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</si>
  <si>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</si>
  <si>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</si>
  <si>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</si>
  <si>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</si>
  <si>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</si>
  <si>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</si>
  <si>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</si>
  <si>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</si>
  <si>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</si>
  <si>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</si>
  <si>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</si>
  <si>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</si>
  <si>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</si>
  <si>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</si>
  <si>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</si>
  <si>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</si>
  <si>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</si>
  <si>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</si>
  <si>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</si>
  <si>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</si>
  <si>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</si>
  <si>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</si>
  <si>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</si>
  <si>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</si>
  <si>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</si>
  <si>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</si>
  <si>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</si>
  <si>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</si>
  <si>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</si>
  <si>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</si>
  <si>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</si>
  <si>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</si>
  <si>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</si>
  <si>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</si>
  <si>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</si>
  <si>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</si>
  <si>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</si>
  <si>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</si>
  <si>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</si>
  <si>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</si>
  <si>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</si>
  <si>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</si>
  <si>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</si>
  <si>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</si>
  <si>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</si>
  <si>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</si>
  <si>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</si>
  <si>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</si>
  <si>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</si>
  <si>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</si>
  <si>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</si>
  <si>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</si>
  <si>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</si>
  <si>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</si>
  <si>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</si>
  <si>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</si>
  <si>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</si>
  <si>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</si>
  <si>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</si>
  <si>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</si>
  <si>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</si>
  <si>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</si>
  <si>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</si>
  <si>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</si>
  <si>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</si>
  <si>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</si>
  <si>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</si>
  <si>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</si>
  <si>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</si>
  <si>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</si>
  <si>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</si>
  <si>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</si>
  <si>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</si>
  <si>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COFINANCIAR LA ENTREGA DE RACIONES DENTRO DE LA EJECUCIÓN DEL PROGRAMA DE ALIMENTACIÓN ESCOLAR, ATRAVEZ DEL CUAL SE BRINDA COMPLEMENTO ALIMENTARIO A  LOS NIÑOS, NIÑAS, Y ADOLESCENTES DE LA MATRICULA OFICIAL,DEL MUNICIPIO DE    YALI</t>
  </si>
  <si>
    <t>2017AS390175</t>
  </si>
  <si>
    <t>COFINANCIAR LA ENTREGA DE RACIONES DENTRO DE LA EJECUCIÓN DEL PROGRAMA DE ALIMENTACIÓN ESCOLAR, ATRAVEZ DEL CUAL SE BRINDA COMPLEMENTO ALIMENTARIO A  LOS NIÑOS, NIÑAS, Y ADOLESCENTES DE LA MATRICULA OFICIAL,DEL MUNICIPIO DE    YARUMAL</t>
  </si>
  <si>
    <t>2017AS390176</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</si>
  <si>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</si>
  <si>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</si>
  <si>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</si>
  <si>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</si>
  <si>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</si>
  <si>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</si>
  <si>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</si>
  <si>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</si>
  <si>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</si>
  <si>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</si>
  <si>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</si>
  <si>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</si>
  <si>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</si>
  <si>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</si>
  <si>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</si>
  <si>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</si>
  <si>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</si>
  <si>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</si>
  <si>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</si>
  <si>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</si>
  <si>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</si>
  <si>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</si>
  <si>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</si>
  <si>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</si>
  <si>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</si>
  <si>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</si>
  <si>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</si>
  <si>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</si>
  <si>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</si>
  <si>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</si>
  <si>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</si>
  <si>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</si>
  <si>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</si>
  <si>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</si>
  <si>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</si>
  <si>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</si>
  <si>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</si>
  <si>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</si>
  <si>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ATENCION Y RECUPERCION NUTRICIONAL A FAMILIAS VULNERABLES DEL DEPARTAMENTO</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</si>
  <si>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</si>
  <si>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</si>
  <si>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</si>
  <si>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</si>
  <si>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</si>
  <si>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</si>
  <si>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</si>
  <si>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</si>
  <si>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</si>
  <si>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</si>
  <si>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</si>
  <si>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</si>
  <si>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</si>
  <si>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</si>
  <si>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SIN EJECUTAR</t>
  </si>
  <si>
    <t>CON VIGENCIA FUTURA 2 ENERO</t>
  </si>
  <si>
    <t>GLORIA AMPARO HOYOS</t>
  </si>
  <si>
    <t>Prestar los servicios de asistencia técnica, profesiorial y de gestión del
 conocimiento para el fortalecimiento de los proyectos establecidos por Ia
Gerencia de Seguridad Alimentaria y Nutricional de Antioquia MANA</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</si>
  <si>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</si>
  <si>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</si>
  <si>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</si>
  <si>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</si>
  <si>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</si>
  <si>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</si>
  <si>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Realización del III foro regional de cambio climático</t>
  </si>
  <si>
    <t xml:space="preserve">Gestionar proyectos para la implementación del Plan Departamental de Adaptación y Mitigación al cambio climático </t>
  </si>
  <si>
    <t>Cofinanciar la adquisición de predios de importancia estratégica para la protección de las fuentes hídricas que abastece acueductos.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</si>
  <si>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</si>
  <si>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</si>
  <si>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Santiago Arbelaez Arbelaez</t>
  </si>
  <si>
    <t>CORNARE, MUNICIPIO DE ABEJORRAL Y CORPORACIÓN MASBOSQUES</t>
  </si>
  <si>
    <t>Convenio No. 4600006858,  VF6000002256 Ordenanza 40 del 04 de octubre de 2017</t>
  </si>
  <si>
    <t>CORNARE, MUNICIPIO DE ARGELIA Y CORPORACIÓN MASBOSQUES</t>
  </si>
  <si>
    <t>Convenio No. 4600006859, VF6000002256 Ordenanza 40 del 04 de octubre de 2017</t>
  </si>
  <si>
    <t>CORNARE, MUNICIPIO DE NARIÑO Y CORPORACIÓN MASBOSQUES</t>
  </si>
  <si>
    <t>Convenio No. 4600006860, VF6000002256 Ordenanza 40 del 04 de octubre de 2017</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</si>
  <si>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</si>
  <si>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</si>
  <si>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</si>
  <si>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</si>
  <si>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</si>
  <si>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CORNARE, MUNICIPIO DE CONCEPCIÓN Y CORPORACIÓN MASBOSQUES</t>
  </si>
  <si>
    <t>Convenio No. 4600006864, VF6000002256 Ordenanza 40 del 04 de octubre de 2017</t>
  </si>
  <si>
    <t>CORNARE, MUNICIPIO DE SAN ROQUE Y CORPORACIÓN MASBOSQUES</t>
  </si>
  <si>
    <t>Convenio No. 4600006865, VF6000002256 Ordenanza 40 del 04 de octubre de 2017</t>
  </si>
  <si>
    <t>CORNARE, MUNICIPIO DE SANTO DOMINGO Y CORPORACIÓN MASBOSQUES</t>
  </si>
  <si>
    <t>Convenio No. 4600006869, VF6000002256 Ordenanza 40 del 04 de octubre de 2017</t>
  </si>
  <si>
    <t>CORNARE, MUNICIPIO DE COCORNÁ Y CORPORACIÓN MASBOSQUES</t>
  </si>
  <si>
    <t>Convenio No. 4600006867, VF6000002256 Ordenanza 40 del 04 de octubre de 2017</t>
  </si>
  <si>
    <t>CORNARE, MUNICIPIO DE SAN FRANCISCO Y CORPORACIÓN MASBOSQUES</t>
  </si>
  <si>
    <t>Convenio No. 4600006871,VF6000002256 Ordenanza 40 del 04 de octubre de 2017</t>
  </si>
  <si>
    <t>CORNARE, MUNICIPIO DE SAN LUIS Y CORPORACIÓN MASBOSQUES</t>
  </si>
  <si>
    <t>Convenio No. 4600006874, VF6000002256 Ordenanza 40 del 04 de octubre de 2017</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</si>
  <si>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</si>
  <si>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</si>
  <si>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</si>
  <si>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</si>
  <si>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</si>
  <si>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</si>
  <si>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</si>
  <si>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</si>
  <si>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</si>
  <si>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</si>
  <si>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CORNARE, MUNICIPIO DE SAN VICENTE Y CORPORACIÓN MASBOSQUES</t>
  </si>
  <si>
    <t>Convenio No. 4600006879, VF6000002256 Ordenanza 40 del 04 de octubre de 2017</t>
  </si>
  <si>
    <t>CORNARE, MUNICIPIO DE EL PEÑOL Y CORPORACIÓN MASBOSQUES</t>
  </si>
  <si>
    <t>Convenio No. 4600006880, VF6000002256 Ordenanza 40 del 04 de octubre de 2017</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</si>
  <si>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</si>
  <si>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</si>
  <si>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</si>
  <si>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</si>
  <si>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</si>
  <si>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CORNARE, MUNICIPIO DE SAN RAFAEL Y CORPORACIÓN MASBOSQUES</t>
  </si>
  <si>
    <t>Convenio No. 4600006891, VF6000002256 Ordenanza 40 del 04 de octubre de 2017</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</si>
  <si>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</si>
  <si>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</si>
  <si>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</si>
  <si>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</si>
  <si>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</si>
  <si>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</si>
  <si>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</si>
  <si>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</si>
  <si>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</si>
  <si>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</si>
  <si>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</si>
  <si>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</si>
  <si>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</si>
  <si>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</si>
  <si>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</si>
  <si>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</si>
  <si>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</si>
  <si>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</si>
  <si>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</si>
  <si>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</si>
  <si>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</si>
  <si>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</si>
  <si>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</si>
  <si>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</si>
  <si>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</si>
  <si>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</si>
  <si>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</si>
  <si>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</si>
  <si>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</si>
  <si>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</si>
  <si>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</si>
  <si>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</si>
  <si>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</si>
  <si>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</si>
  <si>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</si>
  <si>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</si>
  <si>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</si>
  <si>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</si>
  <si>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</si>
  <si>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</si>
  <si>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</si>
  <si>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</si>
  <si>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</si>
  <si>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</si>
  <si>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</si>
  <si>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</si>
  <si>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</si>
  <si>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</si>
  <si>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</si>
  <si>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</si>
  <si>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</si>
  <si>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</si>
  <si>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</si>
  <si>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</si>
  <si>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</si>
  <si>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</si>
  <si>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</si>
  <si>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</si>
  <si>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</si>
  <si>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</si>
  <si>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</si>
  <si>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</si>
  <si>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</si>
  <si>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</si>
  <si>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</si>
  <si>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</si>
  <si>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</si>
  <si>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</si>
  <si>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</si>
  <si>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</si>
  <si>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</si>
  <si>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</si>
  <si>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</si>
  <si>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</si>
  <si>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</si>
  <si>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</si>
  <si>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</si>
  <si>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</si>
  <si>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</si>
  <si>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</si>
  <si>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</si>
  <si>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</si>
  <si>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</si>
  <si>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</si>
  <si>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</si>
  <si>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</si>
  <si>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</si>
  <si>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</si>
  <si>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</si>
  <si>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</si>
  <si>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</si>
  <si>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</si>
  <si>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</si>
  <si>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</si>
  <si>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</si>
  <si>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</si>
  <si>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</si>
  <si>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</si>
  <si>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</si>
  <si>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</si>
  <si>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</si>
  <si>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</si>
  <si>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</si>
  <si>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</si>
  <si>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</si>
  <si>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</si>
  <si>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</si>
  <si>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</si>
  <si>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</si>
  <si>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</si>
  <si>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</si>
  <si>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</si>
  <si>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</si>
  <si>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</si>
  <si>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</si>
  <si>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</si>
  <si>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</si>
  <si>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</si>
  <si>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</si>
  <si>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</si>
  <si>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</si>
  <si>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</si>
  <si>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</si>
  <si>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</si>
  <si>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</si>
  <si>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</si>
  <si>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</si>
  <si>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</si>
  <si>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</si>
  <si>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</si>
  <si>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</si>
  <si>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</si>
  <si>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</si>
  <si>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</si>
  <si>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</si>
  <si>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</si>
  <si>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</si>
  <si>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</si>
  <si>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</si>
  <si>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</si>
  <si>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</si>
  <si>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</si>
  <si>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</si>
  <si>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</si>
  <si>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</si>
  <si>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</si>
  <si>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Suministro de bolsas plásticas oxi-biodegradables, como elemento de apoyo a la estrategia educativa del programa Basura Cero.</t>
  </si>
  <si>
    <t>Aracely Santillana</t>
  </si>
  <si>
    <t>Implementación de los Planes de Ordenación y Manejo de las Cuencas Hidrográficas (POMCA) de la jurisdicción de CORPOURABA.</t>
  </si>
  <si>
    <t>Cofinanciar la publicación de la actualización y monitoreo del estado del recurso hídrico en el Departamento de Antioquia.</t>
  </si>
  <si>
    <t>Carlos Mario Sierra Zapata</t>
  </si>
  <si>
    <t>Elaboración de la Política Pública de Bienestar animal.</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</si>
  <si>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</si>
  <si>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</si>
  <si>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</si>
  <si>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</si>
  <si>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</si>
  <si>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r>
      <t>Apoyar la creación del Sistema Local de Áreas Protegidas en los municipios del Departamento</t>
    </r>
    <r>
      <rPr>
        <sz val="10"/>
        <color rgb="FF252525"/>
        <rFont val="Arial"/>
        <family val="2"/>
      </rPr>
      <t>.</t>
    </r>
  </si>
  <si>
    <t>Áreas de espacio público de protección ambiental recuperadas.</t>
  </si>
  <si>
    <t>Cofinanciar la restauración ecológica de áreas de ecosistemas estratégicos.</t>
  </si>
  <si>
    <t>Adquisición de Tiquetes Aéreos para la Gobernación de Antioquia</t>
  </si>
  <si>
    <r>
      <t xml:space="preserve">VF 6000002258 del 3 ago-17 Ordenanza 11 del 18 de julio de 2017
</t>
    </r>
    <r>
      <rPr>
        <b/>
        <sz val="10"/>
        <color theme="1"/>
        <rFont val="Calibri"/>
        <family val="2"/>
        <scheme val="minor"/>
      </rPr>
      <t>Entrega de CDP a La Secretaría General</t>
    </r>
  </si>
  <si>
    <t>Elvia Gómez Betancur</t>
  </si>
  <si>
    <t>Contratación de un servidor público en temporalidad  e incluye los  viáticos</t>
  </si>
  <si>
    <t>Entrega de CDP a La Secretaria  de Gestion Humana y Desarrollo Organizacional</t>
  </si>
  <si>
    <t>Laura Salinas Gaviria</t>
  </si>
  <si>
    <t>86131504; 80141607</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</si>
  <si>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</si>
  <si>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</si>
  <si>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Prestación de servicio de transporte terrestre automotor para apoyar la gestión de la Gobernación de Antioquia.</t>
  </si>
  <si>
    <t>Entrega de CDP a La Secretaría General</t>
  </si>
  <si>
    <t>Julia Ines Puerta Castro</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</si>
  <si>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</si>
  <si>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</si>
  <si>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 xml:space="preserve">Red de transversalidad de la Secretaría de las Mujeres de Antioquia conformada y operando, </t>
  </si>
  <si>
    <t>Diseño de la Red de transversalidad, creacion de la red y consolidacion de la red</t>
  </si>
  <si>
    <t>Ana Carolina Perez-</t>
  </si>
  <si>
    <t>Formulacion, implemtacion y difucion de lacampaña</t>
  </si>
  <si>
    <t>Lo realiza la oficina de Comunicaiones</t>
  </si>
  <si>
    <t>formulacion del plan, acercamietno a instituciones educativas e implementacion del plan</t>
  </si>
  <si>
    <t>Prestación de servicio de transporte terrestre automotor para apoyar la gestión de la Gobernación de Antioquia</t>
  </si>
  <si>
    <t>Maria Mercedes Ortega Mateos</t>
  </si>
  <si>
    <t>3838620</t>
  </si>
  <si>
    <t>maria.ortega@antioquia.gov.co</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</si>
  <si>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</si>
  <si>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</si>
  <si>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Formulacion,. Convocatoria e implemetacion de los cursos</t>
  </si>
  <si>
    <t>SA-22-001-2018</t>
  </si>
  <si>
    <t>Lo realiza lógistica</t>
  </si>
  <si>
    <t>MARIA MERCEDES ORTEGA</t>
  </si>
  <si>
    <t>Designar estudiantes de universidades para la realizacion de practicaacademica. con el fin de brindar apoyo a la gestion del Departamento de Antioquia y sus regiones durante el segundo semestre 2017 y primer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</si>
  <si>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</si>
  <si>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</si>
  <si>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</si>
  <si>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</si>
  <si>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</si>
  <si>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Colegio Mayor de Antioquia</t>
  </si>
  <si>
    <t>lo realiza Gestion Humana</t>
  </si>
  <si>
    <t>EFRAIM BUITRAGO</t>
  </si>
  <si>
    <t>Designar estudiantes de universidades para la realizacion de practicaacademica. con el fin de brindar apoyo a la gestion del Departamento de Antioquia y sus regiones durante el segundo semestre 2017 y primer</t>
  </si>
  <si>
    <t>DISEÑO Y REALIZACIÓN DE UN DIPLOMADO VIRTUAL EN GÉNERO Y EDUCACIÓN.</t>
  </si>
  <si>
    <t xml:space="preserve">Adriana María Osorio Cardona </t>
  </si>
  <si>
    <t>3838612</t>
  </si>
  <si>
    <t>adriana.osorio@antioquia.gov.co</t>
  </si>
  <si>
    <t>Diseño e implementacion</t>
  </si>
  <si>
    <t>MARIA CONSUELO MESA</t>
  </si>
  <si>
    <t>EJECUTAR LA SEGUNDA FASE DEL ENTRENAMIENTO DEL CONCURSO DE MUJERES</t>
  </si>
  <si>
    <t>Directora desarrollo humano y socioeconomico</t>
  </si>
  <si>
    <t>3838603</t>
  </si>
  <si>
    <t>concurso departamental mujeres emprendedoras realizado.</t>
  </si>
  <si>
    <t>Diseño, implemetracion y premiación</t>
  </si>
  <si>
    <t>ADRIANA MARÍA OSORIO CARDONA</t>
  </si>
  <si>
    <t>IMPLEMENTAR EL DECRETO DEPARTAMENTAL NO. D2017070003657 DE 2017 EL SELLO DE COMPROMISO SOCIAL CON LA MUJER EN EL DEPARTAMENTO DE ANTIOQUIA-EQUIPAZ.</t>
  </si>
  <si>
    <t xml:space="preserve">Jacinto Cordoba Maquilon </t>
  </si>
  <si>
    <t>3835016</t>
  </si>
  <si>
    <t>jacinto.cordoba@antioquia.gov.co</t>
  </si>
  <si>
    <t>Diseño, consolidacin de alianzas e implementacion del plan</t>
  </si>
  <si>
    <t>LAURA CRISTINA GIL HERNANDEZ</t>
  </si>
  <si>
    <t>Realizar jornadas de subregionales para la atención integral a mujeres</t>
  </si>
  <si>
    <t>Adriana María Cardona Bedoya</t>
  </si>
  <si>
    <t>3835017</t>
  </si>
  <si>
    <t>adriana.cardona@antioquia.gov.co</t>
  </si>
  <si>
    <t>Diseño, convocatira y ejecucion de las jormnadas</t>
  </si>
  <si>
    <t>FORTALECER EL PROCESO DE  FORMACIÓN PARA EL EMPODERAMIENTO PERSONAL, SOCIAL Y POLÍTICO DE MUJERES QUE ASPIRAN A CARGOS DE ELEC</t>
  </si>
  <si>
    <t xml:space="preserve">Formulacion e implementacion de los modulos </t>
  </si>
  <si>
    <t>ADRIANA MARÍA CARDONA BEDOYA</t>
  </si>
  <si>
    <t>Implementar del plan departamental para la incorporación del enfoque de genero de los PEI</t>
  </si>
  <si>
    <t>Maria Consuelo Mesa Londoño</t>
  </si>
  <si>
    <t>maría.mesa@antioquia.gov.co</t>
  </si>
  <si>
    <t>Identificacion de cooperantes, formulacion y ejecucion de proyectos</t>
  </si>
  <si>
    <t>MARÍA MERCEDES ORTEGA MATEOS</t>
  </si>
  <si>
    <t>Fortalecer las organizaciones de mujeres en el marco del plan departamental para la promoción, formalizacion y fortalecimiento de las organizaciones de mujeres</t>
  </si>
  <si>
    <t>Red Departamental de Organizaciones de mujeres operando. Plan Departamental para la promocion, formalización y fortalecimiento a las organizaciones de mujeres, diseñado e implemtado.</t>
  </si>
  <si>
    <t>Diseño, implementacion y seguimiento al plan</t>
  </si>
  <si>
    <t>NORA EUGENIA ECHEVERRI MOLINA</t>
  </si>
  <si>
    <t>Dinamizar el proyecto productivo sostenible SIEMBRA para mujeres cabeza de familia en el Municipio de Necoclí del departamento de Antioquia.</t>
  </si>
  <si>
    <t>Granjas para la seguridad alimentaria y economica de las mujeres rurales SIEMBRA operando</t>
  </si>
  <si>
    <t>Creacion, fortalecimiento y seguimiento a las granajas</t>
  </si>
  <si>
    <t>EMILIO ALBERTO CALLE</t>
  </si>
  <si>
    <t>Dinamizar el proyecto productivo sostenible SIEMBRA para mujeres cabeza de familia en el Municipio de Turbo del departamento de Antioquia.</t>
  </si>
  <si>
    <t>Dinamizar el proyecto productivo sostenible SIEMBRA para mujeres cabeza de familia en el Municipio de Cerepa del departamento de Antioquia.</t>
  </si>
  <si>
    <t>Dinamizar el proyecto productivo sostenible SIEMBRA para mujeres cabeza de familia en el Municipio de Mutata del departamento de Antioquia.</t>
  </si>
  <si>
    <t>Dinamizar el proyecto productivo sostenible SIEMBRA para mujeres cabeza de familia en el Municipio de San José de la Montaña del departamento de Antioquia.</t>
  </si>
  <si>
    <t>Dinamizar el proyecto productivo sostenible SIEMBRA para mujeres cabeza de familia en el Municipio de Campamento del departamento de Antioquia.</t>
  </si>
  <si>
    <t>Dinamizar el proyecto productivo sostenible SIEMBRA para mujeres cabeza de familia en el Municipio de Puerto Triunfo del departamento de Antioquia.</t>
  </si>
  <si>
    <t>Dinamizar el proyecto productivo sostenible SIEMBRA para mujeres cabeza de familia en el Municipio de Vegachí del departamento de Antioquia.</t>
  </si>
  <si>
    <t>Dinamizar el proyecto productivo sostenible SIEMBRA para mujeres cabeza de familia en el Municipio de Yolombó del departamento de Antioquia.</t>
  </si>
  <si>
    <t>Dinamizar el proyecto productivo sostenible SIEMBRA para mujeres cabeza de familia en el Municipio de Urrao del departamento de Antioquia.</t>
  </si>
  <si>
    <t>Dinamizar el proyecto productivo sostenible SIEMBRA para mujeres cabeza de familia en el Municipio de Maceo del departamento de Antioquia.</t>
  </si>
  <si>
    <t>Dinamizar el proyecto productivo sostenible SIEMBRA para mujeres cabeza de familia en el Municipio de San Roque del departamento de Antioquia.</t>
  </si>
  <si>
    <t>Dinamizar el proyecto productivo sostenible SIEMBRA para mujeres cabeza de familia en el Municipio de El Bagre del departamento de Antioquia.</t>
  </si>
  <si>
    <t>Dinamizar el proyecto productivo sostenible SIEMBRA para mujeres cabeza de familia en el Municipio de Puerto Nare del departamento de Antioquia.</t>
  </si>
  <si>
    <t>Dinamizar el proyecto productivo sostenible SIEMBRA para mujeres cabeza de familia en el Municipio de San Pedro de uraba del departamento de Antioquia.</t>
  </si>
  <si>
    <t>Dinamizar el proyecto productivo de Reciclaje para mujeres cabeza de familia en el Municipio de San Roque del departamento de Antioquia.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</si>
  <si>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</si>
  <si>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</si>
  <si>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</si>
  <si>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</si>
  <si>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</si>
  <si>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INEXMODA</t>
  </si>
  <si>
    <t>Se desarrolla con la Secretaría de Productividad</t>
  </si>
  <si>
    <t>Articular estrategias para la planeación participativa ciudadana a través del desarrollo de 1 convite ciudadano en la subregión del Bajo Cauca.*</t>
  </si>
  <si>
    <t>3839071</t>
  </si>
  <si>
    <t>John Wilson Zapata Martinez</t>
  </si>
  <si>
    <t>Articular estrategias para la planeación participativa ciudadana a través del desarrollo de tres (3) convites ciudadanos en la subregión del Norte.*</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</si>
  <si>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</si>
  <si>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</si>
  <si>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</si>
  <si>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</si>
  <si>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</si>
  <si>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</si>
  <si>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</si>
  <si>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 xml:space="preserve">Desarrollar procesos de gestión documental encaminados a la sostenibilidad de actividades realizadas en gestión de tramites e inspección, vigilancia y control </t>
  </si>
  <si>
    <t>Revisión, organización y actualización de los respaldos de los soportes del cumplimiento de requisitos legales de los Organismos Comunales con Auto de reconocimiento emitido.
Sistematización de la caracterización de los Organismos Comunales del Orienre Antioqueño.</t>
  </si>
  <si>
    <t>Iván Jesús Rodriguez Vargas</t>
  </si>
  <si>
    <t>Desarrollar cada una de las etapas y actividades que se requieren para la implementación, puesta en marcha  y ejecución  de la convocatoria   "IDEAS EN GRANDE" año 2018.</t>
  </si>
  <si>
    <t>María Dioni Medina Muñoz</t>
  </si>
  <si>
    <t>Alexandra Marín</t>
  </si>
  <si>
    <t>Realizar gestiones y acciones que permitan promover el acceso a los bienes y servicios de apoyo institucional como estrategia de inclusión social y dignificación de las condiciones de vida de los hogares rurales.</t>
  </si>
  <si>
    <t>Isabel Cristina Cardona</t>
  </si>
  <si>
    <t>Realizar acciones relacionadas con la dinamización e implementación del sistema departamental de participación ciudadana y control social en el territorio antioqueño</t>
  </si>
  <si>
    <t>Consejos de Participación Ciudadana y Control Social creados, fortalecidos y participando en el diseño de la política pública de participación ciudadana</t>
  </si>
  <si>
    <t>Fortalecimiento y consolidación del Sistema de Participación y Control Social en el departamento de Antioquia</t>
  </si>
  <si>
    <t>Implementación de la ruta de creación de los consejos municipales de participación ciudadana y control social en Antioquia.</t>
  </si>
  <si>
    <t>Eliana Vanegas</t>
  </si>
  <si>
    <t>Implementación -fortalecimeinto y acompañamiento, de las acciones para la inclusión social  de la población LGTBI, en todo el territorio antioqueño,</t>
  </si>
  <si>
    <t>Antioquia Reconoce e Incluye la Diversidad Sexual y de Género</t>
  </si>
  <si>
    <t>Encuentros subregionales de población LGTBI; Espacios de concertación y formación que incluyen a la población LGTBI en el departamento de Antioquia; Alianzas público privadas implementadas; Campañas comunicacionales diseñadas e implementadas; Grupos de investigación creados</t>
  </si>
  <si>
    <t>Fortalecimiento Antioquia Reconoce e Incluye la Diversidad Sexual y de Género</t>
  </si>
  <si>
    <t>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t>
  </si>
  <si>
    <t>Realizar todas las acciones necesarias para  reconocer y exaltar a los mejores líderes comunales destacados por su gestión y aporte al desarrollo de las comunidades antioqueñas, en el marco del acto de reconocimiento del GRAN COMUNAL DE ANTIOQUIA 2018.</t>
  </si>
  <si>
    <t xml:space="preserve">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t>
  </si>
  <si>
    <t>Hector Albeiro Correa</t>
  </si>
  <si>
    <t xml:space="preserve">Realizar todas las acciones necesarias para  conmemorar los 60 años de la organización comunal de Antioquia </t>
  </si>
  <si>
    <t>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</si>
  <si>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 xml:space="preserve">Prestacion de servicios de soporte, mejoras y nuevos desarrollos que garanticen el optimo funcionamiento del sistema unificado de registro comunal-SURCO </t>
  </si>
  <si>
    <t xml:space="preserve">Fortalecimiento y fomento de la incidencia de las organizaciones comunales del departamento de Antioquia </t>
  </si>
  <si>
    <t>Fortalecimiento de la organización Comunal en el departamento de Antioquia ($455000000)- Incidencia Comunal en escenarios de Participación($131000000)</t>
  </si>
  <si>
    <t>70062001-70064001</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</si>
  <si>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t>
  </si>
  <si>
    <t>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t>
  </si>
  <si>
    <t>Diseño del modulo de IVC y Control Social en la plataforma de Gestión Transparente.</t>
  </si>
  <si>
    <t>Desarrollo del modulo de IVC y Control Social en la Plataforma de Gestión Transparente</t>
  </si>
  <si>
    <t>Ledys Quintero , Eliana Vanegas</t>
  </si>
  <si>
    <t>Maria Dioni Medina - Eliana  - Vanegas - Juan Camilo Montoya - Ivan de Jesús Rodriguez</t>
  </si>
  <si>
    <t xml:space="preserve">Practicantes de excelencia para la Secretaría de Participación Ciudadana y Desarrollo Social </t>
  </si>
  <si>
    <t xml:space="preserve">Renovación de licencias requeridas por la Secretaría Office 365, Mercurio (60 licencias) </t>
  </si>
  <si>
    <t xml:space="preserve">Desarrollo e implementación de acciones comunicativas y eventos para los diferentes proyectos de la secretaría </t>
  </si>
  <si>
    <t xml:space="preserve">Convocatoria de estimulos IDEAS EN GRANDE </t>
  </si>
  <si>
    <t xml:space="preserve">Ivan Jesus Rodriguez Vargas </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</si>
  <si>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</si>
  <si>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Hernando Latorre Forero</t>
  </si>
  <si>
    <t>3835136-8389181</t>
  </si>
  <si>
    <t>Índice de Gestión para Resultados
en el Desarrollo (IGpRD)</t>
  </si>
  <si>
    <t>Conformación del Sistema de Información Territorial en el Departamento de Antioquia</t>
  </si>
  <si>
    <t>-</t>
  </si>
  <si>
    <t>Programa gestionado por la Secretaría de Gestión Humana</t>
  </si>
  <si>
    <t>Competencia de la Secretaría de Gestión Humana - ADO
Responsable por la Dirección Hernando Latorre Forero</t>
  </si>
  <si>
    <t>Designar estudiantes de las universidades publicas y privadas para realización de la práctica académica, con el fin de brindar apoyo a la gestión del Departamento de Antioquia y sus subregiones durante el segundo semestre de 2018
(Compentencia: Desarrollo Organizacional)</t>
  </si>
  <si>
    <t>No aplica gestión contractual, por hacer parte de la planta de cargosd temporales de la Institución.</t>
  </si>
  <si>
    <t>Promoción, creación, elaboración desarrollo y conceptualización de las campañas, estrategias y necesidades comunicacionales de la Gobernación de Antioquia 
(Competencia de la Oficina de Comunicaciones)</t>
  </si>
  <si>
    <t>Vigencia Futura 6000002364 por $30.000.000 Ordenanza 17 del 4 de agosto de 2017. Contrato interadministrativo de Mandato.</t>
  </si>
  <si>
    <t>Competencia de la Oficina de Comunicaciones
Responsable por la Dirección: Director Sistemas de Indicadores</t>
  </si>
  <si>
    <t xml:space="preserve">Vigencia Futura 6000002350 por $70.000.000  Ordenanza 17 del 4 de agosto de 2017 </t>
  </si>
  <si>
    <t xml:space="preserve">Competencia de la Oficina de Comunicaciones
</t>
  </si>
  <si>
    <t>“Adquisición y actualización de licencias de ARCGIS para los organismos de la Gobernación de Antioquia incluyendo soporte técnico, a través de acuerdo marco de precios” (competencia de la dirección de Informática)</t>
  </si>
  <si>
    <t xml:space="preserve">Ruth Natalia Castro Restrepo  de la Secretaria de Gestion Humana (Dirección de informatica)
</t>
  </si>
  <si>
    <t>Renovación del plan anual de mantenimiento del software estadístico SPSS (competencia de la SSSA)</t>
  </si>
  <si>
    <t>Carlos Alberto Giraldo Cardona, Profesional Universitario
Secretaría de Gestión Humana y Desarrollo Organizacional</t>
  </si>
  <si>
    <t>“Administrar los recursos financieros para realizar la encuesta de calidad de vida de los habitantes del departamento de Antioquia”</t>
  </si>
  <si>
    <t>17-12-7284597</t>
  </si>
  <si>
    <t xml:space="preserve">Vigencia Futura 6000002432 por $300.000.000  Ordenanza 62 del 8 de noviembre de 2017 </t>
  </si>
  <si>
    <t>Profesionales Temporales</t>
  </si>
  <si>
    <t>Profesionales Temporal</t>
  </si>
  <si>
    <t>Material, suministro, apoyo logistico</t>
  </si>
  <si>
    <t xml:space="preserve">Vigencia Futura 6000002349 por $60.000.000  Ordenanza 17 del 4 de agosto de 2017 </t>
  </si>
  <si>
    <t>Competencia de la Oficina de Comunicaciones
Responsable por la Dirección Diana Marcela Lopera Galeano</t>
  </si>
  <si>
    <t xml:space="preserve">Vigencia Futura 6000002351 por $20.000.000  Ordenanza 17 del 4 de agosto de 2017 </t>
  </si>
  <si>
    <t>Adquisicion de equipos tecnológicos y materiales (bienes de característica técnicas uniformes) 
(Compentencia Subsecretaría Logística)</t>
  </si>
  <si>
    <t>Apoyo al fortalecimiento de los procesos de planificacion y gestion del desarrollo territorial y acompañamiento técnico en la articulación intersectorial de los Entes Territoriales del Departamento de Antioquia</t>
  </si>
  <si>
    <t>Tramite a requerimiento de la dependencia.</t>
  </si>
  <si>
    <t>3 Practicantes de Excelencia primer semestre 2018. Supervisión: N/A
La Dirección aporta informes de seguimiento a la gestión</t>
  </si>
  <si>
    <t>Trámite a requerimiento de la dependencia 
(2 licencias).</t>
  </si>
  <si>
    <t xml:space="preserve">Inés Elvira Arango Valencia Oficina de Comunicaciones
</t>
  </si>
  <si>
    <t xml:space="preserve">Maribel Barrientos Uribe,  Secretaría de Gestión Humana - ADO
</t>
  </si>
  <si>
    <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t>
  </si>
  <si>
    <t xml:space="preserve">Formulación del Plan de Ordenamiento Departamental </t>
  </si>
  <si>
    <t>4600007398 </t>
  </si>
  <si>
    <t>UNIVERSIDAD NACIONAL DE COLOMBIA</t>
  </si>
  <si>
    <t xml:space="preserve">Vigencia Futura 6000002131 por $302.000.000  Ordenanza 11 del 18 de julio de 2017 </t>
  </si>
  <si>
    <t>Sebastián Muñoz Zuluaga, Director de Planeación Estratégica Integral</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</si>
  <si>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</si>
  <si>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Administrar los recursos financieros para generar en el departamento administrativo de planeación el centro de pensamiento de planificación territorial.</t>
  </si>
  <si>
    <t>17-12-7283368</t>
  </si>
  <si>
    <t xml:space="preserve">Vigencia Futura 6000002431 por $1.041.877.278  Ordenanza 62 del 8 de noviembre de 2017 </t>
  </si>
  <si>
    <t>Hernando Latorre Forero
Supervisor</t>
  </si>
  <si>
    <t>Fortalecimiento Fiscal y financiero de los municipios, mediante el acompañamiento a las entidades territoriales que se encuentran en estado de riesgo de incumplimiento de Ley 617, para fortalecer su gestión y generar el impacto positivo de la hacienda pública municipal.</t>
  </si>
  <si>
    <t>Prestación de servicio de transporte terrestre automotor para apoyar la gestión de las dependencias del Departamento Administrativo de Planeación (Subsecretaria Logistica)</t>
  </si>
  <si>
    <t>Renovar el servicio de licencia Makaia para elfuncionamiento de la plataforma gestión de recursos Antioquia del Departamento Administrativo de Planeación</t>
  </si>
  <si>
    <t>Laura Mejía Higuita</t>
  </si>
  <si>
    <t>Creación y puesta en marcha Observatorio Económico Fiscal y Financiero</t>
  </si>
  <si>
    <t>Apoyar la gestión del Departamento Administrativo de Planeación para el acompañamiento a los municipios en la gestión del desarrollo territorial, mediante la actualización y formulación de perfiles susceptibles de cooperación nacional e internacional y agenda de negocios</t>
  </si>
  <si>
    <t xml:space="preserve">Acta de ejecución n°2: prestación de servicios para la conectividad, soporte y gestión de la infraestructura tecnológica del sistema catastral de Antioquia”
</t>
  </si>
  <si>
    <t>17-12-7270661</t>
  </si>
  <si>
    <t>VALOR + S.A.S</t>
  </si>
  <si>
    <t xml:space="preserve">Vigencia Futura 6000002415 por $400.000.000  Ordenanza 53 del 3 de noviembre de 2017 </t>
  </si>
  <si>
    <t>Jorge Hugo Elejalde López, Director Sistemas de Información y Catastro</t>
  </si>
  <si>
    <t>Fortalecimiento tecnologico</t>
  </si>
  <si>
    <t xml:space="preserve">Vigencia Futura 6000002416 por $400.000.000  Ordenanza 53 del 3 de noviembre de 2017 </t>
  </si>
  <si>
    <t>Fortalecimiento tecnico</t>
  </si>
  <si>
    <t>Competencia de la Secretaría de Gestión Humana - ADO
Responsable por la Dirección Jorge Hugo Elejalde López</t>
  </si>
  <si>
    <t>5 Practicantes de Excelencia primer semestre 2018. Supervisión: N/A
La Dirección aporta informes de seguimiento a la gestión</t>
  </si>
  <si>
    <t>Competencia de la Secretaría General (Subsecretaría Logística)
Responsable por Dirección Jorge Hugo Elejalde López</t>
  </si>
  <si>
    <t>Adquisicion de prendas institucionales
(Compentencia: Comunicaciones</t>
  </si>
  <si>
    <t>Competencia de Comunicaciones
Responsable por Dirección Jorge Hugo Elejalde López</t>
  </si>
  <si>
    <t>Soporte Licencias ArcGis - (desktop y server) Dirección  Catastro 
(Competencia Dirección de informática)</t>
  </si>
  <si>
    <t xml:space="preserve">Tramite a requerimiento de la dependencia 
</t>
  </si>
  <si>
    <t>Competencia de la Secretaria de Gestión Humana (dirección de informatica)
Responsable por la Dirección Jorge Hugo Elejalde López</t>
  </si>
  <si>
    <t>81111811; 81111805; 81161700</t>
  </si>
  <si>
    <t xml:space="preserve">prestación de servicios para la conectividad, soporte, mantenimiento y gestión de la infraestructura tecnológica del sistema catastral de Antioquia.
</t>
  </si>
  <si>
    <t>Renovar el servicio de software Updates license &amp; support para los productos Oracle que posee el Departamento de Administrativo De Planeación</t>
  </si>
  <si>
    <t>Apoyar la gestión de la direccion de sistemas de informacion y catastro (conservacion, actualizacion y sistema geografico catastral)</t>
  </si>
  <si>
    <t>Fernando León Henao Zea</t>
  </si>
  <si>
    <t>fernando.henao@antioquia.gov.co</t>
  </si>
  <si>
    <t xml:space="preserve">Competencia de la Secretaría de Gestión Humana - ADO
</t>
  </si>
  <si>
    <t>Encuentros subregionales con Alcaldes, Concejales y Líderes Comunitarios</t>
  </si>
  <si>
    <t>17-12-7047054</t>
  </si>
  <si>
    <t xml:space="preserve">Vigencia futura  6000002130 por $25.750.000 Ordenanza 011 del 18 de julio de 2017. El DAP aporta supervisión Administrativa, Financiera, Jurídica, coordinación. </t>
  </si>
  <si>
    <t>Formación y la capacitación de los Alcaldes, Concejales y Líderes Comunitarios en Plan de Ordenamiento Territorial</t>
  </si>
  <si>
    <t>Henry Lopez Jimenez</t>
  </si>
  <si>
    <t>Formación y la capacitación de los Alcaldes, Concejales y Líderes Comunitarios en formulación y evaluación de proyectos</t>
  </si>
  <si>
    <t>Adquisición de equipamiento Gerencia de Municipios</t>
  </si>
  <si>
    <t>Monitoreo y seguimiento a Cafes con el Gobernador</t>
  </si>
  <si>
    <t>Dotación  camisas y distintivos para los empleados publicos que realizan actividades en los municipios del Departamento de Antioquia</t>
  </si>
  <si>
    <t>Posicionamiento y seguimiento de la gestiòn administrtativa departamental en el territorio</t>
  </si>
  <si>
    <t>Diseno, creacion, promocion y estrategias comunicacionales para las actividades a desarrollar por la Gerencia de Municipios en el Departamento de Antioquia.</t>
  </si>
  <si>
    <t>Suministro y dotaciòn de material promocional de la gestión departamental adelandada por la Gerencia de Municipios</t>
  </si>
  <si>
    <t>Competencia de la Secretaría de Gestión Humana - ADO
Responsable por la Dirección Miguel Andres Quintero</t>
  </si>
  <si>
    <t>Prestación de servicios de personal de apoyo Temporal - Técnico grado 2
(Compentencia: Desarrollo Organizacional)</t>
  </si>
  <si>
    <t>Técnico Temporal -Grado 2</t>
  </si>
  <si>
    <t>Servicios para la Administración, Operación del Centro de Servicios de Informática, y Servicios de Hosting, para el apoyo tecnológico a la plataforma informática utilizada en la Administración Departamental, en 2018
(Competencia Dirección de informática)</t>
  </si>
  <si>
    <t>Contratista  mesa de ayuda</t>
  </si>
  <si>
    <t>Competencia de la Secretaria de Gestion Humana (Dirección de informática); 
Diana María Pérez Blandon
Responsable por la Dirección Miguel Andres Quintero Calle</t>
  </si>
  <si>
    <t>Practicantes primer semestre de 2018, La Dirección aporta informes de seguimiento a la gestión</t>
  </si>
  <si>
    <t>Prestación de servicios de personal de apoyo Temporal -Técnico grado 1
 (Compentencia: Desarrollo Organizacional)</t>
  </si>
  <si>
    <t>Técnico Temporal -Grado 1</t>
  </si>
  <si>
    <t>Los  CDP correspondientes serám tramitadas por la Dirección de Análisis Organizacional.</t>
  </si>
  <si>
    <t>Competencia de la Secretaría de Gestión Humana - ADO
Responsable por la DAP Miguel Andres Quintero Calle</t>
  </si>
  <si>
    <t xml:space="preserve">Practicantes primer semestre de 2018, </t>
  </si>
  <si>
    <t>Competencia de la Secretaría de Gestión Humana - ADO
MARIBEL BARRIENTOS URIBE, cédula 43.971.236
Responsable por la DAP Miguel Andres Quintero Calle</t>
  </si>
  <si>
    <t xml:space="preserve">Practicantes segundo semestre de 2018, </t>
  </si>
  <si>
    <t>Fortalecimiento a los servidores de la Gobernación de Antioquia y de los municipios del Departamento en formulación de proyectos y MGA a servidores municipales y departamentales, SUIFP entre otros (Capacitación y asesoría administraciones)</t>
  </si>
  <si>
    <t>Dirección banco de proyectos</t>
  </si>
  <si>
    <t>Diseño y ejecución de un diplomado en formulación y seguimiento de proyectos y MGA a servidores departamentales, SUIFP entre otros (Capacitación y asesoría administraciones)</t>
  </si>
  <si>
    <t>Implementación del plan de acción de la gestión para resultados en la Gobernación de Antioquia</t>
  </si>
  <si>
    <t>Implementación de los pilares de la GpR</t>
  </si>
  <si>
    <t xml:space="preserve">Vigencia futura  6000002433 por $609.340.846 Ordenanza 062 del 8 de noviembre de 2017. </t>
  </si>
  <si>
    <t>Ofelia Elcy Velásquez Hernández</t>
  </si>
  <si>
    <t xml:space="preserve">Vigencia futura  6000002129 por $56.650.000 Ordenanza 011 del 18 de julio de 2017. El DAP aporta supervisión Administrativa, Financiera, Jurídica, coordinación. </t>
  </si>
  <si>
    <t>80131502</t>
  </si>
  <si>
    <t>SERVICIO DE ARRENDAMIENTO DEL INMUEBLE QUE SERVIRÁ COMO SEDE PRINCIPAL DEL PROGRAMA INSTITUCIONAL "BANCO DE LA GENTE"</t>
  </si>
  <si>
    <t>3835140</t>
  </si>
  <si>
    <t>Unidades productivas intervenidas en fortalecimiento empresarial.</t>
  </si>
  <si>
    <t>Fortalecimiento empresarial RP todo el departamento, Antioquia, Occidente.</t>
  </si>
  <si>
    <t>Unidades productivas de textil confección fortalecidas.</t>
  </si>
  <si>
    <t>Fortalecimiento empresarial de unidades productivas, asesoria y capacitación, participación en ferias y eventos.</t>
  </si>
  <si>
    <t>Luis Enrique Valderrama Rueda</t>
  </si>
  <si>
    <t>80101600; 80111700; 81141900</t>
  </si>
  <si>
    <t>DESARROLLO Y PUESTA EN MARCHA Y ADMINISTRACIÓN DEL PORTAL WEB "BANCO DE LA GENTE" informatica</t>
  </si>
  <si>
    <t>Incremento de los recursos del sistema financiero para Emprendimiento y Fortalecimiento Empresarial Todo El Departamento, Antioquia, Occidente. 2016050000009</t>
  </si>
  <si>
    <t>81112105; 81112210; 81112403; 81111702</t>
  </si>
  <si>
    <t>ADQUISICION E IMPLEMENTACIÓN DEL SISTEMA DIGITURNOS (CDP PARA INFORMATICA) informatica</t>
  </si>
  <si>
    <t>3838633</t>
  </si>
  <si>
    <t>cyomara.rios@antioquia.gov.co</t>
  </si>
  <si>
    <t>FERIAS Y EVENTOS PROMOCIÓN BANCO DE LA GENTE EN VARIOS MUNICIPIOS CDP COMUNICACIONES</t>
  </si>
  <si>
    <t>SERVICIOS DE PUBLICIDAD Y COMUNICACIONES BANCO DE LA GENTE comunicaciones</t>
  </si>
  <si>
    <t xml:space="preserve">DOS TEMPORALIDADES (TECNICO Y P.U) </t>
  </si>
  <si>
    <t>ACOMETIDA DE LA FIBRA OPTICA LAND TO LAND DESDE EL DAD A LA SEDE DEL BANCO DE LA GENTE. Informatica</t>
  </si>
  <si>
    <t xml:space="preserve"> “Desarrollar el modelo de gestión y las actividades para impulsar la
cooperación internacional, la inversión extranjera y la promoción del departamento de
Antioquia. </t>
  </si>
  <si>
    <t>Yomar Andrés Benítez Álvarez</t>
  </si>
  <si>
    <t>3838359</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</si>
  <si>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</si>
  <si>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</si>
  <si>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80101601</t>
  </si>
  <si>
    <t>Generar capacidades institucionales en 124 municipios de Antioquia para la gestión de la cooperación, la inversión y el desarrollo económico regional.</t>
  </si>
  <si>
    <t>*Asesoría técnica a las subregiones de Antioquia.
*Capacitación del talento humano subregional para la internacionlaización.
*Promoción del desarrollo económico local a la inversión y mercados extranjeros. * Portafolio de Proyectos de cooperación de Antioquia.</t>
  </si>
  <si>
    <t xml:space="preserve">*Creación y puesta en marcha de la Agencia de Cooperación e Inversión de Antioquia. 
*Banco de proyectos de proyectos de cooperación de Antioquia. * Formación a enlaces de cooperación de las subregiones. * Agendas de gestión en las subregiones. *Encuentros internacionales para la promoción de las subregiones.
</t>
  </si>
  <si>
    <t>Estrategia de fomento, visibilización y gestión a la inversión turística a nivel  nacional e internacional de las subregiones de Antioquia.</t>
  </si>
  <si>
    <t xml:space="preserve">Participaciones en eventos culturales y ferias estratégicas a nivel nacional e internacional. </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</si>
  <si>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</si>
  <si>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</si>
  <si>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</si>
  <si>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</si>
  <si>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</si>
  <si>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</si>
  <si>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</si>
  <si>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</si>
  <si>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</si>
  <si>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</si>
  <si>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Mariela  Ríos Osorio </t>
  </si>
  <si>
    <t>3839404</t>
  </si>
  <si>
    <t>mariela.rios@antioquia.gov.co</t>
  </si>
  <si>
    <t>Personas del sistema Departamental de CTeI con desarrollo de capacidades en procesos de CTeI</t>
  </si>
  <si>
    <t>Personas del sistema con capacidades en procesos de CTeI</t>
  </si>
  <si>
    <t>Mariela Ríos Osorio</t>
  </si>
  <si>
    <t>Concurso Innovantioquia 
Convocar, validar requisitos, clasificar, evaluar y seleccionar a ganadores y premiar propuestas de innovación, presentadas por la comunidad del Departamento</t>
  </si>
  <si>
    <t>3839403</t>
  </si>
  <si>
    <t>Soluciones de Innovación abierta apoyados
Tecnologías identificadas,  apropiadas y usadas en las regiones de Antioquia</t>
  </si>
  <si>
    <t>Soluciones de Innovación abierta 
Tecnologías identificadas,  apropiadas y usadas en las regiones de Antioquia</t>
  </si>
  <si>
    <t xml:space="preserve">Identificación
Evaluacion y seleccion
Acompañamiento
</t>
  </si>
  <si>
    <t xml:space="preserve">Identificar retos y soluciones a necesidades de las subregiones plantadas desde los CUEE, validar , clasificar y premiar las soluciones ganadoras. Proyecto de I+D+I </t>
  </si>
  <si>
    <t>Proyectos de I+D+I cofinanciados</t>
  </si>
  <si>
    <t>Proyectos de I+D+I</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</si>
  <si>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</si>
  <si>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3838628</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</si>
  <si>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</si>
  <si>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</si>
  <si>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</si>
  <si>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Apoyo e implemantación del programa Mipyme Digital en el territorio antioqueño</t>
  </si>
  <si>
    <t>Director CTeI</t>
  </si>
  <si>
    <t>3838637</t>
  </si>
  <si>
    <t xml:space="preserve">Fortalecimiento de las TIC en Redes Empresariales </t>
  </si>
  <si>
    <t xml:space="preserve">Redes Empresariales mediadas a través de plataformas TIC
Programas implementados para la sostenibilidad y el fortalecimiento de las empresas TIC </t>
  </si>
  <si>
    <t>Fortalecimiento TIC empresarial</t>
  </si>
  <si>
    <t>11-0011</t>
  </si>
  <si>
    <t>Redes empresariales con TIC</t>
  </si>
  <si>
    <t>Plataformas y medios digitales para redes empresariales</t>
  </si>
  <si>
    <t>Implementación de un metaportal para el  fortalecimiento de empresas TIC</t>
  </si>
  <si>
    <t>Programas implementados para la sostenibilidad y el fortalecimiento de las empresas TIC 
Campañas de promoción y utilización de TIC</t>
  </si>
  <si>
    <t>Empresas desarrollo de Software Libre</t>
  </si>
  <si>
    <t>Implementación de una Plataforma tecnologica para acercar oferta y demanda de redes empresariales en el Departamento de Antioquia</t>
  </si>
  <si>
    <t>Redes Empresariales mediadas a través de plataformas TIC
Programas implementados para la sostenibilidad y el fortalecimiento de las empresas TIC 
Campañas de promoción y utilización de TIC</t>
  </si>
  <si>
    <t xml:space="preserve">Red de Corporaciones Turísticas </t>
  </si>
  <si>
    <t xml:space="preserve">Fortalecimiento de las Redes empresariales mediadas por TIC </t>
  </si>
  <si>
    <t xml:space="preserve">Campañas de promoción y utilización de TIC </t>
  </si>
  <si>
    <t xml:space="preserve">Tiendas TIC, Central Digital de Abastos y campañas TIC </t>
  </si>
  <si>
    <t>Fortalecimiento del sistema moda  mediante el desarrollo de estrategias de acceso a mercados, en el marco de Colombiamoda 2018.</t>
  </si>
  <si>
    <t>Sandra Paola Gallejo Rojas</t>
  </si>
  <si>
    <t xml:space="preserve">Profesional Universitario </t>
  </si>
  <si>
    <t>3838667</t>
  </si>
  <si>
    <t>Fortalecer la actividad artesanal en antioquia, mediente el desarrollo de estrategias de acceso a mercados.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</si>
  <si>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</si>
  <si>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</si>
  <si>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</si>
  <si>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</si>
  <si>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</si>
  <si>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</si>
  <si>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</si>
  <si>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</si>
  <si>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80101504; 81112002</t>
  </si>
  <si>
    <t>Diseño e implementación de una metodologia de medición del indice departamental de competitividad por subregión.</t>
  </si>
  <si>
    <t>Metodología diseñada y aplicada, Indicadores de competitividad por subregión</t>
  </si>
  <si>
    <t xml:space="preserve">Diseñar metodologia de calculo del IDC subregional, inventario de información, implementar la metodologia, presentar resultados. </t>
  </si>
  <si>
    <t>80101501; 80101505</t>
  </si>
  <si>
    <t>Fomento al emprendimiento y fortalecimiento empresarial.</t>
  </si>
  <si>
    <t xml:space="preserve">Juan David Garcia Marulanda </t>
  </si>
  <si>
    <t>Unidades productivas intervenidas en el fortalecimiento empresarial. Empresas acompañadas en los procesos para el inicio de operaciones. Unidades productivas intervenidas en fortalecimoento empresarial.</t>
  </si>
  <si>
    <t>14-0022 Y 07-0050</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</si>
  <si>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</si>
  <si>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</si>
  <si>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</si>
  <si>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</si>
  <si>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</si>
  <si>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</si>
  <si>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</si>
  <si>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</si>
  <si>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</si>
  <si>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</si>
  <si>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Capacitación a actores locales en metodologias de políticas de trabajo decente en el Departamento de Antioquia.</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</si>
  <si>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</si>
  <si>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</si>
  <si>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</si>
  <si>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</si>
  <si>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</si>
  <si>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Personas capacitadas, incremento del nivel de empleabilidad.</t>
  </si>
  <si>
    <t>Capacitación y asesoria en ruta de empleabilidad, ferias de empleabilidad.</t>
  </si>
  <si>
    <t>Arrendar inmueble que servirá como sede de trabajo para los funcionarios de la Dirección de Factores de Riesgo de la Secretaria Seccional de Salud y Protección Social de Antioquia en el municipio Turbo</t>
  </si>
  <si>
    <t xml:space="preserve">Yuliana Andrea Barrientos </t>
  </si>
  <si>
    <t>Técnica área dela salud</t>
  </si>
  <si>
    <t>3835609</t>
  </si>
  <si>
    <t>yuliana.barrientos@antioquia.gov.co</t>
  </si>
  <si>
    <t>Planes Salud Ambiental-Gestión Proy</t>
  </si>
  <si>
    <t>Sesión 4 comité Interno de Contratación</t>
  </si>
  <si>
    <t>Vigente y en ejecución</t>
  </si>
  <si>
    <t>Arrendar inmueble que servirá como sede de trabajo para los funcionarios de la Dirección de Factores de Riesgo de la Secretaria Seccional de Salud y Protección Social de Antioquia en diferentes municipios categorias 4, 5 y 6 (Turbo)</t>
  </si>
  <si>
    <t>Arrendar inmueble que servirá como sede de trabajo para los funcionarios de la Dirección de Factores de Riesgo de la Secretaria Seccional de Salud y Protección Social de Antioquia en diferentes municipios categorias 4, 5 y 6 (Tarso)</t>
  </si>
  <si>
    <t>Arrendar inmueble que servirá como sede de trabajo para los funcionarios de la Dirección de Factores de Riesgo de la Secretaria Seccional de Salud y Protección Social de Antioquia en diferentes municipios categorias 4, 5 y 6 (Pueblorico)</t>
  </si>
  <si>
    <t>Arrendar inmueble que servirá como sede de trabajo para los funcionarios de la Dirección de Factores de Riesgo de la Secretaria Seccional de Salud y Protección Social de Antioquia en diferentes municipios categorias 4, 5 y 6 (Zaragoza)</t>
  </si>
  <si>
    <t>71161202</t>
  </si>
  <si>
    <t>Arrendar inmueble que servirá como sede de trabajo para los funcionarios de la Dirección de Factores de Riesgo de la Secretaria Seccional de Salud y Protección Social de Antioquia en diferentes municipios categorias 4, 5 y 6 (Yarumal)</t>
  </si>
  <si>
    <t>Arrendar inmueble que servirá como sede de trabajo para los funcionarios de la Dirección de Factores de Riesgo de la Secretaria Seccional de Salud y Protección Social de Antioquia en diferentes municipios categorias 4, 5 y 6 (Ándes)</t>
  </si>
  <si>
    <t>53102700; 53102710</t>
  </si>
  <si>
    <t>Uniformes - Uniformes corporativos (compentencia oficina de comunicaciones)</t>
  </si>
  <si>
    <t>Toma y análisis de muestras de aguas de lastre de los municipios de Turbo, Caucasia y Puerto Berrio</t>
  </si>
  <si>
    <t>Contratar estudio o adquirir equipo para  análisis de calidad de aire y ruido, para evaluar los efectos en salud.</t>
  </si>
  <si>
    <t>Actividades de vigilancia por sustancias químicas en el municipio de Zaragoza- mercurio</t>
  </si>
  <si>
    <t>Rosendo Orozco Cardona</t>
  </si>
  <si>
    <t>3839905</t>
  </si>
  <si>
    <t>rosendo.orozco@antioquia.gov.co</t>
  </si>
  <si>
    <t>Actividades de vigilancia por sustancias químicas en el municipio de Zaragoza - plaguicidas</t>
  </si>
  <si>
    <t>85161503; 81101706</t>
  </si>
  <si>
    <t>Realizar el mantenimiento preventivo y reparación de los microscopios de la Red de Microscopia de Antioquia y estereoscopios de entomología</t>
  </si>
  <si>
    <t>Profesional especializado</t>
  </si>
  <si>
    <t>3839879</t>
  </si>
  <si>
    <t>armando.galeano@antioquia.gov.co</t>
  </si>
  <si>
    <t>Fumigación ETV,medidas barrera,intervención de criaderos</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</si>
  <si>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</si>
  <si>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</si>
  <si>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</si>
  <si>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93131703</t>
  </si>
  <si>
    <t>85131700; 85131708</t>
  </si>
  <si>
    <t>Investigacion efectividad metodos de control  Aedes Aegypti</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</si>
  <si>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</si>
  <si>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</si>
  <si>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</si>
  <si>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</si>
  <si>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Verificación GIRHS-Establecim Generad</t>
  </si>
  <si>
    <t>Recolectar, transportar y tratar por incineración, estabilización y/o desnaturalización residuos peligrosos producto de actividades de la SSSA</t>
  </si>
  <si>
    <t>85111509; 70122006</t>
  </si>
  <si>
    <t>Suministrar los insumos necesarios para realizar jornadas de vacunación antirrábica de caninos y felinos en el departamento de Antioquia</t>
  </si>
  <si>
    <t>3839436</t>
  </si>
  <si>
    <t>ivan.ruiz@antioquia.gov.co</t>
  </si>
  <si>
    <t>vacunacion caninos y felinos</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</si>
  <si>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</si>
  <si>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</si>
  <si>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</si>
  <si>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</si>
  <si>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 xml:space="preserve">Adquisición de Medicamentos Monopolio del Estado </t>
  </si>
  <si>
    <t>3839948</t>
  </si>
  <si>
    <t>luis.gaviria@antioquia.gov.co</t>
  </si>
  <si>
    <t>Fondo Rotatorio Estupefacientes</t>
  </si>
  <si>
    <t>Acta No 045</t>
  </si>
  <si>
    <t>FONDO NACIONAL DE ESTUPEFACIENTES</t>
  </si>
  <si>
    <t>Paola Andrea Gómez</t>
  </si>
  <si>
    <t>78101801; 78101501</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</si>
  <si>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</si>
  <si>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</si>
  <si>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85131604; 73101701; 85121803; 85151508</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</si>
  <si>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</si>
  <si>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</si>
  <si>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</si>
  <si>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</si>
  <si>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</si>
  <si>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</si>
  <si>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Promoción de SO y Protección radiológica</t>
  </si>
  <si>
    <t>77101804; 77101505; 20121921</t>
  </si>
  <si>
    <t>Contratar la realización del control de calidad de equipos de rayos x y los niveles orientativos en las practicas radiologicas</t>
  </si>
  <si>
    <t>Control Calidad equipos de Rx  ESE-IPS</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</si>
  <si>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</si>
  <si>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3839883</t>
  </si>
  <si>
    <t>johnwilliam.tabares@antioquia.gov.co</t>
  </si>
  <si>
    <t>Análisis de calidad del agua</t>
  </si>
  <si>
    <t>Acta 044</t>
  </si>
  <si>
    <t>86111604</t>
  </si>
  <si>
    <t>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</si>
  <si>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3839884</t>
  </si>
  <si>
    <t>41121807; 41122409; 41113319</t>
  </si>
  <si>
    <t>Adquirir reactivos y accesorios para la determinacion de caracteristicas fisicoquimicas en aguas de consumo humano y uso recreativo</t>
  </si>
  <si>
    <t>3839880</t>
  </si>
  <si>
    <t>Adquirir reactivos Colilert, Pseudolert, insumos y mantenimiento del equipo del Laboratorio Departamental de Salud Pública</t>
  </si>
  <si>
    <t>3839881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</si>
  <si>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</si>
  <si>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</si>
  <si>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</si>
  <si>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</si>
  <si>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</si>
  <si>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</si>
  <si>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 de municipios intervenidos con acciones para el mejoramiento  de la calidad e inocuidad en alimentos</t>
  </si>
  <si>
    <t>Calibracion de equipos luminometros</t>
  </si>
  <si>
    <t xml:space="preserve">Crear, diseñar, producir, emitir y publicar material audiovisual y escrito para las campañas de información, educación y comunicación de la Secretaría de Salud y Protección Social de Antioquia. </t>
  </si>
  <si>
    <t>3839906</t>
  </si>
  <si>
    <t>Prestación de servicios de transporte terrestre automotor para apoyar la gestión de las dependencias  de la Gobernación - Secretaría Seccional de Salud y Protección Social</t>
  </si>
  <si>
    <t>Subsecretaria Logistica</t>
  </si>
  <si>
    <t>Responsabilidad de la direccion de Informatica - Subsecretaria Logistica</t>
  </si>
  <si>
    <t>Ivan D Zea C</t>
  </si>
  <si>
    <t>Disponer de espacios y de la operación logística para la realización de eventos académicos (responsabilidad de la oficina de comunicaciones)</t>
  </si>
  <si>
    <t>Designar estudiantes de las universidades públicas para la realización de la p´ractica academica con el fin de brindar apoyo a la gestión del departamento de Antioquia y sus regiones durante el primer semestre del 2018</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</si>
  <si>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</si>
  <si>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Patricia Elena Pamplona Amaya </t>
  </si>
  <si>
    <t>Profesional Especializada</t>
  </si>
  <si>
    <t xml:space="preserve"> 3839809</t>
  </si>
  <si>
    <t xml:space="preserve">Patricia.pamplona@antioquia.gov.co </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</si>
  <si>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</si>
  <si>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</si>
  <si>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Actualizar plataforma tecnologica de Hardware , software , comunicacines y redes .</t>
  </si>
  <si>
    <t>Acta 44</t>
  </si>
  <si>
    <t>VALOR+ S.A.S</t>
  </si>
  <si>
    <t xml:space="preserve">Jaime Alberto Jimenez 
Angela Jaramillo Blandón </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</si>
  <si>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</si>
  <si>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</si>
  <si>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</si>
  <si>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</si>
  <si>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</si>
  <si>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</si>
  <si>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</si>
  <si>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</si>
  <si>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</si>
  <si>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</si>
  <si>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ESE Hospital La María</t>
  </si>
  <si>
    <t>Inició en 2017, con vigencia futura aprobada 2018 y se solicitará vigencia futura para darle continuidad en 2019</t>
  </si>
  <si>
    <t>Carlos Arturo Cano Rios</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</si>
  <si>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</si>
  <si>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</si>
  <si>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</si>
  <si>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</si>
  <si>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20 meses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</si>
  <si>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</si>
  <si>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</si>
  <si>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</si>
  <si>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17 meses</t>
  </si>
  <si>
    <t>ESE METROSALUD</t>
  </si>
  <si>
    <t>Daniel Arbeláez Botero</t>
  </si>
  <si>
    <t>Oswaldo Paniagua</t>
  </si>
  <si>
    <t>85101604; 85101501</t>
  </si>
  <si>
    <t>Prestación de servicios de salud de baja y mediana  complejidad para la  población pobre no cubierta con subsidios a la demanda residente en el municipio de Puerto Berrío.</t>
  </si>
  <si>
    <t>Contratación de Baja y mediana complejidad</t>
  </si>
  <si>
    <t>21 meses</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</si>
  <si>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</si>
  <si>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</si>
  <si>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</si>
  <si>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</si>
  <si>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</si>
  <si>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</si>
  <si>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</si>
  <si>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Diana Ceballos </t>
  </si>
  <si>
    <t>84111600</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</si>
  <si>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</si>
  <si>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</si>
  <si>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</si>
  <si>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</si>
  <si>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Se hace en conjunto con otras Direcciones de la SSSA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</si>
  <si>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</si>
  <si>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</si>
  <si>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Paula Zapata Gallego</t>
  </si>
  <si>
    <t>Suministro de planta eléctrica de  emergencia y conexiones para las dependencias del Hangar 71.</t>
  </si>
  <si>
    <t>Nicolás Antonio Montoya Calle</t>
  </si>
  <si>
    <t>3838959</t>
  </si>
  <si>
    <t>*Gestión del riesgo de desastres
*Gestionar solicitudes servicios de salud</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</si>
  <si>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</si>
  <si>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</si>
  <si>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Prestación de servicios de operador de telefonía celular para la Gobernación de Antioquia</t>
  </si>
  <si>
    <t>*Gestión del Proyecto
* Gestión del riesgo de desastres
*Gestionar solicitudes servicios de salud
*Asesoría y Asistecia Técnica
*Inspección y Vigilancia</t>
  </si>
  <si>
    <t>Proveer medicamentos, antídotos e insumos medico quirúrgicos al Centro de Reservas en Salud del Centro Regulador de Urgencias, Emergencias y Desastres –CRUE- del Departamento de Antioquia, para el apoyo a la atención de urgencias, emergencias y desastres.</t>
  </si>
  <si>
    <t>3839798</t>
  </si>
  <si>
    <t>*Gestión del riesgo de desastres
* Gestionar solicitudes de servicios de salud</t>
  </si>
  <si>
    <t>Suministro de dantrolene para la atención de hipertermia maligna en el Departamento de Antioquia</t>
  </si>
  <si>
    <t>*Gestionar solicitudes servicios de salud</t>
  </si>
  <si>
    <t>Prestación de servicios de asesoría especializada en farmacología y toxicología a los actores del Sistema General de Seguridad Social en Salud y al Centro Regulador de Urgencias, Emergencias y Desastres –CRUE- del Departamento de Antioquia.</t>
  </si>
  <si>
    <t>*Gestión del Proyecto
* Gestión del riesgo de desastres
*Gestionar solicitudes servicios de salud
*Asesoría y Asistencia Técnica</t>
  </si>
  <si>
    <t>Janeth Fernanda Llano Saavedra</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</si>
  <si>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</si>
  <si>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</si>
  <si>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</si>
  <si>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</si>
  <si>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</si>
  <si>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</si>
  <si>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</si>
  <si>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</si>
  <si>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</si>
  <si>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</si>
  <si>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</si>
  <si>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mariaalejandra.vallejo@antioquia.gov.co</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</si>
  <si>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</si>
  <si>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</si>
  <si>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</si>
  <si>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</si>
  <si>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</si>
  <si>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</si>
  <si>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Designar estudiantes de las universades públicas o privadas para la realización de la práctica académica, con el fin de brindar apoyo a la gestión del Departamento de Antioquia y sus subregiones durante el segundo semestre de 2018</t>
  </si>
  <si>
    <t>85101600</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</si>
  <si>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</si>
  <si>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CES</t>
  </si>
  <si>
    <t>Carlos Mario Tamayo</t>
  </si>
  <si>
    <t>alexandra.jimenez@antioquia.gov.co</t>
  </si>
  <si>
    <t>10-0029</t>
  </si>
  <si>
    <t>Incremento de la actividad física en la población antioqueña</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</si>
  <si>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</si>
  <si>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Fortalecimiento estilos de vida saludables y atención de condiciones no trasmisibles</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</si>
  <si>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</si>
  <si>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Gómez</t>
  </si>
  <si>
    <t>Apoyar la Asesoria y Asistencia Tecnica en lo previsto en la dimensión Convivencia y Salud Mental: diferentes violencias, Trastornos Mentales.</t>
  </si>
  <si>
    <t>Adquirir insumos generales para el funcionamiento del Laboratorio Departamental de Salud Pública de Antioquia</t>
  </si>
  <si>
    <t>Adriana Patricia Echeverri Rios</t>
  </si>
  <si>
    <t>01-0028</t>
  </si>
  <si>
    <t>Jojhan Esdivier Lujan Valencia</t>
  </si>
  <si>
    <t xml:space="preserve">Profesional Universitario Area salud </t>
  </si>
  <si>
    <t>3835419</t>
  </si>
  <si>
    <t>jhojan.lujan@antioquia.gov.co</t>
  </si>
  <si>
    <t>Corporación para investigaciones biológicas CIB</t>
  </si>
  <si>
    <t xml:space="preserve">Ninguna </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</si>
  <si>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t>
  </si>
  <si>
    <t>3835414</t>
  </si>
  <si>
    <t>Fortalecimiento del LDSPA de Antioquia</t>
  </si>
  <si>
    <t>Fortalecimiento del LDSA de Antioquia</t>
  </si>
  <si>
    <t>Asesoria externa de Grupo de consultoria en Calidad para el sistema de gestion del Laboratorio Departamental</t>
  </si>
  <si>
    <t>Adquirir insumos para el área de microbiologia clinica, insumos de biología molecular para las áreas del Laboratorio Departamental y Adquisición de cepas ATCC</t>
  </si>
  <si>
    <t>Adriana González</t>
  </si>
  <si>
    <t>Sistema de monitoreo inteligente de temperaturas del Laboratorio Departamental</t>
  </si>
  <si>
    <t>Transporte y envio de muestras biologicas al Instituto Nacional de Salud</t>
  </si>
  <si>
    <t>Capacitacion en sustancias peligrosas, capacitación en validación de métodos análiticos y capacitación en metodología para el personal del Laboratorio Departamental</t>
  </si>
  <si>
    <t>Realizar mantenimiento correctivo y/o correctivo de los equipos Vidas Blue, Tempo y dos (2) equipos Vitek del LDSP de Antioquia</t>
  </si>
  <si>
    <t>Maria del Pilar López Montoya</t>
  </si>
  <si>
    <t>2622714</t>
  </si>
  <si>
    <t>mariap.lopez@antioquia.gov.co</t>
  </si>
  <si>
    <t>Mantenimiento equipo absorción atomica y de Crioscopio</t>
  </si>
  <si>
    <t>3839807</t>
  </si>
  <si>
    <t>angela.jaramillo@antioquia.gov.co</t>
  </si>
  <si>
    <t>7965</t>
  </si>
  <si>
    <t>Universidad de Antioquia - Grupo NACER</t>
  </si>
  <si>
    <t>En este proyecto aportan dos proyectos salud sexual y reproductiva e infancias, se obtienen recursos de ambos rubros. 
Observación a la forma de pago que se evaluará posteriormente</t>
  </si>
  <si>
    <t>Juan Esteban Apraez</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</si>
  <si>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</si>
  <si>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01-0037</t>
  </si>
  <si>
    <t>Suministrar pruebas rápidas para VIH y SÍFILIS, para la reducción de la brecha al acceso al diagnóstico temprano del VIH y la SÍFILIS</t>
  </si>
  <si>
    <t>Fortaleceminiento en la implementación de la estrategia de IAMI Integral</t>
  </si>
  <si>
    <t>Johana Elena Cortés</t>
  </si>
  <si>
    <t>3835385</t>
  </si>
  <si>
    <t>07-0080</t>
  </si>
  <si>
    <t>Desarrollar acciones para apoyar la gestión del Programa Control de Tuberculosis, Lepra y Programa Ampliado de Inmunizaciones en el marco del Plan Decenal de Salud Pública, Dimensión 6 Vida Saludable y Enfermedades Transmisibles, en el Departamento de Antioquia</t>
  </si>
  <si>
    <t>Elaboración de seminario para la prevencion de infecciones asociadas a la atención en salud (IAAS)</t>
  </si>
  <si>
    <t>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t>
  </si>
  <si>
    <t xml:space="preserve">Norelly Areiza Ramirez </t>
  </si>
  <si>
    <t>3835377</t>
  </si>
  <si>
    <t>norelly.areiza@antioquia.gov.co</t>
  </si>
  <si>
    <t>07-0079</t>
  </si>
  <si>
    <t xml:space="preserve">Protección de la salud con perspectivas de género y enfoque étnico diferencial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</si>
  <si>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</si>
  <si>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Adquirir equipo para análisis de ionfluor</t>
  </si>
  <si>
    <t>Adquirir Equipos y suministros de laboratorio, de medición, de observación y de pruebas (Insumos)</t>
  </si>
  <si>
    <t>Realizar apoyo a la gestión de la Secretaría Seccional de Salud y Protección Social de Antioquia en las acciones planteadas en el plan territorial de salud en el marco del plan decenal de salud pública en el departamento de antioquia.</t>
  </si>
  <si>
    <t>UNIVERSIDAD CES</t>
  </si>
  <si>
    <t>El aporte es del rubro de talento humano</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</si>
  <si>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</si>
  <si>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</si>
  <si>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</si>
  <si>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3839819</t>
  </si>
  <si>
    <t>maria.norena@antioquia.gov.co</t>
  </si>
  <si>
    <t>Fortalecimiento Institucional de la Secretaria Seccioal de Salud y Protección Socail de Antioquia y de los actores del S.G.S.S.S, todo el departamento, Antioquia, Occidente</t>
  </si>
  <si>
    <t xml:space="preserve">Actividades de asesoria y asistencia técnica a las ESE, DLS, EPS y demàs actores del Sistema General de Seguridad social en Salud. </t>
  </si>
  <si>
    <t xml:space="preserve">Adquisición de medios audiovisuales (proyector) para la secretaria seccional de salud de Antioquia </t>
  </si>
  <si>
    <t>JORGE ENRIQUE MEJIA ARENAS</t>
  </si>
  <si>
    <t>3839936</t>
  </si>
  <si>
    <t>jorge.mejia@antioquia.gov.co</t>
  </si>
  <si>
    <t>Foratalecimiento de la Autoridad Sanitaria</t>
  </si>
  <si>
    <t>SUBSECRETARIA LOGISTICA</t>
  </si>
  <si>
    <t>Apoyar la gestión territorial  en lo referente al fortalecimiento y sostenibilidad de la Política Pública de Envejecimiento y Vejez,  de los 125 municipios del Departamento de Antioquia en el año 2017</t>
  </si>
  <si>
    <t>Mónica María Vanegas Giraldo</t>
  </si>
  <si>
    <t>3839868</t>
  </si>
  <si>
    <t>Envejecimienhto y Vejez</t>
  </si>
  <si>
    <t>Municipios con politica publica de Envejecimiento y Vejez fortalecida.</t>
  </si>
  <si>
    <t>07-0077</t>
  </si>
  <si>
    <t>Actualización de la Política Púyblica de Envejecimiento y vejez de los municipios del departamento.</t>
  </si>
  <si>
    <t>Luis Fernando Palacio</t>
  </si>
  <si>
    <t>3839830</t>
  </si>
  <si>
    <t>luisfernando.palacio@antioquia.gov.co</t>
  </si>
  <si>
    <t>01-0027</t>
  </si>
  <si>
    <t>Beatriz I Lopera Montoya</t>
  </si>
  <si>
    <t>profesional universitaria area de salud</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</si>
  <si>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</si>
  <si>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</si>
  <si>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</si>
  <si>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</si>
  <si>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Beatriz I Lopera M</t>
  </si>
  <si>
    <t>Modernización de la Red Prestadora de Servicios de Salud</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</si>
  <si>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</si>
  <si>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</si>
  <si>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</si>
  <si>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</si>
  <si>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</si>
  <si>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</si>
  <si>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Designar estudiantes de las universidades públicas para la realización de la práctica académica con el fin de brindar apoyo a la gestión del departamento de Antioquia y sus regiones durante el primer semestre del 201</t>
  </si>
  <si>
    <t xml:space="preserve">Victoria Eugenia Villegas Y ALEJANDO ARREDONDO </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</si>
  <si>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</si>
  <si>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</si>
  <si>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</si>
  <si>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</si>
  <si>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</si>
  <si>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</si>
  <si>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</si>
  <si>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 xml:space="preserve">Línea Estratégica 7: Gobernanza y buen Gobierno
</t>
  </si>
  <si>
    <t>Componente:Bienestar laboral y calidad de vida</t>
  </si>
  <si>
    <t>Programa 1: Fortalecimiento del bienestar laboral y mejoramiento de la  calidad de vida.</t>
  </si>
  <si>
    <t>Capacitación y adiestramiento del recurso humano de la SSSA.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</si>
  <si>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</si>
  <si>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</si>
  <si>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</si>
  <si>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</si>
  <si>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</si>
  <si>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</si>
  <si>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</si>
  <si>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99-9999</t>
  </si>
  <si>
    <t>Elborar otros materiales (papeleria)</t>
  </si>
  <si>
    <t>Suministro equipos y bienes muebles  para las dependencias de la Gobernacion de Antioquia.</t>
  </si>
  <si>
    <t xml:space="preserve">Suministro de combustible gas natural comprimido para uso vehicular y rectificacion </t>
  </si>
  <si>
    <t>Diciembre</t>
  </si>
  <si>
    <t>Suministrar tiquetes aéreos para garantizar el desplazamiento de los servidores de la Secretaria Seccional de Salud y Protección Social de Antioquia en comisión oficial y/ o eventos de capacitación</t>
  </si>
  <si>
    <t>Prestar servicios de apoyo a la gestión mediante la realización de publicaciones en prensa</t>
  </si>
  <si>
    <t>Sebastian Espinosa</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</si>
  <si>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</si>
  <si>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</si>
  <si>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</si>
  <si>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</si>
  <si>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</si>
  <si>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Proteccion a poblacion Vulnerable en el Departamento de Antioquia Etnia, Discapacidad, Genero, Niñez, Adolescencia, Personas Mayores</t>
  </si>
  <si>
    <t>01-0040</t>
  </si>
  <si>
    <t>personas en situación de discapacidad en el Registro de Localización de Personas con Discapacidad</t>
  </si>
  <si>
    <t>SUMINISTRAR COMBUSTIBLE DE AVIACIÓN PARA LAS AERONAVES PROPIEDAD DEL DEPARTAMENTO DE ANTIOQUIA.</t>
  </si>
  <si>
    <t>SAMIR ALONSO MURILLO</t>
  </si>
  <si>
    <t>Lider Gestor - SSSA</t>
  </si>
  <si>
    <t>Población  de dificil acceso atendida a través de brigadas  de salud del programa aéreo de salud</t>
  </si>
  <si>
    <t>Apoyo a la prestación de servicios de baja complejidad a la población de dificil acceso todo el Departamento,Antioquia</t>
  </si>
  <si>
    <t xml:space="preserve">Operaciones aéreas, Mantenimiento Aeronáutico, Combustibles, espacio físico. </t>
  </si>
  <si>
    <t>CARLOS EDUARDO GUERRA SUA</t>
  </si>
  <si>
    <t>ANA CRISTINA URIBE PALACIO</t>
  </si>
  <si>
    <t>Lider Gestor - Oficina Privada</t>
  </si>
  <si>
    <t>anacristina.uribe@antioquia.gov.co</t>
  </si>
  <si>
    <t>REALIZAR EL MANTENIMIENTO GENERAL DEL AVION CESSNA C208B HK 5116G</t>
  </si>
  <si>
    <t>REALIZAR EL MANTENIMIENTO GENERAL DEL HELICÓPTERO BELL 407 HK 4213G</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</si>
  <si>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</si>
  <si>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</si>
  <si>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ALEJANDRO MELO E</t>
  </si>
  <si>
    <t>PRESTACIÓN DE SERVICIOS PROFESIONALES PARA EL SOPORTE DE LA OPERACIÓN AÉREA DEL DEPARTAMENTO DE ANTIOQUIA: COMO TRIPULANTE Y APOYO EN LAS ACTIVIDADES REQUERIDAS POR EL PERMISO DE OPERACIÓN DEL DEPARTAMENTO DE ANTIOQUIA: PILOTO 2 / CESSNA 208B.</t>
  </si>
  <si>
    <t>PRESTACIÓN DE SERVICIOS PROFESIONALES PARA EL SOPORTE DE LA OPERACIÓN AÉREA DEL DEPARTAMENTO DE ANTIOQUIA: COMO TRIPULANTE Y APOYO EN LAS ACTIVIDADES REQUERIDAS POR EL PERMISO DE OPERACIÓN DEL DEPARTAMENTO DE ANTIOQUIA: PILOTO 3 / CESSNA 208B.</t>
  </si>
  <si>
    <t>PERMITIR EL USO Y GOCE EN CALIDAD DE ARRENDAMIENTO DEL HANGAR 71 DEL AEROPUERTO OLAYA HERRERA DEL MUNICIPIO DE MEDELLÍN UBICADO EN LA CARRERA 67 #1B-15.</t>
  </si>
  <si>
    <t>78181800; 80111700</t>
  </si>
  <si>
    <t>PRESTACIÓN DE SERVICIOS PARA APOYAR LA SUPERVISIÓN, SEGUIMIENTO Y CONTROL DEL MANTENIMIENTO GENERAL DE LAS AERONAVES DEL DEPARTAMENTO DE ANTIOQUIA.</t>
  </si>
  <si>
    <t>38 meses</t>
  </si>
  <si>
    <t>JORGE ELIECER VARGAS GARAY</t>
  </si>
  <si>
    <t>Aunar esfuerzos para el manejo integral de los residuos sólidos reciclables en las instalaciones del centro administrativo departamental y sedes externas del departamento de antioquia.</t>
  </si>
  <si>
    <t>27 meses</t>
  </si>
  <si>
    <t>Luz Marina Martinez A</t>
  </si>
  <si>
    <t>Profesional Especializado (técnico)</t>
  </si>
  <si>
    <t>3838956</t>
  </si>
  <si>
    <t>luz.martinez@antioquia.gov.co</t>
  </si>
  <si>
    <t>2016-CA-22-0005</t>
  </si>
  <si>
    <t>RECIMED (COOPERATIVA MULTIACTIVA DE RECICLADORES DE MEDELLÍN)</t>
  </si>
  <si>
    <t>Luz Marina Martínez Alzate</t>
  </si>
  <si>
    <t>Servicio de impresión, fotocopiado, fax y scanner bajo la modalidad de outsourcing in house incluyendo hardware, software, administración, papel, insumos y talento humano, para atender la demanda de las distintas dependencias de la gobernación de antioquia</t>
  </si>
  <si>
    <t>SUMIMAS S.A.S.</t>
  </si>
  <si>
    <t>Ruth Natalia Castro Restrepo y Rodolfo Marquez Ealo</t>
  </si>
  <si>
    <t>80101500; 83121600; 80121500; 80121600; 80121700</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</si>
  <si>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</si>
  <si>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RICARDO HOYOS DUQUE</t>
  </si>
  <si>
    <t>Carlos Arturo Piedrahita</t>
  </si>
  <si>
    <t>78131600; 78131800</t>
  </si>
  <si>
    <t>Prestar el servicio de almacenamiento, custodia y consulta de la información fisica de la gobernación de antioquia</t>
  </si>
  <si>
    <t>Fortalecimiento de la gestion documental en todo el departamento de Antioquia</t>
  </si>
  <si>
    <t xml:space="preserve">SERVICIOS POSTALES NACIONALES S.A </t>
  </si>
  <si>
    <t xml:space="preserve">Marino Gutierrez Marquez </t>
  </si>
  <si>
    <t>Servicio de conectividad de internet para la gobernacion de antioquia y sus sedes externas</t>
  </si>
  <si>
    <t>Prestacion de servicios de operador de telefonia celular para la gobernación de antioquia</t>
  </si>
  <si>
    <t>Prestar el servicio de vigilancia privada fija armada, canina y sin arma para el Departamento de Antioquia, Asamblea Departamental, Fábrica de Licores y Alcoholes de Antioquia, Bienes Muebles e Inmuebles y sedes externas.</t>
  </si>
  <si>
    <t>SERACIS LTDA</t>
  </si>
  <si>
    <t>Sergio Alexander Contreras Romero</t>
  </si>
  <si>
    <t xml:space="preserve">Maria Victoria Hoyos </t>
  </si>
  <si>
    <t>3839345</t>
  </si>
  <si>
    <t>victoria.hoyos@antioquia.gov.co</t>
  </si>
  <si>
    <t>SERVICIO AEREO A TERRITORIOS NACIONALES S.A. SATENA</t>
  </si>
  <si>
    <t>Prestación del servicio de mantenimiento integral para el parque automotor de propiedad y al servicio del departamento de antioquia.</t>
  </si>
  <si>
    <t>UNION TEMPORAL SERVICIO AUTOMOTRIZ ABURRA MOTORS</t>
  </si>
  <si>
    <t>Rodolfo Marquez Ealo</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</si>
  <si>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</si>
  <si>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</si>
  <si>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</si>
  <si>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</si>
  <si>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</si>
  <si>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</si>
  <si>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</si>
  <si>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</si>
  <si>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 xml:space="preserve">Suminitro de combustible gasolina corriente, gasolina extra, acpm </t>
  </si>
  <si>
    <t>Javier Alonso Londoño H</t>
  </si>
  <si>
    <t>3838870</t>
  </si>
  <si>
    <t>javier.londono@antioquia.gov.co</t>
  </si>
  <si>
    <t xml:space="preserve">DISTRACOM S.A </t>
  </si>
  <si>
    <t>Javier Alonso Londoño</t>
  </si>
  <si>
    <t>72154100; 72151200</t>
  </si>
  <si>
    <t>Mantenimiento preventivo y correctivo, con suministro e instalacion de repuestos, equipos y trabajos varios, para el sistema de aire acondicionado y ventilacion mecanica del centro administrastivo departamental y sedes externas.</t>
  </si>
  <si>
    <t>Santiago Marín Restrepo</t>
  </si>
  <si>
    <t>3838951</t>
  </si>
  <si>
    <t>S2017060103137</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</si>
  <si>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</si>
  <si>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</si>
  <si>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</si>
  <si>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</si>
  <si>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</si>
  <si>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NA (PAGO SERVICIOS PUBLICOS Gob.Ant.)</t>
  </si>
  <si>
    <t>2017-SS-22-0004 Y POR EPM CT-2017-001546</t>
  </si>
  <si>
    <t>EMPRESAS PUBLICAS DE MEDELLIN E.S.P.</t>
  </si>
  <si>
    <t>Prestación de servicios de aseo, cafeteria y mantenimiento gemeral, con suministro de insumos necesarios para la realización de esta labor, en las instalaciones del Centro Administrativo Departamental y Sedes externas</t>
  </si>
  <si>
    <t>CENTRO ASEO MANTENIMIENTO PROFESIONAL S.A.S</t>
  </si>
  <si>
    <t>Juan Guillermo cañas</t>
  </si>
  <si>
    <t>Elaborar estrategia tecnológica y de contenidos multimedia, para la operación integral de la herramienta feria virtual antioquia honesta</t>
  </si>
  <si>
    <t>Ahysen Arboleda Montañez - Maria Helena Zapata Gómez -Eliana Patricia Gallego Ospina - Juan Carlos Arango Ramirez</t>
  </si>
  <si>
    <t> 24101601</t>
  </si>
  <si>
    <t>Modernización del ascensor de carga del centro administrativo departamental cad.</t>
  </si>
  <si>
    <t xml:space="preserve">Cumplimiento del Plan de modernización de la infraestructura física, incluida ls adecuaciones de seguridad </t>
  </si>
  <si>
    <t>Mejoramiento infraestructura física y equipamiento Medellín, Occidente</t>
  </si>
  <si>
    <t>Adecuación del ascensor</t>
  </si>
  <si>
    <t>MITSUBISHI ELECTRIC DE COLOMBIA LIMITADA</t>
  </si>
  <si>
    <t>Obras civiles de adecuación para la modernización del ascensor de carga del Centro Administrativo Departamental "José María Cordova", de la Gobernación de Antioquia.</t>
  </si>
  <si>
    <t>William Vega Arango</t>
  </si>
  <si>
    <t>3838999</t>
  </si>
  <si>
    <t>william.vegaa@antioquia.gov.co</t>
  </si>
  <si>
    <t>CONHIME SAS</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</si>
  <si>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</si>
  <si>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LEGIS EDITORES SA</t>
  </si>
  <si>
    <t>Luis Fernando Úsuga</t>
  </si>
  <si>
    <t>Prestación de servicios de apoyo en la revisión permanente de los procesos judiciales en los que tiene interés el departamento de antioquia, con jurisdicción en la ciudad de Barranquilla.</t>
  </si>
  <si>
    <t>Diana Marcela Raigoza Duque</t>
  </si>
  <si>
    <t>Contrato de prestación de servicios para la conservación, restauración y preservación de documentos en el archivo histórico de Antioquia.</t>
  </si>
  <si>
    <t>Marino Gutierrez Marquez</t>
  </si>
  <si>
    <t>marino.gutierrez@antioquia.gov.co</t>
  </si>
  <si>
    <t xml:space="preserve">Traslado interno </t>
  </si>
  <si>
    <t>76111501 </t>
  </si>
  <si>
    <t>Mantenimiento y alistamiento de fachada y ventaneria del edificio Gobernacion de Antioquia y edificio Asamblea Departamental (incluye empaques para ventanería) Reposición.</t>
  </si>
  <si>
    <t>Juan Carlos Gallego O</t>
  </si>
  <si>
    <t>3839394</t>
  </si>
  <si>
    <t>juan.gallegoosorio@antioquia.gov.co</t>
  </si>
  <si>
    <t>Actualizar el presupuesto y objeto</t>
  </si>
  <si>
    <t>Mantenimiento preventivo y correctivo de salvaescaleras del costado oriental piso 12 - 13 marca VIMEC</t>
  </si>
  <si>
    <t>Donaldy Giraldo Garcia</t>
  </si>
  <si>
    <t>3839690</t>
  </si>
  <si>
    <t>donaldy.giraldo@antioquia.gov.co</t>
  </si>
  <si>
    <t>SA-22-01-2018</t>
  </si>
  <si>
    <t>Prestación del servicio de monitoreo para la administracion integral del parque automotor del Departamento de Antioquia - AVL</t>
  </si>
  <si>
    <t>Mantenimiento preventivo y correctivo con suministro de repuestos de las nidades del Sistema Ininterrumpido de Potencia (UPS), instalado en el Centro Administrativo Departamental-CAD y sedes externas</t>
  </si>
  <si>
    <t>UP SISTEMAS SAS</t>
  </si>
  <si>
    <t>Mantenimiento preventivo y correctivo para interruptores (dobles tiros), gabinetes de control baja tensión, tableros, banco de condensadores de la subestación de energia, plantas de emergencia del cad, el pas y la planta contra incendio del CAD.</t>
  </si>
  <si>
    <t>José Mauricio Mesa R</t>
  </si>
  <si>
    <t>3839339</t>
  </si>
  <si>
    <t>jose.mesa@antioquia.gov.co</t>
  </si>
  <si>
    <t>72154022; 73152108</t>
  </si>
  <si>
    <t>Mantenimiento y reparación del sistema de bombas de nivel freático, bombas del sistema de agua potable, sistemas de hidrófilo y motores de puertas garajes del cad y sedes externas"</t>
  </si>
  <si>
    <t xml:space="preserve">Suministro de dotación, uniformes e implementos deportivos para los trabajadores oficiales del departamento de antioquia </t>
  </si>
  <si>
    <t>Prestar servicios profesionales para la asesoría jurídica, asistencia y acompañamiento en proyectos especiales que fueron materia del Plan de Gobierno "Pensando en Grande".</t>
  </si>
  <si>
    <t>Prestar servicios profesionales para la asesoria juridica especializada. asistencia y acompañamiento en temas inherentes a proyectos especiales trascendentales y estrategicos para el Departamento de Antioquia.</t>
  </si>
  <si>
    <t>Servicio de agenda virtual de audiencias y acceso virtual a todas las notificaciones de sentencias y autos proferidos dentro de los procesos judiciales y prejudiciales en los que tiene interés el Departamento de Antioquia.</t>
  </si>
  <si>
    <t xml:space="preserve">Obras civiles para la remodelación total del salón Pedro Justo Berrio en el piso 12 de la Gobernación de Antioquia, </t>
  </si>
  <si>
    <t>47121800; 47121900; 47132100; 47121700; 47131600; 47131800; 47131500; 14111700; 50201700; 52151500; 50202300; 50161500</t>
  </si>
  <si>
    <t>Suministro y distribución de insumos de aseo para el funcionamiento del centro administrativo departamental (cad) y sus sedes externas.”</t>
  </si>
  <si>
    <t>profesional Especializado (técnico)</t>
  </si>
  <si>
    <t>Suministro de café especial para el consumo de servidores publicos que laborarn eln el cad y sus sedes externas.</t>
  </si>
  <si>
    <t>39121700; 31162800</t>
  </si>
  <si>
    <t>Suministro de insumos y herramientas para el mantenimiento del centro adminitrativo departamental y sedes externas.</t>
  </si>
  <si>
    <t>3838955</t>
  </si>
  <si>
    <t>Prestación de servicios de mantenimiento integral, para las motos al servicio del Departamento de Antioquia.</t>
  </si>
  <si>
    <t>Mantenimiento general y de jardinería para la Casa Fiscal de Antioquia "Sede Bogotá"</t>
  </si>
  <si>
    <t>Construcción de estación para bicicletas del centro Administrativo Departamental Gobernación de Antioquia.</t>
  </si>
  <si>
    <t>Suministro de señalética lumínica y lámparas de emergencia para los pisos del centro administrativo departamental.</t>
  </si>
  <si>
    <t>Suministro y mantenimiento de los extintores instalados en el CAD y sedes externas.</t>
  </si>
  <si>
    <t>Prestación del servicio de fumigación integral contra plagas en las instalaciones del centro administrativo departamental y sus sedes externas</t>
  </si>
  <si>
    <t>Mantenimiento y reparación de impermeabilización de losas de cubierta y demarcación de helipuertos del centro administrativo departamental “José María Córdova” de la Gobernación de Antioquia” y edificio de la Asamblea Departamental. </t>
  </si>
  <si>
    <t>Suministro de insumos de papelería para el funcionamiento del centro administrativo departamental (CAD) y sus sedes externas</t>
  </si>
  <si>
    <t xml:space="preserve">María Nés Ochoa </t>
  </si>
  <si>
    <t>Incluyen Salud y la FLA.
Se debe hacer el inventario para mirar el nuevo presupuesto</t>
  </si>
  <si>
    <t>Obras varias en el Centro Administrativo Departamental "José María Córdova" de la Gobernación de Antioquia” y edificio de la Asamblea Departamental”. (primer piso)</t>
  </si>
  <si>
    <t>william Vega Arango</t>
  </si>
  <si>
    <t>Impresión de cartillas y manuales de contratación</t>
  </si>
  <si>
    <t xml:space="preserve">Catalina Jímenez Henao </t>
  </si>
  <si>
    <t>3835254</t>
  </si>
  <si>
    <t>catalina.jimenez@antioquia.gov.co</t>
  </si>
  <si>
    <t xml:space="preserve">Impresión de cartillas - entidades sin animo de lucro </t>
  </si>
  <si>
    <t>Gustavo Adolfo Restrepo</t>
  </si>
  <si>
    <t xml:space="preserve">Director de Asesoría Legal y de Control </t>
  </si>
  <si>
    <t>3839036</t>
  </si>
  <si>
    <t>gustavo.restrepo@antioquia.gov.co</t>
  </si>
  <si>
    <t>Mantenimiento, soporte reparación y actualización del software de la plataforma de voz IP del cad y sedes externas.</t>
  </si>
  <si>
    <t xml:space="preserve">Adquisiciión de sillas para los asistentes a los eventos institucionales de la Gobernación Antioquia. </t>
  </si>
  <si>
    <t xml:space="preserve">Cumplimiento del Plan de modernización de la infraestructura física, incluida la adecuaciones de seguridad </t>
  </si>
  <si>
    <t>Adquisición de bienes</t>
  </si>
  <si>
    <t>Cofinanciación para la modernización de la infraestructura física y plataforma tecnológica de la Asamblea Departamental de Antioquia como  autoridad política y administrativa del Área Metropolitana y el Departamento</t>
  </si>
  <si>
    <t>José Mauricio Mesa Restrepo</t>
  </si>
  <si>
    <t>3839353</t>
  </si>
  <si>
    <t>Adquisición de bienes e infraestructura física</t>
  </si>
  <si>
    <t>Mantenimiento preventivo y correctivo del sistema integrado de seguridad.</t>
  </si>
  <si>
    <t>Coronel</t>
  </si>
  <si>
    <t>Director de Seguridad</t>
  </si>
  <si>
    <t>Mantenimiento licencias sap de la Secretaría General</t>
  </si>
  <si>
    <t>LUDWYG LONDONO SERNA</t>
  </si>
  <si>
    <t>Profesional Especializado -SAP</t>
  </si>
  <si>
    <t>3838906</t>
  </si>
  <si>
    <t>ludwyg.londono@antioquia.gov.co</t>
  </si>
  <si>
    <t>92121504; 92121700</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</si>
  <si>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t>
  </si>
  <si>
    <t>Sergio Alexander Contreras Romerco</t>
  </si>
  <si>
    <t xml:space="preserve">Directror de Seguridad </t>
  </si>
  <si>
    <t>3838307</t>
  </si>
  <si>
    <t>sergio.contreras@antioquia.gov.co</t>
  </si>
  <si>
    <t>Adecuación total de la zona de bienestar en la terraza del piso 5 del centro administrativo departamental gobernación de antioquia.</t>
  </si>
  <si>
    <t xml:space="preserve">Gestionar recursos del balance </t>
  </si>
  <si>
    <t>Remodelación del Auditorios Gobernadores del 4 piso y consultorios médicos del 2 piso del CAD.</t>
  </si>
  <si>
    <t>TEMPORALES - SUBSECRETARIA LOGISTICA</t>
  </si>
  <si>
    <t>Maria Alejandra Vallejo</t>
  </si>
  <si>
    <t>Mano de obra calificada</t>
  </si>
  <si>
    <t>Nombrado por la Secretaría de Gestión Humana</t>
  </si>
  <si>
    <t>PRACTICANTES</t>
  </si>
  <si>
    <t>Adquisición de tiquetes aéreos para la Gobernación de Antioquia </t>
  </si>
  <si>
    <t>Henry Nelson Carvajal Porras</t>
  </si>
  <si>
    <t>Enlace SECOP</t>
  </si>
  <si>
    <t>henry.carvajal@antioquia.gov.co</t>
  </si>
  <si>
    <t xml:space="preserve">Los recursos se trasladan a la Secretaría General </t>
  </si>
  <si>
    <t>Prestación de servicio de transporte terrestre automotor para apoyar la gestión de la Gobernación de Antioquia -Gerencia de Servicios Públicos</t>
  </si>
  <si>
    <t>Licencia Argis</t>
  </si>
  <si>
    <t>Los recursos se trasladan a la Dirección de Sistemas</t>
  </si>
  <si>
    <t>Practicantes</t>
  </si>
  <si>
    <t>Los recursos se trasladan a la Secretaría de Gestión Humana</t>
  </si>
  <si>
    <t>Mantenimiento</t>
  </si>
  <si>
    <t xml:space="preserve">Los recursos se trasladan a la Secretaría de Comunicaciones </t>
  </si>
  <si>
    <t xml:space="preserve">Son recursos comunes de la Gerencia de Servicos Públicos </t>
  </si>
  <si>
    <t>Contrato Interadministrativo para garantizar el cumplimiento de las competencias delegadas al Departamento de Antioquia por el decreto 1077 de 2015 en materia de certificacion de los municipios en SGP-APSB</t>
  </si>
  <si>
    <t>Cofinanciación de instalaciones eléctricas  domiciliarias estratos 1, 2 y 3,en las diferentes subregiones del Departamento de Antioquia</t>
  </si>
  <si>
    <t>“Suministro, Transporte, Instalación y puesta en funcionamiento de Sistemas Fotovoltaicos en zonas rurales del Departamento de Antioquia”</t>
  </si>
  <si>
    <t xml:space="preserve">Construccion de acueducto La Fe, Municipio de Betania Antioquia. </t>
  </si>
  <si>
    <t xml:space="preserve">Optimizacion del sistema de acueducto corregimiento Alegrias del municipio de Caramanta, Antioquia. </t>
  </si>
  <si>
    <t>Construccion acueducto Multiveredal Los Cedros municipio de San Jeronimo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</si>
  <si>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</si>
  <si>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</si>
  <si>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Construccion y/o optimización Relleno Sanitario Municipio de Yarumal</t>
  </si>
  <si>
    <t>Construcción saneamiento de aguas residuales domesticas del corregimiento de Santa Catalina zona rural del Municipio de San Pedro de Urabá Antioquia</t>
  </si>
  <si>
    <t>Adquisición de sistemas septicos para la zona rural en varios municipios de Antioquia</t>
  </si>
  <si>
    <t>Fortalecimiento de Municipios y Operadores en la Prestación de Servicios Públicos que estan vinculados al PDA</t>
  </si>
  <si>
    <t>Recursos del Sistema General de Participación SGP</t>
  </si>
  <si>
    <t>Control y disposición de residuos sólidos de manera adecuada en relleno sanitario u otro sistema en la zona urbana acorde al Plan Rector Ambiental</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</si>
  <si>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</si>
  <si>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</si>
  <si>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</si>
  <si>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</si>
  <si>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</si>
  <si>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Construcción del Plan Maestro de alcantarillado primera etapa de la zona urbana del corregimiento de Tapartó del municipio de Andes</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</si>
  <si>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</si>
  <si>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</si>
  <si>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</si>
  <si>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 xml:space="preserve">Ampliación Cobertura y sistemas sostenibles de agua apta para consumo humano en zona urbana de los municipios que son inviables sanitariamente según el informe del IRCA </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</si>
  <si>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</si>
  <si>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CON-37-02-2017</t>
  </si>
  <si>
    <t>Construcción, Ampliación y Optimización del Sistema de Acueducto y Alcantarillado urbano, Municipio de Jericó</t>
  </si>
  <si>
    <t>LIC-37-01-2018</t>
  </si>
  <si>
    <t>Secretaria de Minas</t>
  </si>
  <si>
    <t>Socializacion lineamientos generales para la implementación de Zonas Industriales Mineras en el Departamento de Antioquia</t>
  </si>
  <si>
    <t>15-0024</t>
  </si>
  <si>
    <t>Definir línea base, prospectiva territorial y definición de parámetros.</t>
  </si>
  <si>
    <t>TEMPORALIDADES</t>
  </si>
  <si>
    <t xml:space="preserve">Dora Elena Balvin Agudelo </t>
  </si>
  <si>
    <t>9088</t>
  </si>
  <si>
    <t>Francisco Javier Arismendi Rodriguez</t>
  </si>
  <si>
    <t>Margarita  Maria Gil Quintero</t>
  </si>
  <si>
    <t>margarita.gil@antioquia.gov.co</t>
  </si>
  <si>
    <t>Sebastian Espinosa Jaramillo</t>
  </si>
  <si>
    <t>sebastian.espinosa@antioquia.gov.co</t>
  </si>
  <si>
    <t>REGULARIZACION para la formalizacion minera</t>
  </si>
  <si>
    <t>eliana.aguirre@antioquia.gov.co</t>
  </si>
  <si>
    <t>Brindar acompañamiento integral e impletar acciones de buenas prácticas a  unidades productoras mienras</t>
  </si>
  <si>
    <t>Eliana Maria Aguirre Vásquez</t>
  </si>
  <si>
    <t>Margarita  Maria Gil Q</t>
  </si>
  <si>
    <t>Juan José Castaño Vergara</t>
  </si>
  <si>
    <t>15-0001</t>
  </si>
  <si>
    <t>Eliminación uso del mercurio</t>
  </si>
  <si>
    <t xml:space="preserve"> recuperación de áreas deterioradas por minería, a través de tratamientos biológicos de aguas y lodos contaminados por mercurio y acompañamiento técnico a mineros de subsistencia en jurisdicción de Cornare.</t>
  </si>
  <si>
    <t>Juan Felipe López Londoño</t>
  </si>
  <si>
    <t>9064</t>
  </si>
  <si>
    <t>juanfelipe.lopez@antioquia.gov.co</t>
  </si>
  <si>
    <t>Apoyo a una estrategia de recuperación de áreas deterioradas por minería   - Apoyo hasta 300 Mineros de Subsistencia</t>
  </si>
  <si>
    <t>Implementación de proyecto piloto de recuperación de áreas deterioradas por minería</t>
  </si>
  <si>
    <t>Paula Andrea Murillo Benjumea</t>
  </si>
  <si>
    <t>paula.murillo@antioquia.gov.co</t>
  </si>
  <si>
    <t>Acompañamiento a estrategias dirigidas a Unidades Productivas Mineras para seguimiento a la implementación del plan de cierre y abandono realizadas</t>
  </si>
  <si>
    <t>Protocolo de procedimeitno antes durante y despues, Sellamiento de Unidades Mineras</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</si>
  <si>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</si>
  <si>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Maximiliano Sierra Gonzalez</t>
  </si>
  <si>
    <t>maximiliano.sierra@antioquia.gov.co</t>
  </si>
  <si>
    <t>80111604; 80111608</t>
  </si>
  <si>
    <t>Mejora a la pequeña mineria y de subsistencia</t>
  </si>
  <si>
    <t>80111604; 80111609</t>
  </si>
  <si>
    <t>Archivo</t>
  </si>
  <si>
    <t>15-0025</t>
  </si>
  <si>
    <t>80111604; 80111610</t>
  </si>
  <si>
    <t>Plan Piloto de Tecnologías fase 2</t>
  </si>
  <si>
    <t>15-0026</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</si>
  <si>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</si>
  <si>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</si>
  <si>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</si>
  <si>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Juan Esteban Serna Giraldo</t>
  </si>
  <si>
    <t>juanesteban.serna@antioquia.gov.co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</si>
  <si>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</si>
  <si>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</si>
  <si>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Mujeres pensando en grande</t>
  </si>
  <si>
    <t>PROGRAMACIÓN PLAN DE ACCIÓN 2018</t>
  </si>
  <si>
    <t>GOBERNACIÓN DE ANTIOQUIA - DEPARTAMENTO ADMINISTRATIVO DE PLANEACIÓN</t>
  </si>
  <si>
    <t>Nombre del proyecto</t>
  </si>
  <si>
    <t>Código del proyecto</t>
  </si>
  <si>
    <t>PEP</t>
  </si>
  <si>
    <t>Presupuesto del proyecto (pesos)</t>
  </si>
  <si>
    <t>DEPARTAMENTO ADMINISTRATIVO DE PLANEACION</t>
  </si>
  <si>
    <t>220102</t>
  </si>
  <si>
    <t>220109</t>
  </si>
  <si>
    <t>Profesional temporal</t>
  </si>
  <si>
    <t>Diplomado proyectos NUEVA MGA-SUIFP Aser</t>
  </si>
  <si>
    <t>Fortalecimiento Fiscal y Financiero de los 125 Municipios del Departamento de Antioquia</t>
  </si>
  <si>
    <t>220130</t>
  </si>
  <si>
    <t>Construcción del Observatorio Fiscal y Financiero del Departamento de Antioquia</t>
  </si>
  <si>
    <t>220149</t>
  </si>
  <si>
    <t>220162</t>
  </si>
  <si>
    <t>Apoyo Encuesta Calidad de Vida</t>
  </si>
  <si>
    <t>Implementación Plan Acción GpR</t>
  </si>
  <si>
    <t>220163</t>
  </si>
  <si>
    <t>220164</t>
  </si>
  <si>
    <t>220166</t>
  </si>
  <si>
    <t>Digitalizacion historicos catastrales</t>
  </si>
  <si>
    <t>Prevención Realización de estudios de riesgo y municipios con instrumentación para el monitoreo y la generación de alertas, Antioquia, Occidente</t>
  </si>
  <si>
    <t>070054</t>
  </si>
  <si>
    <t>Prevención Realización de estudios de riesgo y municipios con instrumentación para el monitoreo y la generación de alertas. , Antioq</t>
  </si>
  <si>
    <t>220070</t>
  </si>
  <si>
    <t>Desarrollo de los procesos de educacion en gestion de riesgo de desastres Todo El Departamento, Antioquia, Occidente</t>
  </si>
  <si>
    <t>220134</t>
  </si>
  <si>
    <t>230000</t>
  </si>
  <si>
    <t>Soporte del Sistema</t>
  </si>
  <si>
    <t>Prevención y Reducción del Riesgo mediante la ejecución de proyectos de intervención correctiva en el Departamento de Antioquia</t>
  </si>
  <si>
    <t>230003</t>
  </si>
  <si>
    <t>Prevención y Reducción del Riesgo mediante la ejecución de proyectos de intervención correctiva Todo El Departamento, Antioquia, Occ</t>
  </si>
  <si>
    <t>DESPACHO</t>
  </si>
  <si>
    <t>220039</t>
  </si>
  <si>
    <t>Proyectos especiales vigencia 2018</t>
  </si>
  <si>
    <t>220054</t>
  </si>
  <si>
    <t>220155</t>
  </si>
  <si>
    <t>Fortalecimiento del Sistema de Seguridad  y Salud en el trabajo en la FLA Itagui, Antioquia, Occidente</t>
  </si>
  <si>
    <t>2017050000018</t>
  </si>
  <si>
    <t>220220</t>
  </si>
  <si>
    <t>Señalización de las áreas de la FLA</t>
  </si>
  <si>
    <t>Sistema de gestión riesgo</t>
  </si>
  <si>
    <t>Suministros seguridad y salud en el trab</t>
  </si>
  <si>
    <t>010018</t>
  </si>
  <si>
    <t>Recuperación nutricional ambulatoria</t>
  </si>
  <si>
    <t>010043</t>
  </si>
  <si>
    <t>020158</t>
  </si>
  <si>
    <t>Jornada Única</t>
  </si>
  <si>
    <t>070046</t>
  </si>
  <si>
    <t>140025</t>
  </si>
  <si>
    <t>procesos pedagógicos</t>
  </si>
  <si>
    <t>140048</t>
  </si>
  <si>
    <t>070049</t>
  </si>
  <si>
    <t>Implementación del proceso de certificación CIA bajo estandares internacionales en la Gobernación de Antioquia</t>
  </si>
  <si>
    <t>2017003050003</t>
  </si>
  <si>
    <t>070087</t>
  </si>
  <si>
    <t>Fortalecimiento Econó–Emprendimiento</t>
  </si>
  <si>
    <t>220071</t>
  </si>
  <si>
    <t>220076</t>
  </si>
  <si>
    <t>220219</t>
  </si>
  <si>
    <t>160005</t>
  </si>
  <si>
    <t>160006</t>
  </si>
  <si>
    <t>160010</t>
  </si>
  <si>
    <t>030010</t>
  </si>
  <si>
    <t>Optimizacion acueductos rurales</t>
  </si>
  <si>
    <t>030011</t>
  </si>
  <si>
    <t>030012</t>
  </si>
  <si>
    <t>Certificación de los Mpios en SGP-APSB</t>
  </si>
  <si>
    <t>030015</t>
  </si>
  <si>
    <t>030020</t>
  </si>
  <si>
    <t>030027</t>
  </si>
  <si>
    <t>030054</t>
  </si>
  <si>
    <t>030055</t>
  </si>
  <si>
    <t>030056</t>
  </si>
  <si>
    <t>190002</t>
  </si>
  <si>
    <t>Ampliación Cobertura del servicio de gas para el desarrollo de zonas rurales del Departamento Todo El Departamento, Antioquia, Occidente</t>
  </si>
  <si>
    <t>Ampliación de cobertura a predios urbanos al servicio de gas domiciliario por red. Todo El Departamento, Antioquia, Occidente</t>
  </si>
  <si>
    <t>190008</t>
  </si>
  <si>
    <t>070048</t>
  </si>
  <si>
    <t>070051</t>
  </si>
  <si>
    <t>Apoyo promotores</t>
  </si>
  <si>
    <t>FEDI</t>
  </si>
  <si>
    <t>070053</t>
  </si>
  <si>
    <t>Construcción de vivienda rural indígena en Antioquia</t>
  </si>
  <si>
    <t>070082</t>
  </si>
  <si>
    <t>GASTOS ADMINISTRATIVOS</t>
  </si>
  <si>
    <t>INTERVENTORIA</t>
  </si>
  <si>
    <t>VIVIENDA</t>
  </si>
  <si>
    <t>Construcción de Centros Educativos Rurales Indigenas en Antioquia</t>
  </si>
  <si>
    <t>070083</t>
  </si>
  <si>
    <t>070084</t>
  </si>
  <si>
    <t>APROVECHAMIENTO FORESTAL</t>
  </si>
  <si>
    <t>Fortalecimiento formas propias de Gobierno indígena en el Departamento de Antioquia</t>
  </si>
  <si>
    <t>2012050000133</t>
  </si>
  <si>
    <t>072133</t>
  </si>
  <si>
    <t>Evaluación y seguimiento</t>
  </si>
  <si>
    <t>180117</t>
  </si>
  <si>
    <t>220056</t>
  </si>
  <si>
    <t>070055</t>
  </si>
  <si>
    <t>Feria de convivencia comunitaria</t>
  </si>
  <si>
    <t>070058</t>
  </si>
  <si>
    <t>Encuentros actores juveniles</t>
  </si>
  <si>
    <t>Tomas Juveniles</t>
  </si>
  <si>
    <t>070059</t>
  </si>
  <si>
    <t>Formación a formadores</t>
  </si>
  <si>
    <t>070061</t>
  </si>
  <si>
    <t>050004</t>
  </si>
  <si>
    <t>050005</t>
  </si>
  <si>
    <t>050006</t>
  </si>
  <si>
    <t>050007</t>
  </si>
  <si>
    <t>050008</t>
  </si>
  <si>
    <t>Compra entrega kits vías saludables</t>
  </si>
  <si>
    <t>Compra e instalación kits circuitos</t>
  </si>
  <si>
    <t>Compra y entrega kit antropometría</t>
  </si>
  <si>
    <t>Cursos virtuales de actividad física</t>
  </si>
  <si>
    <t>Cursos subregionales de nutrición</t>
  </si>
  <si>
    <t>Realización Por su salud báilelo pues</t>
  </si>
  <si>
    <t>Marcación grupo de actividad física</t>
  </si>
  <si>
    <t>Encuentro departamental grupos acti fís.</t>
  </si>
  <si>
    <t>Dotación de entornos saludables</t>
  </si>
  <si>
    <t>050009</t>
  </si>
  <si>
    <t>050016</t>
  </si>
  <si>
    <t>050017</t>
  </si>
  <si>
    <t>050018</t>
  </si>
  <si>
    <t>050020</t>
  </si>
  <si>
    <t>Compra Implementación deportiva</t>
  </si>
  <si>
    <t>Producción académica</t>
  </si>
  <si>
    <t>050021</t>
  </si>
  <si>
    <t>050026</t>
  </si>
  <si>
    <t>Implementación ligas</t>
  </si>
  <si>
    <t>Apoyo ciencias aplicadas disc.</t>
  </si>
  <si>
    <t>050028</t>
  </si>
  <si>
    <t>Acompañamiento, mejoramiento y capac</t>
  </si>
  <si>
    <t>Auditorías de seguimiento</t>
  </si>
  <si>
    <t>Difusión resultados SIG</t>
  </si>
  <si>
    <t>Formación auditores y líderes</t>
  </si>
  <si>
    <t>Renovación afiliación ICONTEC</t>
  </si>
  <si>
    <t>050037</t>
  </si>
  <si>
    <t>050038</t>
  </si>
  <si>
    <t>Centro desarrollo 2</t>
  </si>
  <si>
    <t>Centro desarrollo 3</t>
  </si>
  <si>
    <t>Centro desarrollo 4</t>
  </si>
  <si>
    <t>Centro desarrollo 5</t>
  </si>
  <si>
    <t>Programa Arquería</t>
  </si>
  <si>
    <t>Programa Bádminton</t>
  </si>
  <si>
    <t>Programa Lucha</t>
  </si>
  <si>
    <t>Programa Sóftbol</t>
  </si>
  <si>
    <t>Programa Tenis de campo</t>
  </si>
  <si>
    <t>Programa Triatlón</t>
  </si>
  <si>
    <t>050039</t>
  </si>
  <si>
    <t>050040</t>
  </si>
  <si>
    <t>Construcción Autódromo en el municipio de Guarne departamento de Antioquia</t>
  </si>
  <si>
    <t>050041</t>
  </si>
  <si>
    <t>060000</t>
  </si>
  <si>
    <t>060010</t>
  </si>
  <si>
    <t>Adecuación de equipamientos culturales regionales y del Palacio de la Cultura Rafael Uribe Uribe de Medellín, Antioquia</t>
  </si>
  <si>
    <t>060016</t>
  </si>
  <si>
    <t>Adecuación de equipamientos culturales regionales y del palacio de la cultura Rafael Uribe Uribe de Medellín, Antioquia.</t>
  </si>
  <si>
    <t>Implementación plan de Lectura, escritura y biblioteca en Antioquia</t>
  </si>
  <si>
    <t>060018</t>
  </si>
  <si>
    <t>Implementación plan de lectura, escritura y biblioteca en Antioquia.</t>
  </si>
  <si>
    <t>060027</t>
  </si>
  <si>
    <t>Proyección ganadores.</t>
  </si>
  <si>
    <t>Fortalecimiento del Sistema Integrado de Gestión del Instituto de Cultura y Patrimonio de Antioquia</t>
  </si>
  <si>
    <t>060032</t>
  </si>
  <si>
    <t>Fortalecimiento del Sistema Integrado de Gestión en Instituto de Cultura y Patrimonio de Antioquia</t>
  </si>
  <si>
    <t>Formación artística y cultural para la Equidad y la Movilidad Social en Antioquia</t>
  </si>
  <si>
    <t>060034</t>
  </si>
  <si>
    <t>060035</t>
  </si>
  <si>
    <t>Diagnóstico, Gestión  y Salvaguardia del Patrimonio Cultural en Antioquia</t>
  </si>
  <si>
    <t>060041</t>
  </si>
  <si>
    <t>Implementación procesos de gestión y planificación cultural para el fortalecimiento del Sistema Departamental de Cultura en Antioquia.</t>
  </si>
  <si>
    <t>060042</t>
  </si>
  <si>
    <t>Implementación procesos de gestión y planificación cultural para el fortalecimiento del Sistema Departamental de Cultura en Antioqu</t>
  </si>
  <si>
    <t>060043</t>
  </si>
  <si>
    <t>Mantenimiento , adecuación y dotación de equipamientos culturales en Antioquia.</t>
  </si>
  <si>
    <t>MEDIO AMBIENTE</t>
  </si>
  <si>
    <t>Formulación e implementación del Plan Departamental de Adaptación y Mitigación al Cambio Climático Antioquia, Occidente</t>
  </si>
  <si>
    <t>210000</t>
  </si>
  <si>
    <t>Formulación e  implementación del plan departamental de adaptación y mitigación al cambio climático , Antioquia, Occidente</t>
  </si>
  <si>
    <t>Implementación de Proyectos educativos y de participación para la construcción de una cultura ambiental sustentable en el departamento de Antioquia, Occidente</t>
  </si>
  <si>
    <t>210001</t>
  </si>
  <si>
    <t>Implementación Proyectos educativos y de participación para la construcción de una cultura ambiental sustentable en el departamento</t>
  </si>
  <si>
    <t>Protección y conservación del Recurso Hídrico en el departamento de Antioquia, Occidente</t>
  </si>
  <si>
    <t>210021</t>
  </si>
  <si>
    <t>Protección y conservación del recurso hidrico en el departamento de , Antioquia, Occidente</t>
  </si>
  <si>
    <t>Protección y Conservación de áreas de ecosistemas estratégicos, Antioquia, Occidente</t>
  </si>
  <si>
    <t>210022</t>
  </si>
  <si>
    <t>Protección y conservación de áreas de ecosistemas estratégicos , Antioquia, Occidente</t>
  </si>
  <si>
    <t>Fortalecimiento de la gestión del PCJIC Medellín, Antioquia, Occidente</t>
  </si>
  <si>
    <t>020217</t>
  </si>
  <si>
    <t>020218</t>
  </si>
  <si>
    <t>2016050000063</t>
  </si>
  <si>
    <t>140049</t>
  </si>
  <si>
    <t>Sensibilizac en Asociatividad EDAA. DI</t>
  </si>
  <si>
    <t>Reunion concertación interinstituc. DI</t>
  </si>
  <si>
    <t>Equipos cómputo escritorio, portátil. DI</t>
  </si>
  <si>
    <t>Actualiz.  Y O  publicac estadístic. DI</t>
  </si>
  <si>
    <t>Software de Agricultura de precisión DI</t>
  </si>
  <si>
    <t>140050</t>
  </si>
  <si>
    <t>140051</t>
  </si>
  <si>
    <t>Actualiz. Publicac estadístic. DI</t>
  </si>
  <si>
    <t>Adquisicion de genericos</t>
  </si>
  <si>
    <t>140052</t>
  </si>
  <si>
    <t>140053</t>
  </si>
  <si>
    <t>Agroindustrias Adecuadas CM</t>
  </si>
  <si>
    <t>Capacitación general agroindustrias CM</t>
  </si>
  <si>
    <t>Estudios-diseños cable-vías CM</t>
  </si>
  <si>
    <t>Construcción cable-vías CM</t>
  </si>
  <si>
    <t>Capacitación operación-mantenimiento CM</t>
  </si>
  <si>
    <t>Construcción de biodigestores Cat</t>
  </si>
  <si>
    <t>Generar fertilizantes con residuos Cat</t>
  </si>
  <si>
    <t>Programa de recuperación de suelos Cat</t>
  </si>
  <si>
    <t>Transferencia de conocimiento Cat</t>
  </si>
  <si>
    <t>Uso d biogás para evitar emisión GEI Cat</t>
  </si>
  <si>
    <t>140054</t>
  </si>
  <si>
    <t>Diag y establecimiento bcos maq equi AF</t>
  </si>
  <si>
    <t>Capacitación de productores AF Bancos</t>
  </si>
  <si>
    <t>140055</t>
  </si>
  <si>
    <t>Línea de Crédito Fondo</t>
  </si>
  <si>
    <t>Línea de Fomento Fondo</t>
  </si>
  <si>
    <t>140056</t>
  </si>
  <si>
    <t>Dotaciones a grupos de productores</t>
  </si>
  <si>
    <t>Eventos formación procesos comercials</t>
  </si>
  <si>
    <t>Plan estratégico exportador</t>
  </si>
  <si>
    <t>Certificación de predios Ica Global</t>
  </si>
  <si>
    <t>140060</t>
  </si>
  <si>
    <t>Capacitación Certificación Productores</t>
  </si>
  <si>
    <t>140067</t>
  </si>
  <si>
    <t>142R13</t>
  </si>
  <si>
    <t>020157</t>
  </si>
  <si>
    <t>020159</t>
  </si>
  <si>
    <t>020161</t>
  </si>
  <si>
    <t>020162</t>
  </si>
  <si>
    <t>020163</t>
  </si>
  <si>
    <t>Construcción de aulas nuevas1</t>
  </si>
  <si>
    <t>Construcción de aulas nuevas2</t>
  </si>
  <si>
    <t>Construcción de aulas nuevas3</t>
  </si>
  <si>
    <t>020164</t>
  </si>
  <si>
    <t>020166</t>
  </si>
  <si>
    <t>020167</t>
  </si>
  <si>
    <t>020168</t>
  </si>
  <si>
    <t>020169</t>
  </si>
  <si>
    <t>020170</t>
  </si>
  <si>
    <t>020171</t>
  </si>
  <si>
    <t>020172</t>
  </si>
  <si>
    <t>020173</t>
  </si>
  <si>
    <t>020174</t>
  </si>
  <si>
    <t>020175</t>
  </si>
  <si>
    <t>020176</t>
  </si>
  <si>
    <t>020177</t>
  </si>
  <si>
    <t>020178</t>
  </si>
  <si>
    <t>020179</t>
  </si>
  <si>
    <t>020180</t>
  </si>
  <si>
    <t>020181</t>
  </si>
  <si>
    <t>020182</t>
  </si>
  <si>
    <t>020183</t>
  </si>
  <si>
    <t>020184</t>
  </si>
  <si>
    <t>020185</t>
  </si>
  <si>
    <t>020186</t>
  </si>
  <si>
    <t>020187</t>
  </si>
  <si>
    <t>020188</t>
  </si>
  <si>
    <t>020209</t>
  </si>
  <si>
    <t>020210</t>
  </si>
  <si>
    <t>020211</t>
  </si>
  <si>
    <t>020212</t>
  </si>
  <si>
    <t>020214</t>
  </si>
  <si>
    <t>020215</t>
  </si>
  <si>
    <t>020216</t>
  </si>
  <si>
    <t>020219</t>
  </si>
  <si>
    <t>020220</t>
  </si>
  <si>
    <t>020221</t>
  </si>
  <si>
    <t>020223</t>
  </si>
  <si>
    <t>020224</t>
  </si>
  <si>
    <t>020225</t>
  </si>
  <si>
    <t>Asesorías formul. proyectos trasversales</t>
  </si>
  <si>
    <t>2016000100059</t>
  </si>
  <si>
    <t>020232</t>
  </si>
  <si>
    <t>Apoyo supervisi proyectos ejecución</t>
  </si>
  <si>
    <t>Compromiso para la reeducación, resocialización y rehabilitación del menor infractor en la Escuela San José Bello, Antioquia</t>
  </si>
  <si>
    <t>2017050000027</t>
  </si>
  <si>
    <t>020233</t>
  </si>
  <si>
    <t>Tranferencia de recursos</t>
  </si>
  <si>
    <t>Fortalecimiento infraestructura tecnológica y consolidación de la información en un sistema integrado en SEEDUCA Antioquia</t>
  </si>
  <si>
    <t>2017050000026</t>
  </si>
  <si>
    <t>020234</t>
  </si>
  <si>
    <t>Adquisición renovación licencias</t>
  </si>
  <si>
    <t>Desarrollo tecnológico</t>
  </si>
  <si>
    <t>Dotar y renovar equipos</t>
  </si>
  <si>
    <t>Fortalecimiento cultural de la población afroantioqueña, municipios de carepa Departamento de  Antioquia</t>
  </si>
  <si>
    <t>2017003050005</t>
  </si>
  <si>
    <t>070088</t>
  </si>
  <si>
    <t>Fortalecimiento Social Cultural</t>
  </si>
  <si>
    <t>Fortalecimiento Económico Emprendimiento</t>
  </si>
  <si>
    <t>Apoyo al diseño e implementación de estrategias de prevención y promoción de justicia, seguridad y orden público en los 115 Municipios del Departamento de Antioquia</t>
  </si>
  <si>
    <t>080000</t>
  </si>
  <si>
    <t>080003</t>
  </si>
  <si>
    <t>080011</t>
  </si>
  <si>
    <t>Implementación del Observatorios y sistemas de información de seguridad, Justicia y DDHH en el Departamento del Antioquia.</t>
  </si>
  <si>
    <t>2017050000029</t>
  </si>
  <si>
    <t>080014</t>
  </si>
  <si>
    <t>Admon y planeación de información</t>
  </si>
  <si>
    <t>Apoyo comunicación</t>
  </si>
  <si>
    <t>Elaboración informes cuali-cuantitativos</t>
  </si>
  <si>
    <t>Linea recepción denuncias funcionando</t>
  </si>
  <si>
    <t>Municipios con PISC</t>
  </si>
  <si>
    <t>Implementación plan departamental de prevención, atención y judicialización de del departamento de Antioquia</t>
  </si>
  <si>
    <t>2017050000030</t>
  </si>
  <si>
    <t>080015</t>
  </si>
  <si>
    <t>Estrategia restablecimiento y reparación</t>
  </si>
  <si>
    <t>Estrategias de prevención y promoción</t>
  </si>
  <si>
    <t>Construcción mejoramiento y dotación de sedes de la fuerza pública y organismos de seguridad y justicia en El Departamento de Antioq</t>
  </si>
  <si>
    <t>2017050000034</t>
  </si>
  <si>
    <t>080016</t>
  </si>
  <si>
    <t>Construcción sede fuerza pública</t>
  </si>
  <si>
    <t>Construcción sedes org Seguridad y Just</t>
  </si>
  <si>
    <t>Mantenimiento de sedes fuerza pública</t>
  </si>
  <si>
    <t>Mantenimiento sedes  Org Seguridad y Jus</t>
  </si>
  <si>
    <t>2017050000032</t>
  </si>
  <si>
    <t>090005</t>
  </si>
  <si>
    <t>Adecuación de inmueble</t>
  </si>
  <si>
    <t>Articulación de programas especializados</t>
  </si>
  <si>
    <t>092052</t>
  </si>
  <si>
    <t>Experiencias piloto sistemas locales</t>
  </si>
  <si>
    <t>140061</t>
  </si>
  <si>
    <t>140063</t>
  </si>
  <si>
    <t>2017003050006</t>
  </si>
  <si>
    <t>180119</t>
  </si>
  <si>
    <t>Obras de Explanación</t>
  </si>
  <si>
    <t>Obras de concreto</t>
  </si>
  <si>
    <t>Afirmado subbases bases y tratamto sup</t>
  </si>
  <si>
    <t>220072</t>
  </si>
  <si>
    <t>220075</t>
  </si>
  <si>
    <t>220173</t>
  </si>
  <si>
    <t>220218</t>
  </si>
  <si>
    <t>Asistencia promoción, prevención y protección de los Derechos Humanos y atención a la población víctima del conflicto en el Departamento de Antioquia.</t>
  </si>
  <si>
    <t>2017050000028</t>
  </si>
  <si>
    <t>220222</t>
  </si>
  <si>
    <t>Acompañam a procesos de reintegración</t>
  </si>
  <si>
    <t>Acompañamiento en acciones</t>
  </si>
  <si>
    <t>Acompañamiento psicosocial y jurídico</t>
  </si>
  <si>
    <t>Acompañamiento víctimas</t>
  </si>
  <si>
    <t>Acompañamiento y asesoria técnica</t>
  </si>
  <si>
    <t>Actualización PAT</t>
  </si>
  <si>
    <t>Atención y asistencia técnica</t>
  </si>
  <si>
    <t>Implementación modelo</t>
  </si>
  <si>
    <t>Logística y asistencia técnica</t>
  </si>
  <si>
    <t>Oferta institucional</t>
  </si>
  <si>
    <t>Asistencia y procesos de promoción, prevención y protección de los DDHH y la aplicación del DIH en el Departamento de Antioquia.</t>
  </si>
  <si>
    <t>2017050000033</t>
  </si>
  <si>
    <t>220223</t>
  </si>
  <si>
    <t>Atención y asistecia a vic de trata</t>
  </si>
  <si>
    <t>Escuela de derechos humanos</t>
  </si>
  <si>
    <t>Mesas regionales de DH</t>
  </si>
  <si>
    <t>Planes de Derechos Humanos</t>
  </si>
  <si>
    <t>Prevención de trata de personas</t>
  </si>
  <si>
    <t>Fortalecimiento de las instituciones que brindan servicios de justicia formal y no formal, centros de reclusión y solución de conflictos en el Departamento de Antioquia.</t>
  </si>
  <si>
    <t>2017050000031</t>
  </si>
  <si>
    <t>220224</t>
  </si>
  <si>
    <t>Adecuaciones en infraestuctura</t>
  </si>
  <si>
    <t>Jornada de casa movil</t>
  </si>
  <si>
    <t>230007</t>
  </si>
  <si>
    <t>Administración recursos Metro de Medellín</t>
  </si>
  <si>
    <t>2012050000349</t>
  </si>
  <si>
    <t>171005</t>
  </si>
  <si>
    <t>220089</t>
  </si>
  <si>
    <t>Aplicar resolución 533 octubre de 2015</t>
  </si>
  <si>
    <t>Contratar acompañamiento</t>
  </si>
  <si>
    <t>Presentar estados financieros</t>
  </si>
  <si>
    <t>Compromiso Acuerdo de pago Deuda Metro</t>
  </si>
  <si>
    <t>220153</t>
  </si>
  <si>
    <t>221144</t>
  </si>
  <si>
    <t>170000</t>
  </si>
  <si>
    <t>180030</t>
  </si>
  <si>
    <t>180031</t>
  </si>
  <si>
    <t>180032</t>
  </si>
  <si>
    <t>180033</t>
  </si>
  <si>
    <t>180034</t>
  </si>
  <si>
    <t>180035</t>
  </si>
  <si>
    <t>180038</t>
  </si>
  <si>
    <t>180039</t>
  </si>
  <si>
    <t>180041</t>
  </si>
  <si>
    <t>180042</t>
  </si>
  <si>
    <t>180043</t>
  </si>
  <si>
    <t>180067</t>
  </si>
  <si>
    <t>180068</t>
  </si>
  <si>
    <t>180069</t>
  </si>
  <si>
    <t>180070</t>
  </si>
  <si>
    <t>180072</t>
  </si>
  <si>
    <t>180114</t>
  </si>
  <si>
    <t>180115</t>
  </si>
  <si>
    <t>2016050000289</t>
  </si>
  <si>
    <t>180116</t>
  </si>
  <si>
    <t>Construcción y puesta en marcha del Metrocable zona noroccidental (Metrocable El Picacho) Medellín - Antioquia</t>
  </si>
  <si>
    <t>2017003050011</t>
  </si>
  <si>
    <t>180122</t>
  </si>
  <si>
    <t>Construir obra civil</t>
  </si>
  <si>
    <t>Gestión social ambiental comunicacional</t>
  </si>
  <si>
    <t>Mejoramiento de Vías Terciarias en la subregión Oriente de Antioquia</t>
  </si>
  <si>
    <t>2017003050013</t>
  </si>
  <si>
    <t>180124</t>
  </si>
  <si>
    <t>Obras de explanación</t>
  </si>
  <si>
    <t>Afirmado, subbases y bases granulares</t>
  </si>
  <si>
    <t>Transporte de materiales</t>
  </si>
  <si>
    <t>Acero y elementos metálicos</t>
  </si>
  <si>
    <t>Concreto, morteros y obras varias</t>
  </si>
  <si>
    <t>Pavimentación con asfalto, geotextiles</t>
  </si>
  <si>
    <t>Mejoramiento de vías secundarias en la subregión Oriente de Antioquia</t>
  </si>
  <si>
    <t>2017003050014</t>
  </si>
  <si>
    <t>180125</t>
  </si>
  <si>
    <t>Mejoramiento de vías secundarias en varias subregiones de Antioquia</t>
  </si>
  <si>
    <t>2017003050015</t>
  </si>
  <si>
    <t>180126</t>
  </si>
  <si>
    <t>Construcción de cicloinfraestructura en subregiones del departamento de Antioquia</t>
  </si>
  <si>
    <t>2017003050010</t>
  </si>
  <si>
    <t>180127</t>
  </si>
  <si>
    <t>Andenes</t>
  </si>
  <si>
    <t>Cargue y botada</t>
  </si>
  <si>
    <t>Demoliciones y retiros</t>
  </si>
  <si>
    <t>Estructura concreto</t>
  </si>
  <si>
    <t>Estructura pavimento</t>
  </si>
  <si>
    <t>Gestión y adquisición de predios</t>
  </si>
  <si>
    <t>Plan manejo de tránsito</t>
  </si>
  <si>
    <t>Movimiento de tierras</t>
  </si>
  <si>
    <t>Obras hidrosanitarias</t>
  </si>
  <si>
    <t>Preliminares</t>
  </si>
  <si>
    <t>Construcción de paseos urbanos del malecón, etapa 1 en los Barrios Santafé y la Playa de Turbo, Antioquia, Occidente</t>
  </si>
  <si>
    <t>2017003050012</t>
  </si>
  <si>
    <t>180128</t>
  </si>
  <si>
    <t>Obras complementarias y red pluvial</t>
  </si>
  <si>
    <t>Pavimento</t>
  </si>
  <si>
    <t>Andenes y urbanismo</t>
  </si>
  <si>
    <t>Silvicultura urbana</t>
  </si>
  <si>
    <t>Mejoramiento de Vías Terciarias en varias subregiones de Antioquia</t>
  </si>
  <si>
    <t>2017003050016</t>
  </si>
  <si>
    <t>180129</t>
  </si>
  <si>
    <t>182259</t>
  </si>
  <si>
    <t>Estudios y Diseños</t>
  </si>
  <si>
    <t>Construcción operación y mantenimiento , Conexión vial Aburrá río Cauca</t>
  </si>
  <si>
    <t>Mantenimiento Aburrá Cauca</t>
  </si>
  <si>
    <t>Vías rehabilitadas o mejoradas</t>
  </si>
  <si>
    <t>183023</t>
  </si>
  <si>
    <t>183002</t>
  </si>
  <si>
    <t>Interventoría puntos críticos</t>
  </si>
  <si>
    <t>Obra puntos críticos</t>
  </si>
  <si>
    <t>Construcción , mantenimiento y operación conexión vial Aburra Oriente</t>
  </si>
  <si>
    <t>182317</t>
  </si>
  <si>
    <t>070065</t>
  </si>
  <si>
    <t>Evaluación cursos género</t>
  </si>
  <si>
    <t>Gestión información Observatorio</t>
  </si>
  <si>
    <t>Comunicación y divulgación Observatorio</t>
  </si>
  <si>
    <t>Gestión Conocimiento Observatorio</t>
  </si>
  <si>
    <t>Diagnóstico Políticas-PIO Mujeres</t>
  </si>
  <si>
    <t>Asesorías Políticas-PIO Mujeres</t>
  </si>
  <si>
    <t>Acuerdos Políticas-PIO Mujeres</t>
  </si>
  <si>
    <t>Monitoreo Campaña Equidad de Género</t>
  </si>
  <si>
    <t>Identificación de Aliados</t>
  </si>
  <si>
    <t>Ejecución Proyectos Mujeres</t>
  </si>
  <si>
    <t>Diseño Jornadas salud y DSR</t>
  </si>
  <si>
    <t>Difusión Jornadas de salud</t>
  </si>
  <si>
    <t>Diseño Red de Transversalidad</t>
  </si>
  <si>
    <t>Creación Red Transversalidad</t>
  </si>
  <si>
    <t>070068</t>
  </si>
  <si>
    <t>070069</t>
  </si>
  <si>
    <t>Convocatoria diplomado posconflicto</t>
  </si>
  <si>
    <t>Diseño diplomado posconflicto</t>
  </si>
  <si>
    <t>Implementación diplomado posconflicto</t>
  </si>
  <si>
    <t>070070</t>
  </si>
  <si>
    <t>070071</t>
  </si>
  <si>
    <t>Convocatoria diplomado género-educación</t>
  </si>
  <si>
    <t>Diseño diplomado género-educación</t>
  </si>
  <si>
    <t>Ejecución diplomado género-educación</t>
  </si>
  <si>
    <t>070072</t>
  </si>
  <si>
    <t>150001</t>
  </si>
  <si>
    <t>150023</t>
  </si>
  <si>
    <t>150024</t>
  </si>
  <si>
    <t>070057</t>
  </si>
  <si>
    <t>Apoyo Integral a los hogares en condiciones de pobreza extrema en el Departamento de Antioqua, Antioquia, Occidente</t>
  </si>
  <si>
    <t>070060</t>
  </si>
  <si>
    <t>Apoyo Integral a los hogares en condiciones de pobreza extrema en el Departamento de Antioqua , Antioquia, Occidente</t>
  </si>
  <si>
    <t>070062</t>
  </si>
  <si>
    <t>Desarrollo módulos formativos</t>
  </si>
  <si>
    <t>Diseño material pedagogíco</t>
  </si>
  <si>
    <t>Formulacion plan Asocomunales</t>
  </si>
  <si>
    <t>070063</t>
  </si>
  <si>
    <t xml:space="preserve"> Fortalecimiento y consolidación del Sistema de Participación Ciudadana y Control Social Todo El Departamento, Antioquia, Occidente</t>
  </si>
  <si>
    <t>070064</t>
  </si>
  <si>
    <t>Fortalecimiento Incidencia comunal en Escenarios de Participación , Antioquia, Occidente</t>
  </si>
  <si>
    <t>070066</t>
  </si>
  <si>
    <t>Realizacion Encuentros Subregionales</t>
  </si>
  <si>
    <t>070073</t>
  </si>
  <si>
    <t>Implementación Promoción e impulso de los Convites Ciudadanos Participativos Todo El Departamento, Antioquia, Occidente</t>
  </si>
  <si>
    <t>Convites ciudadanos participativos</t>
  </si>
  <si>
    <t>Fortalecimiento de una Antioquia Sexualmente Diversa Todo El Departamento, Antioquia, Occidente</t>
  </si>
  <si>
    <t>2013050000038</t>
  </si>
  <si>
    <t>013038</t>
  </si>
  <si>
    <t>AyAT y segui  inclu proy Antio Sex</t>
  </si>
  <si>
    <t>Cofi línea 018000 aten pobl LGBTI</t>
  </si>
  <si>
    <t>Constr líneabase avanc limita inst local</t>
  </si>
  <si>
    <t>Encu forma líderes(as)diversexgéneiden</t>
  </si>
  <si>
    <t>gestión del proyecto</t>
  </si>
  <si>
    <t>Reali camp recon diversi sexu género</t>
  </si>
  <si>
    <t>070004</t>
  </si>
  <si>
    <t>070050</t>
  </si>
  <si>
    <t>100026</t>
  </si>
  <si>
    <t>100027</t>
  </si>
  <si>
    <t>110006</t>
  </si>
  <si>
    <t>110010</t>
  </si>
  <si>
    <t>110011</t>
  </si>
  <si>
    <t>110012</t>
  </si>
  <si>
    <t>130000</t>
  </si>
  <si>
    <t>Fortalecimiento de la productividad y la competitividad del sector agropecuario, educativo e infraestructura para el desarrollo del</t>
  </si>
  <si>
    <t>2015050000012</t>
  </si>
  <si>
    <t>140021</t>
  </si>
  <si>
    <t>140022</t>
  </si>
  <si>
    <t>Acceso a Mercados</t>
  </si>
  <si>
    <t>140066</t>
  </si>
  <si>
    <t>220042</t>
  </si>
  <si>
    <t>220053</t>
  </si>
  <si>
    <t>220171</t>
  </si>
  <si>
    <t>Mejoramiento infraestructura fisica y equipamiento Medellín, Antioquia, Occidente</t>
  </si>
  <si>
    <t>140062</t>
  </si>
  <si>
    <t>Cambio del ascensor de Carga CAD</t>
  </si>
  <si>
    <t>Mejorar iluminación TIPO LED</t>
  </si>
  <si>
    <t>220098</t>
  </si>
  <si>
    <t>Adecuacion de la gestion documental de la Gobernacion de Antioquia</t>
  </si>
  <si>
    <t>220110</t>
  </si>
  <si>
    <t>Fortalecimiento de la gestion documental en Todo El Departamento, Antioquia, Occidente</t>
  </si>
  <si>
    <t>Mejoramiento de la imprenta Departamental como unidad de negocio Medellín, Antioquia Occidente</t>
  </si>
  <si>
    <t>220151</t>
  </si>
  <si>
    <t>Adquirir Guillotina POLAR</t>
  </si>
  <si>
    <t>Mejoramiento de la Imprenta Departamental como unidad de negocio Medellín, Antioquia, Occidente</t>
  </si>
  <si>
    <t>Adquirir Guillotina trilateral</t>
  </si>
  <si>
    <t>Mejoramiento de la gestion de las entidades sin ánimo de lucro y entes territoriales Medellín, Antioquia, Occidente</t>
  </si>
  <si>
    <t>220152</t>
  </si>
  <si>
    <t>Capacitar, acompañar entes territoriales</t>
  </si>
  <si>
    <t>010025</t>
  </si>
  <si>
    <t>020130</t>
  </si>
  <si>
    <t>020165</t>
  </si>
  <si>
    <t>020226</t>
  </si>
  <si>
    <t>070045</t>
  </si>
  <si>
    <t>070076</t>
  </si>
  <si>
    <t>100012</t>
  </si>
  <si>
    <t>100013</t>
  </si>
  <si>
    <t>100014</t>
  </si>
  <si>
    <t>100015</t>
  </si>
  <si>
    <t>Ceremonia del modulo virtual</t>
  </si>
  <si>
    <t>100016</t>
  </si>
  <si>
    <t>100018</t>
  </si>
  <si>
    <t>100021</t>
  </si>
  <si>
    <t>100022</t>
  </si>
  <si>
    <t>100024</t>
  </si>
  <si>
    <t>100025</t>
  </si>
  <si>
    <t>Implementación selección talento humano</t>
  </si>
  <si>
    <t>Mejoramiento evaluación del desempeño</t>
  </si>
  <si>
    <t>220040</t>
  </si>
  <si>
    <t>220057</t>
  </si>
  <si>
    <t>220080</t>
  </si>
  <si>
    <t>010019</t>
  </si>
  <si>
    <t>010020</t>
  </si>
  <si>
    <t>010021</t>
  </si>
  <si>
    <t>010022</t>
  </si>
  <si>
    <t>010023</t>
  </si>
  <si>
    <t>010024</t>
  </si>
  <si>
    <t>010026</t>
  </si>
  <si>
    <t>010027</t>
  </si>
  <si>
    <t>010028</t>
  </si>
  <si>
    <t>Gestión Talento Humano LDSP</t>
  </si>
  <si>
    <t>010030</t>
  </si>
  <si>
    <t>010032</t>
  </si>
  <si>
    <t>010033</t>
  </si>
  <si>
    <t>010034</t>
  </si>
  <si>
    <t>010035</t>
  </si>
  <si>
    <t>010036</t>
  </si>
  <si>
    <t>010037</t>
  </si>
  <si>
    <t>010038</t>
  </si>
  <si>
    <t>Implemen modal de telem en ESE</t>
  </si>
  <si>
    <t>010039</t>
  </si>
  <si>
    <t>010040</t>
  </si>
  <si>
    <t>010041</t>
  </si>
  <si>
    <t>010042</t>
  </si>
  <si>
    <t>010045</t>
  </si>
  <si>
    <t>010046</t>
  </si>
  <si>
    <t>030009</t>
  </si>
  <si>
    <t>070077</t>
  </si>
  <si>
    <t>070078</t>
  </si>
  <si>
    <t>070079</t>
  </si>
  <si>
    <t>070080</t>
  </si>
  <si>
    <t>100029</t>
  </si>
  <si>
    <t>100030</t>
  </si>
  <si>
    <t>100031</t>
  </si>
  <si>
    <t>AT rehabilitación víctimas conflicto arm</t>
  </si>
  <si>
    <t>230010</t>
  </si>
  <si>
    <t>Servicio de atención en salud a la población pobre y vulnerable Medellín, Antioquia, Occidente</t>
  </si>
  <si>
    <t>070056</t>
  </si>
  <si>
    <t>Apoyo a la gesti jurídica de tutelas</t>
  </si>
  <si>
    <t>Apoyo admin a la presta servi de salud</t>
  </si>
  <si>
    <t>Apoyo admini a la gestión de tutelas</t>
  </si>
  <si>
    <t>Audit y supervi  presta  servi de salud</t>
  </si>
  <si>
    <t>Contrata de mediana y alta compleji</t>
  </si>
  <si>
    <t>Presta de servic de salud sin contra</t>
  </si>
  <si>
    <t>2014050000014</t>
  </si>
  <si>
    <t>020012</t>
  </si>
  <si>
    <t>Bienestar Institucional</t>
  </si>
  <si>
    <t>Implementación del proceso de Acreditación Institucional en el Tecnológico de Antioquia</t>
  </si>
  <si>
    <t>Capacitación docentes y administrativos</t>
  </si>
  <si>
    <t>Vinculación de docentes tiempo completo</t>
  </si>
  <si>
    <t>Vinculación de personal administrativo</t>
  </si>
  <si>
    <t>020121</t>
  </si>
  <si>
    <t>Actualización Sistema de información corporativo del Tecnológico de Antioquia Medellín, Antioquia, Occidente</t>
  </si>
  <si>
    <t>020190</t>
  </si>
  <si>
    <t>020191</t>
  </si>
  <si>
    <t>020192</t>
  </si>
  <si>
    <t>020193</t>
  </si>
  <si>
    <t>020194</t>
  </si>
  <si>
    <t>020195</t>
  </si>
  <si>
    <t>020196</t>
  </si>
  <si>
    <t>020198</t>
  </si>
  <si>
    <t>Dotación de Equipos de Ayudas Educativas para el Tecnologico de Antioquia Medellín, Antioquia, Occidente</t>
  </si>
  <si>
    <t>2016050000187</t>
  </si>
  <si>
    <t>020213</t>
  </si>
  <si>
    <t>160008</t>
  </si>
  <si>
    <t>020222</t>
  </si>
  <si>
    <t>VIVA</t>
  </si>
  <si>
    <t xml:space="preserve">Predios titulados o saneados en la zona urbana del departamento de Antioquia </t>
  </si>
  <si>
    <t>040005</t>
  </si>
  <si>
    <t xml:space="preserve">Macro proyectos de mejoramiento del entorno urbano </t>
  </si>
  <si>
    <t>040006</t>
  </si>
  <si>
    <t>Construcción de macroproyectos de mejoramiento de entorno y habitat en el departamento de Antioquia.</t>
  </si>
  <si>
    <t>040007</t>
  </si>
  <si>
    <t xml:space="preserve">Número de viviendas rurales nuevas iniciadas con enfoques diferenciales </t>
  </si>
  <si>
    <t>040011</t>
  </si>
  <si>
    <t xml:space="preserve">Número de familias beneficiadas con un mejoramiento de vivienda urbana  con enfoques diferenciales </t>
  </si>
  <si>
    <t>040012</t>
  </si>
  <si>
    <t>Número de viviendas urbanas nuevas iniciadas con la gestión del sector privado</t>
  </si>
  <si>
    <t>040013</t>
  </si>
  <si>
    <t>Construcción de vivienda nueva URBANA en el Departamento de Antioquia</t>
  </si>
  <si>
    <t>Construcción mejoramiento de vivienda y entornos urbanos y rurales en El Departamento, Antioquia</t>
  </si>
  <si>
    <t>2017050000036</t>
  </si>
  <si>
    <t>040015</t>
  </si>
  <si>
    <t>Construcción vivienda nueva urb y rural</t>
  </si>
  <si>
    <t>Mejoramiento vivienda urbana y rural</t>
  </si>
  <si>
    <t>Acompañamiento técnico y social</t>
  </si>
  <si>
    <t>Mejoramiento y entorno vivienda</t>
  </si>
  <si>
    <t>070074</t>
  </si>
  <si>
    <t xml:space="preserve">Número de familias urbanas que adquieren habilidades técnicas o sociales </t>
  </si>
  <si>
    <t>070075</t>
  </si>
  <si>
    <t>220150</t>
  </si>
  <si>
    <t>Construcción de una  política pública de vivienda y habitat en el Departamento de Antioquia</t>
  </si>
  <si>
    <t>GERENCIA DE PAZ</t>
  </si>
  <si>
    <t>Competitividad y Desarrollo Empresarial</t>
  </si>
  <si>
    <t>Ciencia, Tecnología e Innovación</t>
  </si>
  <si>
    <t>Las TIC para el Desarrollo y Competitividad de Antioquia</t>
  </si>
  <si>
    <t>Desarrollo Turístico</t>
  </si>
  <si>
    <t>Ordenamiento Territorial Rural</t>
  </si>
  <si>
    <t>Acceso a bienes y servicios de apoyo</t>
  </si>
  <si>
    <t>Inclusión Socio-productiva a los productores rurales</t>
  </si>
  <si>
    <t>Productividad y Competitividad Rural</t>
  </si>
  <si>
    <t>Desarrollo Institucional</t>
  </si>
  <si>
    <t>Adulto Mayor</t>
  </si>
  <si>
    <t>Población en situación de discapacidad</t>
  </si>
  <si>
    <t>Servicios Públicos</t>
  </si>
  <si>
    <t>Vivienda Urbana</t>
  </si>
  <si>
    <t>Deporte, Recreación y Actividad Física</t>
  </si>
  <si>
    <t>Infancia, Adolescencia, Juventud y Familia</t>
  </si>
  <si>
    <t>Población Afrodescendiente</t>
  </si>
  <si>
    <t>Población Indígena</t>
  </si>
  <si>
    <t>Gestión Integral del Cambio Climático</t>
  </si>
  <si>
    <t>Gestión Ambiental</t>
  </si>
  <si>
    <t>Gestión del Riesgo</t>
  </si>
  <si>
    <t>Míneria y Medio Ambiente</t>
  </si>
  <si>
    <t>Derechos Humanos (DDHH) Derecho Internacional Humanitario (DIH) y Víctimas</t>
  </si>
  <si>
    <t>Restitución de tierras despojadas y abandonadas</t>
  </si>
  <si>
    <t>Convivencia Ciudadana y Acceso a la Administración de Justicia Formal y No Formal</t>
  </si>
  <si>
    <t>Seguridad y Orden Público</t>
  </si>
  <si>
    <t>Paz y Posconflicto</t>
  </si>
  <si>
    <t>Direccionamiento Estratégico</t>
  </si>
  <si>
    <t>Planeación y Gestión de las Tecnologías de Información y Comunicación -TIC-</t>
  </si>
  <si>
    <t>Bienestar Laboral y Calidad de Vida</t>
  </si>
  <si>
    <t>Gobierno de Cara a la Ciudadanía</t>
  </si>
  <si>
    <t>http://antioquia.gov.co/images/PDF2/Transparencia/PlaneacionInstitucional/2018%20Marzo/PAACONSOLIDADOENERO2018.xlsx</t>
  </si>
  <si>
    <t>http://antioquia.gov.co/images/PDF2/Transparencia/PlaneacionInstitucional/2018%20Enero/PlanAcci%C3%B3n2018.xlsx</t>
  </si>
  <si>
    <t>SEGUIMIENTO AL PLAN DE ACCION GOBERNACION DE ANTIOQUIA 
OCTUBRE - DICIEMBRE DE 2017
Departamento Administrativo de Planeación</t>
  </si>
  <si>
    <t>Cantidad
Planeada Año</t>
  </si>
  <si>
    <t>Cantidad Realizada
ENERO-SPBRE</t>
  </si>
  <si>
    <t>Cantidad Realizada
OCTUBRE-DCMBRE</t>
  </si>
  <si>
    <t>Cantidad Total
ENERO-DCBRE</t>
  </si>
  <si>
    <t>Cumplimiento
%</t>
  </si>
  <si>
    <t>Se declaró desierto el proceso de licitación pública 
No. 06 SA 2016 por medio de la Resolución No. 10 
del 4 de mayo de 2017</t>
  </si>
  <si>
    <t>DEPARTAMENTO ADMINISTRATIVO DE PLANEACION (Banco)</t>
  </si>
  <si>
    <t>Corresponde a dos practicantes por semestre, que apoyan los temas de banco de proyectos y comunicaciones.</t>
  </si>
  <si>
    <t>El total corresponde a seis (6) talleres subregionales sobre formulación y estructuración de proyectos realizados en el marco del contrato con la Universidad de Antioquia  y cuatro (4) Jornadas de socialización banco único de programas y proyectos, actualización en los aplicativos MGA WEB y SUIFP Territorio y transferencia de proyectos en ejecución al SUIFP.</t>
  </si>
  <si>
    <t>Los cuatro eventos corresponden a: La jornada de actualización en los aplicativos SUIFP TERRITORIO y MGA WEB, lugar Tecnológico de Antioquia, la apertura Visita Integral DNP - lugar auditorio Infraestructura Física, el cierre de la Visita Integral DNP - lugar auditorio Planeación y la sesión del OCAD Departamental de Antioquia - Lugar salón Pedro Justo Berrio.</t>
  </si>
  <si>
    <t>Está actividad, corresponde al apoyo de Santiago Díaz, Ingeniero de Sistemas de la Dirección de Informática, no cuenta con recursos de inversión.</t>
  </si>
  <si>
    <t>Corresponde a los dos p racticantes de excelencia que apoyan el tema de monitoreoy seguimiento al plan de desarrollo departamental.</t>
  </si>
  <si>
    <t>Este temporal nunca ha sido nombrado por la administración, a pesar de contar con recursos de inversión en el presupuesto de la dependencia.</t>
  </si>
  <si>
    <t>Este tecnológo apoya el tema del aplicativo de seguimiento al plan de desarrollo</t>
  </si>
  <si>
    <t>Se realizó la socialización del diagnóstico y el plan de acción propuesto para avanzar en la implementación de la GpR en la entidad. Lo anterior en el marco del contrato con la Universidad de Antiquia.</t>
  </si>
  <si>
    <t>Se presentó propuesta con la estructuración de un sistema de observación de la gestión pública departamental.</t>
  </si>
  <si>
    <t>No se ha requerido la ejecución de esta actividad, ya que previamente se debe contar con el diagnóstico y la propuesta de plan de acción para la implementación en la entidad</t>
  </si>
  <si>
    <t>Esta actividad no se va a hacer, ya que previamente se debe contar con el diagnóstico y la propuesta de plan de acción para la implementación en la entidad.</t>
  </si>
  <si>
    <t>DEPARTAMENTO ADMINISTRATIVO DE PLANEACION G Mpios</t>
  </si>
  <si>
    <t>22-0165</t>
  </si>
  <si>
    <t xml:space="preserve">se hicieron en el ultimo trimestre del año 2017 actividades de enlace con los municipios en actividades referentes a encuentro regionales estableciendo dialogos con alcaldes y concejales articulacion a proyectos,café con gobernador seguimiento a proyectos estableciendo comunicacion con alcaldes y concejales ; actividad de gobernador en la noche estableciendo dialogo con la comunidad, alcaldes , secretarios. </t>
  </si>
  <si>
    <t xml:space="preserve">Actividades de ingerencia de la oficina de alcaldes, gerencia de municipios se concentro en en la actividad de encuentros regionales </t>
  </si>
  <si>
    <t>Enlace de la gerencia de municipios con alcaldes y secretarios para fortalecimiento de proyectos radicados en la gobernacion</t>
  </si>
  <si>
    <t>DEPARTAMENTO ADMINISTRATIVO DE PLANEACION (INDICADORES)</t>
  </si>
  <si>
    <t>No se adquirió el software</t>
  </si>
  <si>
    <t>Se suscribe convenio de cooperación técnica con el DANE No. 2017AS120002, objeto: "Unir esfuerzos técnicos y/o administrativos para la actualización del plan estadístico territorial PET y la formulación de la línea base de indicadores LBI de la Gobernación de Antioquia integrando recursos técnicos y/o administrativos para fortalecer el sistema estadístico departamental SED"</t>
  </si>
  <si>
    <t>Integración de información y consolidación de bases de datos a través del portal www.antioquiadatos.gov.co</t>
  </si>
  <si>
    <t>Carta de generalidades del departamento de Antioquia.</t>
  </si>
  <si>
    <t>Licencia software IBM SPSS STATISTICS, por 14 meses (hasta agosto 2014), detalle: IBM SPSS STATISTICS base renovacion 1 concurrente, IBM SPSS STATISTICS custom tables renovacion 1 concurrente y IBM SPSS REGRESSION renovacion 1</t>
  </si>
  <si>
    <t>Licencias Arcgis Desktop: 1 CCE52382 ArcGIS for Desktop Advanced Concurrent License, 2 CCE86353 ArcGIS for Desktop Standard Concurrent License, 1 CCE88282 ArcGIS Spatial Analyst for Desktop Concurrent License y 1 CCE88283 ArcGIS 3D Analyst for Desktop Concurrent License</t>
  </si>
  <si>
    <t>Capacitación dictada por DNP y FONADE los días 9, 10 y 11 de octubre en el auditorio del DAP, dirigida a funcionarios municipales en los temas requeridos para la recolección de información por barrido del Sisbén IV</t>
  </si>
  <si>
    <t>Producto dentro del contrato No. 0316 de noviembre 10 de 2017, suscrito entre el Departamento de Antioquia y el IDEA, cláusula segunda, parágrafo 7: Formulación del centro de geoestadística de Antioquia.</t>
  </si>
  <si>
    <t>DEPARTAMENTO ADMINISTRATIVO DE PLANEACION (G Mpios)</t>
  </si>
  <si>
    <t>DEPARTAMENTO ADMINISTRATIVO DE PLANEACION (ESTRATEGICA)</t>
  </si>
  <si>
    <t>Acuerdos aprobados: Santo Domingo (06 del 30/08/2017), San Vicente (08 del 15/07/2017) y Concordia (013 del 18/09/2017)</t>
  </si>
  <si>
    <t>06/28/2017</t>
  </si>
  <si>
    <t>Fortalecimiento a entidades territoriales en el tema de "Planeación prospectiva para el Desarrollo Provincial" (Diplomado Gobernación de Antioquia – ESAP).</t>
  </si>
  <si>
    <t>No aplica</t>
  </si>
  <si>
    <t>Practicantes de Excelencia (apoyo a temas POD, POTs y jurídico): 
Primer semestre 2017: 2
Segundo semestre 2017: 3</t>
  </si>
  <si>
    <t>Fortalecimiento de la articulación intersectorial para el desarrollo integral en todo el departamento, Antioquia, occidente.</t>
  </si>
  <si>
    <t xml:space="preserve">
Foro URBAN THINKERS CAMPUS 
“Derecho/ Ciudad/Entorno" (septiembre 21 al 23)
</t>
  </si>
  <si>
    <t>* Apoyo logístico al CTPD (Foro regional CTPS, Asamblea colegiada, Asamblea Consejos Territoriales).
* Apoyo logístico al proceso de conformación de provincias en el Departamento (foro esquemas asociativos territoriales).
* Apoyo logístico a eventos del CTPD (Mesa técnica de Consejeros de Planeación a nivel nacional, Bogotá octubre 19; Congreso del Sistema Nacional de Planeación, Bucaramanga octubre 24; Acompañamiento "Segunda Junta Provincial, CARTAMA, Medellín, noviembre 1); Encuentro Consejeros subregionales "Sistema Departamental de Planeación" Medellín noviembre 14). 
El CTPD presento ante el DAP, el informe de las actividades realizadas en el 2017 y el Plan de Acción para el año 2018 (diciembre 2017).</t>
  </si>
  <si>
    <t>Contrato con la Universidad de Antioquia, objeto "Realizar la investigación: "Planificación del territorio en el postconflicto para el Departamento de Antioquia".
Contrato terminado y en proceso de liquidación.</t>
  </si>
  <si>
    <t>Contratos en ejecución.</t>
  </si>
  <si>
    <t>Contrato firmado el 28 de septiembre con la Universidad Nacional, sede Medellín (POD).
Firma de Acta de Inicio 3 Octubre de 2017.
Contrato en ejecución.
Primer pago $300.849.983, correspondiente al 29.94% del valor del contrato (octubre 2017).
Segundo pago $401.899.989, correspondiente al 40% del valor del  contrato (dic.15/2017).</t>
  </si>
  <si>
    <t>Convocatoria a diplomado en Ordenamiento Territorial.</t>
  </si>
  <si>
    <r>
      <t xml:space="preserve">Reuniones técnicas de discusión y socialización de avances, entre los equipos de la UNAL y DPEI, y con el PEMOT.
</t>
    </r>
    <r>
      <rPr>
        <u/>
        <sz val="11"/>
        <color theme="1"/>
        <rFont val="Arial"/>
        <family val="2"/>
      </rPr>
      <t>Primera entrega</t>
    </r>
    <r>
      <rPr>
        <sz val="11"/>
        <color theme="1"/>
        <rFont val="Arial"/>
        <family val="2"/>
      </rPr>
      <t xml:space="preserve"> Propuesta Metodológica, Plan detallado de trabajo, Plan de Medios y Plan de Contratación.  
</t>
    </r>
    <r>
      <rPr>
        <u/>
        <sz val="11"/>
        <color theme="1"/>
        <rFont val="Arial"/>
        <family val="2"/>
      </rPr>
      <t>Segunda entrega</t>
    </r>
    <r>
      <rPr>
        <sz val="11"/>
        <color theme="1"/>
        <rFont val="Arial"/>
        <family val="2"/>
      </rPr>
      <t xml:space="preserve"> Documentos con: 1.Situación Territorial, 2.Presente y Futuro del Territorio.</t>
    </r>
  </si>
  <si>
    <t>DEPARTAMENTO ADMINISTRATIVO DE PLANEACIÓN (FINANZAS)</t>
  </si>
  <si>
    <t>Fortalecimiento Fiscal y Financiero de los municipios del Departamento de Antioquia</t>
  </si>
  <si>
    <t>Fortalecimiento Institucional Fiscal y Financiero</t>
  </si>
  <si>
    <t>Se actualizó la información enviada dado que fueron 3 practicantes en el primer semestre y 3 en el segundo</t>
  </si>
  <si>
    <t>Implementación y puesta en Marcha</t>
  </si>
  <si>
    <t>Operación y dirección</t>
  </si>
  <si>
    <t>Apoyo y asistencia 125 municipios Antioquia</t>
  </si>
  <si>
    <t>DEPARTAMENTO ADMINISTRATIVO DE PLANEACION (CATASTRO)</t>
  </si>
  <si>
    <t>Traslado y operación equipos de computo</t>
  </si>
  <si>
    <t>Asesoría y orientación padagógica</t>
  </si>
  <si>
    <t>Festivales de participación</t>
  </si>
  <si>
    <t>Microprogramas de televisión</t>
  </si>
  <si>
    <t>Programas incluyentes</t>
  </si>
  <si>
    <t>Seminarios educativos</t>
  </si>
  <si>
    <t>Talleres pedagógicos</t>
  </si>
  <si>
    <t>Se contrato la compra y entrega de los termómetros y luminometros, así mismo las actas para realizar visitas.</t>
  </si>
  <si>
    <t>La gestión del proyecto para la vigencia es 1</t>
  </si>
  <si>
    <t>Se contrato con TeleAntioquia la divulgación por prensa y radio de información educativa para la comunidad en el tema de Alimentos. Se realizo la producción de un banner animado para Televison, el cual se emitió sin inconvenientes, Se inició el plan de medios en radio en todas las subregiones del departamento, no se ha presentado ningún inconveniente, se realizó producción de stikers de semaforizacion y adhesivos del mapa de Antioquia</t>
  </si>
  <si>
    <t>Se cambió el valor en la columna N, pues realmente es el 100% y aperecía 200%</t>
  </si>
  <si>
    <t>Se superó la meta establecida ya que es un servicio por demanada, por lo tanto se superó lo planeado.</t>
  </si>
  <si>
    <t>Se cumplio con la meta establecida</t>
  </si>
  <si>
    <t xml:space="preserve">Los municipios categoría especial 1, 2 y 3 reportarón más análisis de los proyectados. </t>
  </si>
  <si>
    <t xml:space="preserve">Se realizaron 870 por el departamento en los municipios categoría 4, 5 y 6. Los municpios categoría especial 1, 2 y 3 realizaron 2608 muestras las cuales no se habian incluido en la medición. </t>
  </si>
  <si>
    <t>Se dio cumplimiento a la meta programada.</t>
  </si>
  <si>
    <t>Se realizó contrato con TeleAntioquia para la divulgación por diferentes medios tecnológicos la campaña relacionada con la calidad del agua.</t>
  </si>
  <si>
    <t xml:space="preserve">Se incluyen acueductos que no estaban considerados inicialmente </t>
  </si>
  <si>
    <t>La Autorización para el manejo de medicamentos de control especial es por demanda de los establecimientos farmacéuticos mayoristas, minoristas y los prestadores de servicios de salud.</t>
  </si>
  <si>
    <t>Contrato con TeleAntioquia, se realizó una campaña televisiva, cuñas radiales, acompañada de plagables y folletos alusivas al uso adecuado de medicamentos y automedicación.</t>
  </si>
  <si>
    <t>1961 visitas de inspección y vigilancia a establecimientos farmacéuticos mayoristas, minoristas, prestadores de servicios de salud, tiendas naturists, etc y 744 establecimientos que asistieron a asesoría y capacitaciones realizadas en las diferentes regiones del departamento.</t>
  </si>
  <si>
    <t>Se programó dos regentes de farmacia en párcticas profesionales para apoyo a las actividades del Fondo rotataorio de estupefacientes. Por necesidades del Proyecto de medicamentos y para dar apoyo al programa de farmacovigilancia se autorizó un químico farmacéutico y para apoyo a gestión docuemntal se autorizó un auxiliar administrativo.</t>
  </si>
  <si>
    <t>Picos epidemicos de malaria   en zonas limitrofes, como prolongación de la situación en Choco y Bolivar, requirieron realizar más fumigaciones de las programadas. Igualmente la presencia de casos de dengue durante todo el año en Medellín, Bello e Itaguí desde donde se genera focos en los municipios a través de personas que vienen a la ciudad, lo cual obligo a realizar mas intervenciones de la programadas. Las ETV por su comportamiento con tendencia a picos epidemicos y su asociación a cambios climatologicos, presentan dificultad en las estimaciones.      </t>
  </si>
  <si>
    <t xml:space="preserve">se realizaron 3 actividades ( VII Congreso Nacional de Proteccion Radiologica, se apoyo la realizacion del dia de la  salud en el mundo del trabajo, liderado por el Comité Seccional de Seguridad y Salud en el trabajo y se realizaron dos campañas de promocion de la seguridad radiologica y proteccion en uso de ropa hospitalaria, se editaron 500 Guias Diagnosticas de Enfermedad profesional, 1000 adhesivos de uso de elementos de proteccion personal area de radiaciones y 5000 adhesivos de espacios libres de humo de tabaco y se edito y publico en la WEB el Manual de proteccion radiologica para equipos de Rx odontologicos.   </t>
  </si>
  <si>
    <t>se contrataron dos 2 estudiantes de practicas de excelencia 1 por semestre del area de fisica radiologica , dos funcionarios del CIS UDEA una profesional del area de salud ocupacional y un auxiliar adminsitrativo como apoyo a las acciones y el contrato de carnés</t>
  </si>
  <si>
    <t>se realizo un contrato de control de calidad de equipos de RX,  con el fin de realizar pruebas de control y calidad a equipos de Rayos X usados para diagnóstico médico y odontológico y evaluar las condiciones de seguridad y protección radiológica de instalaciones industriales con equipos de Rayos X.</t>
  </si>
  <si>
    <t xml:space="preserve">Se consolido y desarrollo el proceso de IVC para el  Fortalecimiento de la Vigilancia Sanitaria en el uso de radiaciones y en la oferta de servicios de seguridad y salud en el trabajo Todo El Departamento, Antioquia.  Existe un error en la medición total. 
</t>
  </si>
  <si>
    <t>No se contó con el presupuesto para cumplir la meta de caninos y felinos esterilizados ya que son recursos propios, actividad que no se permite realizar  con recursos SGP.</t>
  </si>
  <si>
    <t>Se realizó contrato con TeleAntioquia para la divulgación por diferentes medios tecnológicos la campaña relacionada con zoonosis</t>
  </si>
  <si>
    <t>Antioquia ,sin Medellin, alcanzó una cobertura de vacunación del 78 %, por lo que el indicador se ve afectado por las actividades desarrolladas por el municipio de Medellín.</t>
  </si>
  <si>
    <t>Se atendieron 13 eventos en antioquia: Tuberculosis. Brucelosis y rabia animal, el dato se midió de forma inadecuada ya que se realizó la sumatoria de los consolidados</t>
  </si>
  <si>
    <t>SE REMITIERON 35 MUESTRAS PARA DIAGNOSTICOAL LABOTRATORIO ( 22 DEL MUNICIPIO DE MEDELLIN Y 13  DE LOSMUNICIPIOS DE ANTIOQUIA )</t>
  </si>
  <si>
    <t xml:space="preserve">Desde el proyecto de municipios fue posible adelantar contrato de arrendamiento - oficina de Tecnicos Area de Salud Municipio de Turbo, no se adelanto mas contratos de arrendamiento debido a que se realizo la gestion con las adminsitraciones municipales para contar con oficina para los Tecnicos Area de la Salud, los contratos de sanidad portuaria no se realizaron ya que desde el comite de contratacion no se dia viabilidad para el año 2017. </t>
  </si>
  <si>
    <t xml:space="preserve">Las actividades de educacion en salud son proyectados por cada uno de los proyectos de la Direccion paras ser impletadas en todo el Departamento. Se realizo la producción de emisión para Televisión, así mismo se desarrollo un plan de medios en radio en todas las subregiones del departamento.
</t>
  </si>
  <si>
    <t xml:space="preserve">Para el año 2017 se desarrollo acciones de Inspeccion, Vigilancia y Control en 113 de municipios de competenia de acuerdo a la ley 715 de 2001.. El dato real en la actividad  es 113 municipios vigilados para el año 2017 </t>
  </si>
  <si>
    <t>Se realizo Inspeccion sanitario a los 9 terminales (terrestres, aereas y fluviables) que son de competencia.</t>
  </si>
  <si>
    <t>Se realiza asesoria y asistencia tecnica a los 125 municpios del Departamento de antioquia, los 12 meses del año.</t>
  </si>
  <si>
    <t>Solo es un fondo de investigación al que se le giran recursos todos los 12 meses del año</t>
  </si>
  <si>
    <t>Es el pago de pasivo pensional de los penionados SSSA  y del sector salud  y se realiza durante todo el año.</t>
  </si>
  <si>
    <t>as actividades PAS,  que su fuerte es el apoyo a la población pobre vulnerable y de difícil acceso sea realiza de acuerdo a las instrucciones de los directivos, en los últimos meses ha estado disminuida toda vez que se está haciendo un replanteamiento de transformación e institucionalización del programa aéreo social de Antioquía, según ordenanza departamental número 36.</t>
  </si>
  <si>
    <t xml:space="preserve">1* En la actividad asesoria para competencia PAI y otras, la unidad de medida corresponde al numero de actores asesorados y es independiente para cada periodo de tiempo. NO se acumula al final del año. </t>
  </si>
  <si>
    <t>Se acompaño al 100% de los municipios según matriz de priorización maternidad segura</t>
  </si>
  <si>
    <t>Se acompañó al 100% de los municipios según matriz de priorización en ITS( Infección de trasmisón sexual)</t>
  </si>
  <si>
    <t>Se acompañó al 100% de los municipios según matriz de priorización en IVE (interrupción voluntaria del embarazo) y violencias.</t>
  </si>
  <si>
    <t>Se hizo gestion del proyecto durante los 12 meses del 2017, cumpliendo las actividades programadas del proyecto SSR</t>
  </si>
  <si>
    <t xml:space="preserve">Se hizo la VIGILANCIA epidemiológica de los eventos del proyecto SSR según los protocolos exigidos por el  INS durante los 12 meses del 2017. </t>
  </si>
  <si>
    <t>ES EL RECURSO HUMANO DEL PROYECTO</t>
  </si>
  <si>
    <t xml:space="preserve">Las actividades del Proyecto, en general, tuvieron un cumplimiento por encima de lo programado. En el Apoyo a la Gestión Administrativa (en el que desarrollaron actividades de la coordinación operativa de la red de donación y trasplantes, trámite de PQRS, inducción a profesionales del SSO, acciones de Misión Médica, atención de llamadas para información y orientación a actores del SGSSS) se logró el 110%; en actividades de A o AT y de I y V a las cuales se les ha asignó talento humano y previa programación,  se superaró en gran medida lo programado ya que se garantizó una mayor cobertura y cumplimiento de lo programado (511% en A o AT y 322% en I y V). La gestión del proyecto se sostuvo en general con 20 funcionarios a lo largo de la vigencia, entre personal de planta y perdonal contratado a través de terceros. Una de las fortalezas del CRUE fue lo referente a la gestión del riesgo (135%) en cuanto al apoyo en salud en la atención de E y D, la gestión en la red de prestadores de servicios de salud para la atención de las personas afectadas por estos eventos, al igual que la gestión del transporte para translado aéreo o terrestre  y, en las acciones ejecutadas para mejorar la capacidad instalada y la vigilancia epidemiológica de los Eventos de Salud Pública de Importancia Nacional e Internacional ESPIN-ESPII; gestión para la implementación del Sistema de Emergencias Médicas. Finalmente en la gestión de solicitudes de servicios de salud urgentes y electivos con cargo al Departamento alcanzó una meta del 80,1%, lo cual indica que se ve el impacto de manera positiva de las estrategias establecidas para garantizar el aseguramiento en salud de las personas que tienen ese derecho: A mayor afiliación menor PPNA (población pobre no asegurada) a cargo del Departamento, lo que se ve reflejado en el menor número de solicitudes de servicios de salud. </t>
  </si>
  <si>
    <t>A y AT en cáncer infantil, mama y cuello uterino, A y AT en Enfermedades huérfanas y raras, A y AT en inspección y vigilancia en salud bucal y exposición a flúor, la realización de estas actividades  se incremento  ya que no fue posible realizar el contrato para el desarrollo de estrategias en riesgos en salud.</t>
  </si>
  <si>
    <t>No se cuenta con el contratista para ejecutar estas actividades, se pasaron estudios previos y el proceso contractual no ha sido efectivo.</t>
  </si>
  <si>
    <t>Se  ejecutó el contrato del registro poblacional de cáncer con el contratista medicáncer</t>
  </si>
  <si>
    <t>Se realizo la gestión del proyecto durante los 12 meses  del año.</t>
  </si>
  <si>
    <t>Se firmaron 11 pactos con diferentes municipios para trabajar estilos de vida saludable estrategia CERS Ciudades, Entornos y Ruralidades Saludables.</t>
  </si>
  <si>
    <t>Los 117 municipios que se cofinancian para le Regimen Subsidiado, no son acomulativos ya que siempre son los mismos 117.</t>
  </si>
  <si>
    <t>Por la modalidad de la estrategia,Talleres en las subregionales ,se convocó un numero mayor de municipios,cuidadando la inasistencia .</t>
  </si>
  <si>
    <t xml:space="preserve">SE ENTREGO RECURSOS DE ESTAMPILLAS ENTRE ENERO A DBRE A 92 ESE. El valor de  27O ESE ESTA TRIPLICADO </t>
  </si>
  <si>
    <t>La meta del año son 12 meses y al tercer trimestre se tenian 9, se ajusto en los logros del cuarto trimestre</t>
  </si>
  <si>
    <t>la meta del año fue replanteada incrementandose a 153, se ajusto el proyecto.</t>
  </si>
  <si>
    <t>En la secreataria y en el Dpto hay un fondo de la vivienda.</t>
  </si>
  <si>
    <t xml:space="preserve">Se cumplieron las metas establecidas para el año en torno a las asesorías y asistencia técnicas. Es importante anotar que con los recursos del balance, en el mes de Octubre  se realizo un proceso de contratacion, para el apoyo a la asesoría  y asistencia técnica en 64 municipios, en todos los temas de alimentacion y nutricion desde la salud Pública, que fortaleció las metas planteadas, ademas de las asesorías y asistencias técnicas a demanda </t>
  </si>
  <si>
    <t xml:space="preserve">Se cumplieron las metas establecidas para el año  en torno al fortalecimiento en IAMI Integral. Es importante anotar que con los recursos del balance, en el mes de Octubre se realizo un proceso de contratacion, para el fortalecimiento en IAMII, que fortalecio las metas planteadas  </t>
  </si>
  <si>
    <t xml:space="preserve">Se logró que en los 125 municipios se realizará la vigilancia nutricional de los protocolos de vigilancia en alimentación y Nutrición. </t>
  </si>
  <si>
    <t>El recurso humano de carrera, provisional y el suministrado por los  contratos permitieron el desarrollo de actividades del proyecto</t>
  </si>
  <si>
    <t>El Decreto 762 de 2017 permitió la ejecución de los recursos de SGP aportes patronales mediante la firma de documentos entre las partes y  se realizaron 14 acuerdos para ejecutar dichos recursos  de 2017 conigual número de Empresas Sociales del Estado de mediana y alta complejidad</t>
  </si>
  <si>
    <t>El Decreto 762 de 2017 permitió la ejecución de los recursos de SGP aportes patronales mediante la firma de documentos entre las partes y  se realizaron 14 acuerdos para ejecutar dichos recursos  de 2017 con igual número de Empresas Sociales del Estado de baja complejidad</t>
  </si>
  <si>
    <t xml:space="preserve">Solo se registro un indicador   y se realizo en vigencia </t>
  </si>
  <si>
    <t>En la vigencia del 2018 se realizara la ejecución del indicador, asi mismo se atendera la meta pactada en el año 2016 y 2017.</t>
  </si>
  <si>
    <t>Se octuvo 2 practicantes de excelencia en la vigencia del 2017.</t>
  </si>
  <si>
    <t>Proyecto financieramente asociado al 2016050000087</t>
  </si>
  <si>
    <t xml:space="preserve">Con este proyecto De regalias se firmó acta de inico en nov 22 de 2017 y hasta el momento solo se han realizado actividades de planeación de la convocatoria sin ningun costo, además no se han realizado desembolsos, por tal motivo hasta el momento no se ha hecho ejecución finanaciera, esta observación se cumple para todas las actividades </t>
  </si>
  <si>
    <t>Este proyecto hay dos actividades que no se cumplieron: Implementación plan sanitario mejora génetica y Transf tecnol apropiad capac BPMBPG. El motivo fue que estas actividades se desarrollarian en un subproyecto de " Mejorar la competitividad de la cadena carnica y de leche" y no fue aprobado y se redirecciono los recursos para desarrollar proyectos de infraestructura (Plantas. mataderos año 2018, por la necesidad al respecto. quedando esta meta del plan de desarrollo para el 2018. Una tercera Actividad " Proyectos de Investigación" se desarrollo Uno (1). Existen 4 como meta pero esta meta fue corregida por Una (1) como aparece registrado. Favor corregir en el formato Meta Cumplida.</t>
  </si>
  <si>
    <t>En este proyecto la actividad Reuniones Consea figura como meta Cuatro (4). La meta real es una (1) que se encuentra registrada. favor actualizar. Mata cumplida. Inicialmente se había planeado efectuar 4 reuniones al año con sus respectivos recursos financieros., pero luego se trasladó el 75% de estos recursos financieros a otros proyectos productivos. Quedando solamente para una actividad.</t>
  </si>
  <si>
    <t>En este proyecto en el formato a diligenciar enviado por ustedes año 2017 las dos (2) actividades : "Infraestructura apoyo a producc. Ganadera" y "Dotación de maquinaria y equipo" aparecen con una meta de 23. Pero la meta correcta es 9 la cual se encuentra registrada. Favor actualizar las metas. Además, el Decreto del Plan de Racionalización de PLantas de Beneficio Animal rigio a partir del 08 /08/2016 inscribio11 planta públicas las cuales podría apoyar el Departamento, lo cual hace que se disminuya el número de plantas a apoyar en el Plan de Desarrollo en 2017 se logro el apoyo a 8 plantas, la novena ubicada en Dabeiba, por altos costos para su adecuación y dotación , el municipio desistio en el proyecto</t>
  </si>
  <si>
    <t>Para el 2017 se presupuesto $37,790,000,000 para la ejecución de las actividades propuestas por el Fondo. Este dinero no se ejecutó debido a que la etapa reglamentaria y de definición de proyectos coincidió con la ley de garantías del año 2017-2018, por lo cual hasta el momento se tienen todos los elementos previos a la ejecución. El fondo Antioquia Siembra es una cuenta de carácter especial, por lo cual el presupuesto no ejecutado se traslada para la vigencia 2018 donde se contarán con recursos adicionales aprobados por $10,000,000,000, para un total de $47,790,000,000.</t>
  </si>
  <si>
    <t>Para el cumplimiento de la actividad "Acuerdos territoriales POTA" es necesario que la UPRA, entidad del orden nacional le de la viabilidad a los resultados del POTA y que la Asamblea Departamental adopte el POTA mediante ordenanza, para proceder a convocar a los acuerdos territoriales a todos los entes de este orden. Se avanzara en este tema el el primer semestre de 2018.</t>
  </si>
  <si>
    <t>En este proyecto en su formato a diligenciar aparece la actividad "Establecimiento de hectareas de plátano" con una meta de 336. De acuerdo al registro en la MGA y SAP lo correcto es 302. Favor corregir. Meta cumplida</t>
  </si>
  <si>
    <t>Capacitación socioempresarial</t>
  </si>
  <si>
    <t>Capac.BPA.MIPE.MAN.INTEG.PLAG Y ENF</t>
  </si>
  <si>
    <t xml:space="preserve">Se realiza durante todo el año. Algunas se llevan a cabo en el pimer trimestre </t>
  </si>
  <si>
    <t>La actividad se desarrolla durante el año escolar. Dos procesos para la poliza Póliza Nro. 3100006532 - 3100011709</t>
  </si>
  <si>
    <t>Mediantes los contratos 4600006784 y 460006785 la Dirección de Educación Digital implementó las actividades referentes al Bachillerato Digital para el año 2017</t>
  </si>
  <si>
    <t>A pesar de que la cantidad es 0, la actividad se desarrollo durante el año.</t>
  </si>
  <si>
    <t>En el último trimestre dichas actividades continuaron su ejecución, mediante convenio de asociación con Dividendo y el MEN</t>
  </si>
  <si>
    <t>Se realizó en el primer semestre</t>
  </si>
  <si>
    <t xml:space="preserve">No se realizaron actividades del Proyecto ya que la Administración no aporto recursos </t>
  </si>
  <si>
    <t>Estas actividades ya se venian realizando desde el mes de enero y julio de 2017</t>
  </si>
  <si>
    <t xml:space="preserve">Las actividades del proyecto se continuaron realizando durante el último trimestre. </t>
  </si>
  <si>
    <t>Proceso continúo, sí bien los estudiantes salieron a su periódo vacacional; las plataformas para que los estudiantes ingresen y practiquen para mejorar los resultados en las pruebas saber, se encuentran disponibles en el portal de SeEduca.</t>
  </si>
  <si>
    <t>En el último trimestre la actividad se realizó en varios municipios de las nueve subregiones del Departamento</t>
  </si>
  <si>
    <t>Se evaluaron 206 experiencias significativas.No se realizaron algunas por asuntos administrativos.Covocatoria por pagína web, comunicados escritos, llamadas telefónicas.</t>
  </si>
  <si>
    <t>Las actividades en 0 no se llevaron a cabo en la vigencia 2017 .</t>
  </si>
  <si>
    <t>LAS ACTIVIDADES YA SE CUMPLIERON</t>
  </si>
  <si>
    <t>El proyecto no inicia aun su operación.</t>
  </si>
  <si>
    <t>La actividad se realizó en el primer semestre.</t>
  </si>
  <si>
    <t>En este período recien se completo, después de nueve (9) meses de investigación y estructuración, las Bases para el Nuevo Modelo Educativo para los Antioqueños</t>
  </si>
  <si>
    <t>Formación en Urabá en Técnicas laborales de 600 horas a jóvenes y adultos, junto con la Secretaria de Productividad, en convenio con la Unión Europea.</t>
  </si>
  <si>
    <t>Durante el segundo semestre esta actividad se realizó en las nueve subregiones.El Foro Educativo se realizó el día 24 de Noviembre, teniendo como tema: "Narrativa de maestros por la Paz"</t>
  </si>
  <si>
    <t xml:space="preserve">Las actividades que se ejecutaron en el año 2017 fueron realizadas en el primer semestre </t>
  </si>
  <si>
    <t>Plataforma desarrollada por la dirección de Educación Digital</t>
  </si>
  <si>
    <t>Jornadas de seguridad y salud en el trabajo docente.Fortalecimiento del PEI en  Gestión Académica</t>
  </si>
  <si>
    <t>A éste proyecto no se le asignaron recursos económicos durante la vigencia del año 2017.</t>
  </si>
  <si>
    <t>Adjudicación de becas se hace una vez y se hace de acuerdo a calendario de las universidades.Se realizó la actividad aprobando propuestas de formación.</t>
  </si>
  <si>
    <t xml:space="preserve">La Actividad se realizó durante todo el año </t>
  </si>
  <si>
    <t>Se ecnotraba en esjecución durante el periodo.Dotacion de mobiliario para laboratorios</t>
  </si>
  <si>
    <t xml:space="preserve">La actividad se continuó realizando.No se contó con los recursos para salir a los municipios </t>
  </si>
  <si>
    <t>En el último trimestre la actividad se continuó realizando.</t>
  </si>
  <si>
    <t>Se ecnotraba en esjecución durante el periodo</t>
  </si>
  <si>
    <t>Las actividades de Pago de nómina son permanentes durante la totalidad del tiempo de la vigencia</t>
  </si>
  <si>
    <t>La actividad se realiza en el primer trimestre de la vigencia</t>
  </si>
  <si>
    <t>La auditoria se continuo realizando en los meses de octubre y noviembre</t>
  </si>
  <si>
    <t>Se les ha solicitado a los municipios realizar los respectivos trámites de Legalización.</t>
  </si>
  <si>
    <t>Estas asesorías iniciarán a partir de Febrero de este año. No se pudieron iniciar cuando estaban proyectadas por inconvenientes de tipo financiero para las comisiones.</t>
  </si>
  <si>
    <t>2017050000025</t>
  </si>
  <si>
    <t>/01-0047</t>
  </si>
  <si>
    <t>El proyecto está en ejecución.</t>
  </si>
  <si>
    <t xml:space="preserve">Se encuentra en proceso la construcción y/o ampliación de 6 sedes de Fuerza Pública: 
1. Construcción de Barraca de tripulantes - alojamientos en Fuerza Aérea - CACOM 5
2. Ampliación de las Estaciones de Policía de Maceo, Remedios, Yarumal y La Ceja
3. Construcción de la Estación de Policía Móvil (Container) para Murindó
</t>
  </si>
  <si>
    <t xml:space="preserve">Con recursos de los respectivos Municipios, se gestionaron los respectivos estudios y diseños para la ampliación de las Estaciones de Policía de Maceo, Remedios, Yarumal y La Ceja
* Con recursos de los respectivos Municipios se gestionaron los respectivos estudios y diseños para el mantenimiento de las Estaciones de Policía de: Nariño, San Andrés de Cuerquia, Toledo, Venecia y Betulia.
* Con recursos de las respectivas fuerzas se realizaron los estudios y diseños de: Adecuación sede Policía - DEURA, adecuación de sede Ejercito Nacional en Carepa y adecuaciones locativas de la sede Región Seis en Medellín.
* Con recursos de la fiscalía general de la Nación, se gestionaron los recursos para los estudios y diseños de las adecuaciones CAPIV en Rionegro, Apartadó y Caucasia.
* Se encuentra en ejecución con recursos de la Gobernación de Antioquia, los estudios y diseños para la construcción móvil de Policía del Municipio de Murindó.
</t>
  </si>
  <si>
    <t xml:space="preserve">Con recursos de la Policía Nacional se realizo el mejoramiento y mantenimiento de las sedes: Comando MEVAL y Estaciones de la Metropolitana , Comando DEANT , Maceo, Sonson, Argelia,  Nariño, El Retiro, Marinilla, Subestación de Policía Mesopotamia, CAI Centro La Ceja, Briceño, Toledo, Cáceres, San Pedro, El Bagre, Caucasia, Subestación de Policía Los Farallones, Ciudad Bolívar, Montebello, Anza, Subestación de Policía Llanadas, Buritica, Subestación de Policía Nutibara, Anorí, Escuela de Policía Carlos Eugenio Restrepos - ESCER, Escuela de Policía Carlos Holguin Mallarino - ESCOL, Escuela de Policía Miguel Antonio Caicedo Mena - ESMAC, Viviendas fiscales, Apartamentos 111, 212 y 214 de la ESCOL y Viviendas fiscales en Caracolí y Urrao.
* Además con recursos de la Gobernación de Antioquia se encuentra en proceso el Mantenimiento de las Estaciones de Policía de: Nariño, San Andrés de Cuerquia, Toledo, Venecia y Betulia; Adecuaciones CAPIV en Rionegro, Apartadó y Caucasia. (FISCALIA GENERAL); Adecuación sede Policía - DEURA, adecuación de sede Ejercito Nacional en Carepa y adecuaciones locativas de la sede Región Seis en Medellín.
</t>
  </si>
  <si>
    <t>Se apoyó a Fuerza Pública, Organismos de Seguridad y Justicia con suministros de logística, combustible, comunicaciones, pago de recompensas por información relevante, alimentación, víveres, maquinaria y equipo, entre otras para fortalecer sus capacidades estratégicas y operacionales para el mantenimiento de la seguridad y el Orden Público, a través de las acciones estructurales contra la minería ilegal, microtráfico, bandas criminales, etc.</t>
  </si>
  <si>
    <t>Se adquirieron radios y antenas para la Policía Nacional por $510.733.720 y dotación de tecnología para todos los organismos de seguridad y justicia para fortalecer sus capacidades de investigación y judicialización por $977,500,420. Los elementos se encuentran en bodega, Pendiente entregarlos a cada fuerza mediante acta de donación, toda vez que actualmente estamos en Ley de Garantías.</t>
  </si>
  <si>
    <t>En general durante el presente año la Secretaría de Gobierno con recursos del Fondo de Seguridad Territorial de Antioquia ha realizado una inversión de aproximadamente $12.000 Millones para la adquisición de 297 motocicletas, 28 carros, 2 botes nuevos, 5 motores y adecuación de otros dos botes;   para fortalecer las capacidades operacionales, estratégicas, de análisis e investigación criminal de todos los integrantes de Fuerza Pública, Organismos de Seguridad y Justicia con Jurisdicción en el Departamento de Antioquia; cubriendo todas las subregiones del Departamento, desde Vigía y Murindó en Urabá, Yondó y Puerto Nare en Magdalena Medio, hasta Briceño en el Norte y así un recorrido por los municipios de Antioquia.</t>
  </si>
  <si>
    <t>Durante el año 2017 se brindó combustible para cubrir las necesidades de Fuerza Pública, Organismos de Seguridad y Justicia por $1,220,000,000  y con ello se atendieron el 100% de las solicitudes de acuerdo a la racionalización del gasto y a las necesidades de apoyo a los operativos estratégicos coordinados por la Gobernación de Antioquia</t>
  </si>
  <si>
    <t>Asesoría y asistencia técnica a los grupos organizados y/o mesa de participación efectiva de las víctimas de los municipios de Maceo, Buriticá, Giraldo, Yalí, Vegachí, Segovia, Cisneros, Rionegro, Remedios, Arboletes, Puerto Triunfo, Urrao, Zaragoza,Puerto Nare y Nechí (algunos de los cuales ya se había reportado pero se atienden por demanda de los mismos)</t>
  </si>
  <si>
    <t>El proceso de ejecución y evaluación se desarrolla una vez la politica pública sea aprobada y sancionada la ordenanza para la implementación, es claro que debido a este se corrige el dato anterior.</t>
  </si>
  <si>
    <t>En ejecución convenio 4600007046 suscrito con la Facultad Nacional de Salud Pública de la Universidad de Antioquia, se ha formulado el proyecto de ordenanza “por la cual se adopta la Política Pública de Movilidad Saludable, Segura y Sostenible de Antioquia a 2030”, el cual está aprobado por la Secretaria de Gobierno y en la actualidad se encuentra en proceso de aprobación por parte de la Secretaría General para la posterior firma del Señor Gobernador y presentación a la Asamblea Departamental en el próximo período de sesiones que inicia el 1 de febrero de 2018.</t>
  </si>
  <si>
    <t xml:space="preserve">Durante este trimestre se llevo a cabo el proceos de graduación de 540 funcionarios en el diplomado en codigo de polcicia y convivencia y se realizó diplomado en gestion publica para defensa de los NNA. </t>
  </si>
  <si>
    <t>se materializó la comnpra de predio para la granja de Yarumal en convenio interinstitucional, donde funcionara el Centro de reclusion para adultos, la cual se ya se encuentra en proceso para su adecuación.</t>
  </si>
  <si>
    <t>Se adelanto proceso contractual para la dotación de 2 nuevas casa de justicia, la cual serán dotadas en el 2018.</t>
  </si>
  <si>
    <t>se realizaron dotaciones para el fortalecimiento de las instituciones que brindan justicia formal y no formal , además se adelantó el proceso contractual para la adquisición de nuevos elementos que serán entregados en el 2018</t>
  </si>
  <si>
    <t>Las Jonadas de justica de casa movil permiten llevar la institucionalidad a los lugares más apartados del territorio donde se han atendido más de 80.000 personas en todo el Departamento.</t>
  </si>
  <si>
    <t>Planes de trabajo técnico y acompañamiento en comisarias de familia y responsabilidad penal adolescente.</t>
  </si>
  <si>
    <t>La secretaria de Gobierno lo que hace es garantizar el pago de 30 cupos mensuales para la atención y reclusión de los jovenes infractores.</t>
  </si>
  <si>
    <t>Diplomado de Derechos Humanos y construcción de Paz dirigido a las regiones de Norte y Bajo Cauca. Diplomado en Derechos de los niños, niñas y adolescentes digerido a comisarios, personeros, líderes regionales. Capacitación en derechos humanos a la mesa regional de Magdalena medio.</t>
  </si>
  <si>
    <t>Se realizó la compra de 8 vehiculos para los cuerpos de Bomberos de departamento que serán entregados en el 2018 por la ley de garantias.</t>
  </si>
  <si>
    <t>Capacitacion a bomberos de Antioquia en cooperacion con cuerpos de bomberos de Brasil, para el fortalecimiento de las unidades de reacción inmediata.</t>
  </si>
  <si>
    <t>No se avanzo en el desarrollo debido a la falta de recursos, sin embargo se priorizo esta actividad para que en 2018 se logren los resultados.</t>
  </si>
  <si>
    <t>Se contrata un capitan de Bomberos como coordinador Departamental de Cuerpos de Bomberos, con el fin de ayudar en la articulación y funcionamiento de los cuerpos de Bomberos Municipales.</t>
  </si>
  <si>
    <t>Se vienen adelantando una estrategia en educación de minas antipersonas en los territorios donde se han atendido 24 municipios.</t>
  </si>
  <si>
    <t>En un trabajo articulado con las agencias nacionales e internacionales se entrego dotación y equipos técnicos y no técnicos para la identificación de minas antipersonas en el territorio y así desarrollar trabajos conjuntos para retirarlas de una manera controlada.</t>
  </si>
  <si>
    <t>La caracterización es fundamental para la atención de las victimas de este flagelo.</t>
  </si>
  <si>
    <t>Elaboración del manual de usuario del sistema, avance en el proceso de diseño en articulación con los practicantes de sistemas de la Gobernación.  Se continúa realizando seguimiento a las sentencias de restitución de tierras por parte del enlace, como suministro básico para el sistema de intercambio.</t>
  </si>
  <si>
    <t>Se han realizado las asesorías del establecimiento de granjas productivas dentro del convenio con el Programa Mundial de Alimentos como alternativa para la sustitución de cultivos ilícitos. Con la política Antioquia Libre de coca se ha venido realizando varias reuniones con líderes comunitarios identificando las diferentes oportunidades productivas en el Bajo Cauca</t>
  </si>
  <si>
    <t>El 14 de diciembre de 2017 se realizó el lanzamiento oficial del programa Antioquia Libre de Coca, en el cual participó el Presidente de la República, el Embajador de los Estados Unidos, Ministro de Defensa, Gobernador de Antioquia.</t>
  </si>
  <si>
    <t>La actividad esta medida en hectáreas erradicadas, la cual mediante apoyo logístico al Ejército y Policía, con el suministro de combustible, entrega de dotaciones, víveres y otros elementos se realizó la erradicación de 7154 hectáreas de cultivos ilícitos en el Departamento de Antioquia.</t>
  </si>
  <si>
    <t>Actualmente se doto la sede actual con elementos necesarios para su funcionamiento y desarrollo de actividades.</t>
  </si>
  <si>
    <t xml:space="preserve">Se ha realizado el estudio de mercado para determinar la factibilidad de la creación de dos sedes, el cual arrojó como resultado los municipios de Necoclí y La Unión. En la actualidad  se cuenta con la aprobación de las respectivas administraciones quienes ya han ofertado un espacio físico para crear la sede operativa. Adicionalmente, se  están adelantando los trámites administrativos y jurídicos correspondientes ante la administración departamental y el Ministerio de Transporte. </t>
  </si>
  <si>
    <t>Se presentó al Señor Gobernador un proyecto para la erradicación del hurto de vehículos en Antioquia, el cual se compone de cámaras de video vigilancia y control de tránsito y un centro de monitoreo donde se articularán las diferentes autoridades para el control  efectivo u oportuno de este delito, se trabaja en el desarrollo y adquisición del paquete de herramientas a partir de la identificación de los elementos que este debe contener.</t>
  </si>
  <si>
    <t>Contar con un sistema de información o plataforma informática para la toma de decisiones está ligado con la aprobación de la política pública y la adquisición del paquete de herramientas.</t>
  </si>
  <si>
    <t>Antioquia Joven, tuvo un incremento presupuestal del 91% por valor de $291.071.145, respecto a los recursos que se establecieron para esta vigencia, este incremento permitió a la Gerencia ajustar las metas físicas para la vigencia. El programa priorizó 40 municipios para realizar las actividades  del proyecto, adicionalmente incluye acciones de caracter subregional.</t>
  </si>
  <si>
    <t>Se cumplio al 100% con lo Planeado para el 2017, adicionalmente, toda la información esta debidamente registrada en OMEGA.</t>
  </si>
  <si>
    <t>El programa de Abastecimiento sostenible de agua apta  para consumo humano en zonas rurales se reportó en su totalidad en el mes de septiembte, por tal motivo los meses de Octubre a Diciembre no tiene cantidad realizada</t>
  </si>
  <si>
    <t xml:space="preserve">Continua el personal reportado en septiembre </t>
  </si>
  <si>
    <t xml:space="preserve">Las horas de transporte entre Noviembre y Diciembre son 432, ya que las de Octubre se reportaron en la casilla de Enero - Septiembre </t>
  </si>
  <si>
    <t>El programa de Energia para la ruralidad, se reportó en su totalidad en el mes de septiembte, por tal motivo los meses de Octubre a Diciembre no tiene cantidad realizada</t>
  </si>
  <si>
    <t>Se ejecutó el convenio para suministro, transporte, instalación y puesta en funcionamiento de 134 sistemas fotovoltaicos para el aumento de la cobertura de electrificación de zonas rurales del departamento de Antioquia</t>
  </si>
  <si>
    <t>Los indicadores para el programa de fortalecimiento institucional de los prestadores de Servicios Públicos, se reportó en su totalidad en el mes de septiembre, por tal motivo los meses de Octubre a Diciembre no tiene cantidad.</t>
  </si>
  <si>
    <t xml:space="preserve">La actividad se reporto en el mes de Septiembre mediante el suministro de módulos en madera plástica reciclada (COMPOSTERAS)para obtener abonos como materia prima en el mejoramiento de suelos en las zonas rurales de los municipios de jurisdicción de la corporación autónoma regional de las cuencas de los ríos negro y nare - CORNARE, en el Departamento de Antioquia. </t>
  </si>
  <si>
    <t>El programa de manejo sostenible de sistemas de aguas residuales en zonas rurales  se reportó en su totalidad en el mes de septiembre, por tal motivo los meses de Octubre a Diciembre no tiene cantidad realizada</t>
  </si>
  <si>
    <t>El programa de manejo sostenible de sistemas de aguas residuales en zonas rurales (pozos septicos) se reportó en su totalidad en el mes de septiembre, por tal motivo los meses de Octubre a Diciembre no tiene cantidad realizada</t>
  </si>
  <si>
    <t>El programa de Abastecimiento sostenible de agua apta  para consumo humano en zonas Urbana se reportó en su totalidad en el mes de septiembte, por tal motivo los meses de Octubre a Diciembre no tiene cantidad realizada</t>
  </si>
  <si>
    <t>El programa de Abastecimiento sostenible de agua apta  para consumo humano en zonas Urbana (optimización) se reportó en su totalidad en el mes de septiembte, por tal motivo los meses de Octubre a Diciembre no tiene cantidad realizada</t>
  </si>
  <si>
    <t>El programa de manejo sostenible de sistemas de aguas residuales (optimización) en zonas Urbanas se reportó en su totalidad en el mes de septiembre, por tal motivo los meses de Octubre a Diciembre no tiene cantidad realizada</t>
  </si>
  <si>
    <t>El programa de manejo sostenible de sistemas de aguas residuales en zonas Urbanas se reportó en su totalidad en el mes de septiembre, por tal motivo los meses de Octubre a Diciembre no tiene cantidad realizada</t>
  </si>
  <si>
    <t>El programa de manejo sostenible de sistemas de aguas residuales (plantas de tratamiento) en zonas Urbanas se reportó en su totalidad en el mes de septiembre, por tal motivo los meses de Octubre a Diciembre no tiene cantidad realizada</t>
  </si>
  <si>
    <t>El programa de manejo integral de RS reportó en su totalidad en el mes de septiembre, la adquisición  de 5 vehículos recolectores y compactadores de residuos sólidos para mejorar la prestación del servicio de saneamiento básico en el departamento de Antioquia</t>
  </si>
  <si>
    <t>Para el producto de Municipios con sistemas de disposición final optimizados, mejorados y/o construidos, se reportan los convenio de Cocorná y San Jose de la Montaña en el mes de septiembre</t>
  </si>
  <si>
    <t>El nodo regional de cambio climático está funionando correctamenta. 
Para la implementación de los proyectos del plan de cambio climatico, se esta a la espera de su terminación para la posterior ejecución de los proyectos.</t>
  </si>
  <si>
    <t>Se firmó convenio con EPM para el monitoreo e inventario de las principales fuentes hidricas en el departamento de Antioquia. El avance del estudio está en el 50%. Se adquirieron 6 predios para la protección del recurso hidrico con un total de 367,8 hectareas y una población beneficiaria de 102061 personas. Se firmo convenios de Manejo de las Cuencas Hidrográficas (POMCA) de la jurisdicción de CORNARE y Corantioquia, ejecutandose proyectos en 15 municipios.</t>
  </si>
  <si>
    <t>El Silap Gómez Plata tiene una avance del 60%. El Silap de Támesis un 40%. A ambos se realizó la  prorroga y reserva presupuestal para que los productos puedan ser entregados a satisfacción en marzo de 2018. En el Omega, se suman las hectareas de pago por servicios ambientales (4652 has) y las hectareas de guardabosques (3466,16 has) en el indicador Áreas ecosis estrat vigiladados y controlados, resultando un total de 8118,16 hectareas con vigilancia y control en el departamento de Antioquia. Para el indicador de Proyectos del plan de accion de la comisión de incendios forestales se acompañó financieramente al Dapard para la Adquisición de herramientas para la extinción de incendios de cobertura vegetal.</t>
  </si>
  <si>
    <t>Es una campaña permanente para el año</t>
  </si>
  <si>
    <t>Es una campaña permanente para el año. Se ajusta la cantidad realizada</t>
  </si>
  <si>
    <t>Se ajusta cantidad realizada trimestral</t>
  </si>
  <si>
    <t>Una sola caracterización</t>
  </si>
  <si>
    <t>Una convocatoria por jornada</t>
  </si>
  <si>
    <t>Una convocatoria por seminario</t>
  </si>
  <si>
    <t>Una convocatoria por curso</t>
  </si>
  <si>
    <t>Un diseño por asamblea</t>
  </si>
  <si>
    <t>Un diseño por jornada</t>
  </si>
  <si>
    <t>Un diseño por jornnada</t>
  </si>
  <si>
    <t>Un solo plan</t>
  </si>
  <si>
    <t>Un diñero para cada seminario, según el público</t>
  </si>
  <si>
    <t>Un diseño para cada taller</t>
  </si>
  <si>
    <t>Una ejecución por seminario</t>
  </si>
  <si>
    <t>Una formulación del curso, según público</t>
  </si>
  <si>
    <t>Un seguimiento a las acciones realizadas con este público</t>
  </si>
  <si>
    <t>Se implementó en 13 zonas geográficas del departamento</t>
  </si>
  <si>
    <t>Esta actividad se realiza en 2019</t>
  </si>
  <si>
    <t>Esta actividad no se realizó en 2017</t>
  </si>
  <si>
    <t>Se adelanta proyeco de Ordenanza para la política antes de su implementación</t>
  </si>
  <si>
    <t>El indicador está en cero, por no cobertura educativa desde la Secretaría de Educación</t>
  </si>
  <si>
    <t>Una articulacio´n</t>
  </si>
  <si>
    <t>Una convocatoria por taller</t>
  </si>
  <si>
    <t>Fue aprobado por Ordenanza en diciembre. La ejecución inicia en 2018</t>
  </si>
  <si>
    <t>Encuentro realizado desde la Secretaría de Educación</t>
  </si>
  <si>
    <t>Se entregó base de datos a Secretaría de Educación</t>
  </si>
  <si>
    <t>Asesorías sobre campañas políticas</t>
  </si>
  <si>
    <t>Subregionalizado en 13 zonas geográficas de Antioquia</t>
  </si>
  <si>
    <t>Un diseño para cada capacitación</t>
  </si>
  <si>
    <t>Programado para 2018</t>
  </si>
  <si>
    <t xml:space="preserve">Durante la vigencia del 2017 se contrató una profesional mediante la modalidad de temporalidad. No se requirió la contratación del otro temporal que estaba programado. </t>
  </si>
  <si>
    <t>Esta acción cambia por la de las páginas amarillas del conocimiento que se realizó en el 2° semestre del 2017, teniendo en cuenta que la acción de aprendizaje del plan de desarrollo no se  llevó a cabo por decisión del equipo directivo.  Por esta razón se redefine la acción.</t>
  </si>
  <si>
    <t xml:space="preserve">Esta acción cambia por el evento de multiplicadores, proceso de divulgación del conocimiento y metodologías de facilitación. </t>
  </si>
  <si>
    <t>Durante el 2017 no hubo proyectos asociados a gestión del conocimiento vinculados al convenio ICETEX.</t>
  </si>
  <si>
    <t>Se realizó una actividad de certificación en el 2016 y la implementación y aplicación de herramientas se realizó en el 2017 y continuará en el  2018 y 2019 .</t>
  </si>
  <si>
    <t>Esta acción cambia por la de mapas del conocimiento y transferencia de conocimiento que se  realizaron durante el 2017.</t>
  </si>
  <si>
    <t>Las acciones de entrega de cargo se dan en la salida de personal, para lo cual se está pendientes de las fechas estableciddas por la  CNSC a raíz del concurso.</t>
  </si>
  <si>
    <t>Se apoya esta actividad del proyecto del Sistema Integrado de Gestión pero ella no se realizó durante el 2017.</t>
  </si>
  <si>
    <t>Esta actividad se tiene programada para el año 2018.</t>
  </si>
  <si>
    <t>Los recursos del  proyecto se ejecutaron durante todo el año.</t>
  </si>
  <si>
    <t>Se habilitaron personas de los municipios en  las ferias de servicios Antioquia Cercana.</t>
  </si>
  <si>
    <t>Técnicos de mesa de servicios de TIC (CSI)</t>
  </si>
  <si>
    <t xml:space="preserve">Unidades Productivas acompañadas, que manifiestan tener por lo menos 5 desplazados en su proyecto </t>
  </si>
  <si>
    <t xml:space="preserve">Componente Victimas Antójate de Antioquia </t>
  </si>
  <si>
    <t>Impulso de escenarios interinstitucionales</t>
  </si>
  <si>
    <t>Centros Virtuales de atención y asesoría en 5 Subregiones de Antioquia</t>
  </si>
  <si>
    <t>Estrategia Emprende (Talleres Grupales) 2017, Estrategia Emprende (Alianza SENA) 2017, Acceso a Mercados Agrofuturo) 2017, Fortalecimiento Sector Lácteo (CCMA)  2017, Fortalecimiento Sector Artesanal (AdeC) 2017, Fortalecimiento Sector Textil (Inexmoda) 2017, Antójate de Antioquia (Incentivos) 2017, Antójate de Antioquia (INVIMA) 2017 y Convenio UE (Fortalecimiento Urabá) 2017</t>
  </si>
  <si>
    <t xml:space="preserve">Beneficiarios Categoria General Antójate de Antioquia </t>
  </si>
  <si>
    <t xml:space="preserve">Cadena Lactea, Cacao y Café </t>
  </si>
  <si>
    <t>Unidades Productivas No formalizadas, que recibieron asesoría y acompañamiento</t>
  </si>
  <si>
    <t xml:space="preserve">No se realizo Convocatoria Capital Semilla </t>
  </si>
  <si>
    <t xml:space="preserve">Proyecto de Ordenanza en Tramite </t>
  </si>
  <si>
    <t>310301</t>
  </si>
  <si>
    <t>/11-0011</t>
  </si>
  <si>
    <t>330801</t>
  </si>
  <si>
    <t>/06-0000</t>
  </si>
  <si>
    <t>/06-0010</t>
  </si>
  <si>
    <t>/06-0027</t>
  </si>
  <si>
    <t>/06-0034</t>
  </si>
  <si>
    <t>/06-0035</t>
  </si>
  <si>
    <t>330805</t>
  </si>
  <si>
    <t>/06-0041</t>
  </si>
  <si>
    <t>/06-0042</t>
  </si>
  <si>
    <t>/06-0043</t>
  </si>
  <si>
    <t>Proroga hasta el 15/04/18</t>
  </si>
  <si>
    <t>POLITECNICO JIC</t>
  </si>
  <si>
    <t>Propuesta PEI formulada y en proceso de socialización con la comunidad Institucional.</t>
  </si>
  <si>
    <t>11 programas en diferentes fases del proceso de acreditación con información en el sistema SACES - CNA</t>
  </si>
  <si>
    <t>SECRETARIA DE INFRAESTRUCTURA</t>
  </si>
  <si>
    <t>Refiere al mantenimiento integral  de las vias relacionadas con recursos especificos del peaje.</t>
  </si>
  <si>
    <t>La unidad es : #. La meta para el cuatrienio es 100 puntos criticos atendidos.</t>
  </si>
  <si>
    <t>Refiere al mantenimiento y mejoramiento de la RVS en Antioquia.</t>
  </si>
  <si>
    <t>Hacer casoomisoal 39, en realidad se intervinieron 5 espacios publicos</t>
  </si>
  <si>
    <t xml:space="preserve">Los estudios inciaron antes del mes de octubre y se recibieron a satisfacción entre octubre y noviembre </t>
  </si>
  <si>
    <t>UNII</t>
  </si>
  <si>
    <t xml:space="preserve">Se corrigieron indicadores de acuerdo omega </t>
  </si>
  <si>
    <t>Cumplimiento del Recaudo del Impuesto al Consumo de Licores, vinos, aperitivos y similares Nacionales y Extranjeros</t>
  </si>
  <si>
    <t>% de Cumplimiento de Ventas Totales FLA</t>
  </si>
  <si>
    <t>Medición a 31 de diciembre de 2017</t>
  </si>
  <si>
    <t>Fomentar el empleo digno y decente del departamento de Antioquia.</t>
  </si>
  <si>
    <t>Elemento PEP</t>
  </si>
  <si>
    <t>Nombre proyecto</t>
  </si>
  <si>
    <t>% Avance Físico Proyecto vigencia</t>
  </si>
  <si>
    <t>Ejecución Dpto acum</t>
  </si>
  <si>
    <t>Ejecución Gestión incorp acum</t>
  </si>
  <si>
    <t>Ejecución Gestión no incorp acum</t>
  </si>
  <si>
    <t>Ejecución Total acum</t>
  </si>
  <si>
    <t>070050001</t>
  </si>
  <si>
    <t>220042001</t>
  </si>
  <si>
    <t>Apoyo al fortalecimiento de los agentes del sistema de Ciencia, Tecnología e Innovación en el Departamento de Antioquia</t>
  </si>
  <si>
    <t>220053001</t>
  </si>
  <si>
    <t>150023001</t>
  </si>
  <si>
    <t>180034001</t>
  </si>
  <si>
    <t>Mejoramiento Conexión Vial Aburrá  Norte</t>
  </si>
  <si>
    <t>170000001</t>
  </si>
  <si>
    <t>140050001</t>
  </si>
  <si>
    <t>020172001</t>
  </si>
  <si>
    <t>020176001</t>
  </si>
  <si>
    <t>070055001</t>
  </si>
  <si>
    <t>070048001</t>
  </si>
  <si>
    <t>Fortalecimiento de las acciones culturales y de comunicación Indígena en Antioquia</t>
  </si>
  <si>
    <t>060018001</t>
  </si>
  <si>
    <t>050009001</t>
  </si>
  <si>
    <t>Fortalecimiento de Programas especiales de deporte y recreación en los municipios del departamento de Antioquia.</t>
  </si>
  <si>
    <t>010022001</t>
  </si>
  <si>
    <t>*</t>
  </si>
  <si>
    <t>082128001</t>
  </si>
  <si>
    <t>221002001</t>
  </si>
  <si>
    <t>Apoyo en su logistica e inteligencia a la fuerza pública y organismos de seguridad en Antioquia.</t>
  </si>
  <si>
    <t>220160001</t>
  </si>
  <si>
    <t>Implementación y Ejecución de Programas de Seguridad Industrial y Salud en el trabajo FLA, Itagui Antioquia</t>
  </si>
  <si>
    <t>070076001</t>
  </si>
  <si>
    <t>Fortalecimiento Modelo Integral de Atención a la Ciudadanía Departamento de Antioquia</t>
  </si>
  <si>
    <t>220163001</t>
  </si>
  <si>
    <t>Formulación y adopción del Plan de Ordenamiento Territorial para Todo El Departamento, Antioquia, Occidente</t>
  </si>
  <si>
    <t>220153001</t>
  </si>
  <si>
    <t>160008001</t>
  </si>
  <si>
    <t>140066001</t>
  </si>
  <si>
    <t>160010001</t>
  </si>
  <si>
    <t>070086001</t>
  </si>
  <si>
    <t>180118001</t>
  </si>
  <si>
    <t>Apoyo a la construcción de vías de la Red Víal Terciaria en Antioquia</t>
  </si>
  <si>
    <t>140022001</t>
  </si>
  <si>
    <t>110010001</t>
  </si>
  <si>
    <t>Incremento de los recursos del sistema financiero para Emprendimiento y Fortalecimiento Empresarial Todo El Departamento, Antioquia, Occidente</t>
  </si>
  <si>
    <t>100027001</t>
  </si>
  <si>
    <t>180031001</t>
  </si>
  <si>
    <t>180042001</t>
  </si>
  <si>
    <t>070075001</t>
  </si>
  <si>
    <t>190007001</t>
  </si>
  <si>
    <t>030027001</t>
  </si>
  <si>
    <t>Ampliacion de la cobertura y sistemas sostenibles de agua apta para consumo humano en zona Urbana de todo el Departamento, Antioquia</t>
  </si>
  <si>
    <t>140053001</t>
  </si>
  <si>
    <t xml:space="preserve">Fortalecimiento de la infraestructura de apoyo a la producción, transformación y comercilización de productos agroindustriales en el Departamento de Antioquia </t>
  </si>
  <si>
    <t>070060001</t>
  </si>
  <si>
    <t>070062001</t>
  </si>
  <si>
    <t>020198001</t>
  </si>
  <si>
    <t>070049001</t>
  </si>
  <si>
    <t xml:space="preserve">Implementar la coalición de Municipios Afroantioqueños en el marco de la Política Pública en el Departamento de Antioquia </t>
  </si>
  <si>
    <t>Suministro de raciones para el programa de Alimentación escolar para garantizar la permanencia de la población escolar en todo el Departamento, Antioquia, Occidente</t>
  </si>
  <si>
    <t>Implementación de estrategias de atención integral y recuperación nutricional a la primera infancia en Todo El Departamento, Antioquia, Occidente</t>
  </si>
  <si>
    <t>060010001</t>
  </si>
  <si>
    <t>060016001</t>
  </si>
  <si>
    <t>050026001</t>
  </si>
  <si>
    <t>Fortalecimiento del proceso de Apoyo técnico, científico, económico y social de los deportistas de Alto rendimiento del departamento de Antioquia, Occidente.</t>
  </si>
  <si>
    <t>070065001</t>
  </si>
  <si>
    <t>Implementación transversalidad con hechos Antioquia</t>
  </si>
  <si>
    <t>070071001</t>
  </si>
  <si>
    <t>Implementación educando en igualdad en Antioquia</t>
  </si>
  <si>
    <t>070069001</t>
  </si>
  <si>
    <t>Implementación seguridad pública para mujeres Antioquia</t>
  </si>
  <si>
    <t>010020001</t>
  </si>
  <si>
    <t>230010001</t>
  </si>
  <si>
    <t>010034001</t>
  </si>
  <si>
    <t>Fortalecimiento de las TIC en la Secretaria Seccional de Salud y Protección Social Todo El Departamento, Antioquia, Occidente</t>
  </si>
  <si>
    <t>230003001</t>
  </si>
  <si>
    <t>230000001</t>
  </si>
  <si>
    <t>210001001</t>
  </si>
  <si>
    <t>092055001</t>
  </si>
  <si>
    <t>230007001</t>
  </si>
  <si>
    <t>Fortalecimiento tecnologico, administrativo y operativo de forma permanente a los cuerpos de bomberos del Departamento de Antioquia</t>
  </si>
  <si>
    <t>080003001</t>
  </si>
  <si>
    <t>140063001</t>
  </si>
  <si>
    <t>Erradicación de cultivos ilícitos mediante proyectos de desarrollo alternativo en el Departamento de Antioquia</t>
  </si>
  <si>
    <t>220155001</t>
  </si>
  <si>
    <t>Apoyo y Fortalecimiento Administrativo de la Fla, Itagui, Departamento de Antioquia</t>
  </si>
  <si>
    <t>160006001</t>
  </si>
  <si>
    <t>220149001</t>
  </si>
  <si>
    <t>220098001</t>
  </si>
  <si>
    <t>220129001</t>
  </si>
  <si>
    <t>220071001</t>
  </si>
  <si>
    <t>020214001</t>
  </si>
  <si>
    <t>180039001</t>
  </si>
  <si>
    <t>130000001</t>
  </si>
  <si>
    <t>Desarrollo de la Competitividad y la Promoción del turismo en el Departamento de Antioquia</t>
  </si>
  <si>
    <t>070004001</t>
  </si>
  <si>
    <t>150001001</t>
  </si>
  <si>
    <t>180036001</t>
  </si>
  <si>
    <t>180069001</t>
  </si>
  <si>
    <t>183002001</t>
  </si>
  <si>
    <t>Rehabilitación y mantenimiento de vías específicas con recursos del peaje Pajarito en la Subregión Norte del Departamento de Antioquia</t>
  </si>
  <si>
    <t>220150001</t>
  </si>
  <si>
    <t>040006001</t>
  </si>
  <si>
    <t>040005001</t>
  </si>
  <si>
    <t>030020001</t>
  </si>
  <si>
    <t>030055001</t>
  </si>
  <si>
    <t>140054001</t>
  </si>
  <si>
    <t>140056001</t>
  </si>
  <si>
    <t>140051001</t>
  </si>
  <si>
    <t>Fortalecimiento de estrategias que posibiliten mejorar la coordinación interinstitucional para el desarrollo agropecuario del departamento de Antioquia</t>
  </si>
  <si>
    <t>070073001</t>
  </si>
  <si>
    <t>022210001</t>
  </si>
  <si>
    <t>Servicio formación de adultos y jóvenes en extraedad con modelos flexibles 117 municipios de Antioquia no certificados en educación</t>
  </si>
  <si>
    <t>020164001</t>
  </si>
  <si>
    <t>Desarrollo de la Excelencia Educativa, con formación y asistencia técnica a docentes y directivos docentes en MEF en municipios no certificados de Antioquia</t>
  </si>
  <si>
    <t>020159001</t>
  </si>
  <si>
    <t>022172001</t>
  </si>
  <si>
    <t>070061001</t>
  </si>
  <si>
    <t>050021001</t>
  </si>
  <si>
    <t>Fortalecimiento de los Juegos Deportivos Departamentales en el departamento de Antioquia.</t>
  </si>
  <si>
    <t>050006001</t>
  </si>
  <si>
    <t>Fortalecimiento y creación de Centros de Iniciación y Formación Deportiva en los municipios del departamento de Antioquia.</t>
  </si>
  <si>
    <t>050017001</t>
  </si>
  <si>
    <t>Fortalecimiento de los Juegos del sector Educativo en los municipios del departamento de Antioquia</t>
  </si>
  <si>
    <t>050005001</t>
  </si>
  <si>
    <t>Construcción, adecuación, mantenimiento y dotación de escenarios deportivos y recreativos en los municipios de todo el departamento, Antioquia, Occidente</t>
  </si>
  <si>
    <t>070072001</t>
  </si>
  <si>
    <t>070068001</t>
  </si>
  <si>
    <t>010026001</t>
  </si>
  <si>
    <t>100029001</t>
  </si>
  <si>
    <t>Fortalecimiento estilos de vida saludable y atención de condiciones no trasmisibles, Antioquia, Occidente.</t>
  </si>
  <si>
    <t>070078001</t>
  </si>
  <si>
    <t>070056001</t>
  </si>
  <si>
    <t>010042001</t>
  </si>
  <si>
    <t>010027001</t>
  </si>
  <si>
    <t xml:space="preserve">Implementación de los Equipos Técnicos regionales para la recuperación de capacidades sanitarias basicas de entidades Territoriales en el Departamento de Antioquia </t>
  </si>
  <si>
    <t>010045001</t>
  </si>
  <si>
    <t>220070001</t>
  </si>
  <si>
    <t>Desarrollo de los procesos de educación en gestión de riesgo de desastres Todo el Departamento, Antioquia, Occidente</t>
  </si>
  <si>
    <t>081002001</t>
  </si>
  <si>
    <t>Construcción, mejoramiento y dotación de sedes de la fuerza pública y organismos de seguridad en Antioquia</t>
  </si>
  <si>
    <t>220156001</t>
  </si>
  <si>
    <t>Implementación y Ejecución de Programas de Bienestar Social en la FLA Itagui, Antioquia, Occidente</t>
  </si>
  <si>
    <t>100014001</t>
  </si>
  <si>
    <t>010025001</t>
  </si>
  <si>
    <t>100013001</t>
  </si>
  <si>
    <t>100015001</t>
  </si>
  <si>
    <t>220146001</t>
  </si>
  <si>
    <t>220164001</t>
  </si>
  <si>
    <t>221144001</t>
  </si>
  <si>
    <t>220076001</t>
  </si>
  <si>
    <t>180038001</t>
  </si>
  <si>
    <t xml:space="preserve">Estudios de infraestructura de transporte en la Red Vial Secundaria  </t>
  </si>
  <si>
    <t>180030001</t>
  </si>
  <si>
    <t>180068001</t>
  </si>
  <si>
    <t>180070001</t>
  </si>
  <si>
    <t>030054001</t>
  </si>
  <si>
    <t>Ampliacion de cobertura al servicio de alcantarillado en zona Urbana en todo el Departamento de Antioquia</t>
  </si>
  <si>
    <t>070063001</t>
  </si>
  <si>
    <t>060027001</t>
  </si>
  <si>
    <t>050018001</t>
  </si>
  <si>
    <t>Fortalecimiento del sistema departamental de capacitación para el deporte, la recreación, la actividad física y la educación física en todo el departamento, Antioquia, Occidente</t>
  </si>
  <si>
    <t>010021001</t>
  </si>
  <si>
    <t>010039001</t>
  </si>
  <si>
    <t>Fortalecimiento del Aseguramiento de la Poblacion Antioqueña</t>
  </si>
  <si>
    <t>010046001</t>
  </si>
  <si>
    <t>Implementación Familia Saludable - Atencion Primaria en salud renovada Todo El Departamento, Antioquia, Occidente</t>
  </si>
  <si>
    <t>070077001</t>
  </si>
  <si>
    <t>220158001</t>
  </si>
  <si>
    <t>220080001</t>
  </si>
  <si>
    <t>Fortalecimiento de las tecnologias de información y comunicaciones - TIC en todo el departamento, Antioquia, Occidente</t>
  </si>
  <si>
    <t>100024001</t>
  </si>
  <si>
    <t>220148001</t>
  </si>
  <si>
    <t>020215001</t>
  </si>
  <si>
    <t>180032001</t>
  </si>
  <si>
    <t>180114001</t>
  </si>
  <si>
    <t>040007001</t>
  </si>
  <si>
    <t>En el 2016 y 2017 se han estado revisando y estructurando 3 proyectos de siembra en Agelopolis (plátano) ,Caucasia (ñame) y Tamesis y Valparaíso (cítricos) para financiar el fondo Antioquia Siembra</t>
  </si>
  <si>
    <t>020218001</t>
  </si>
  <si>
    <t>020193001</t>
  </si>
  <si>
    <t>Implementación del proceso de Acreditación Institucional del Tecnológico de Antioquia Medellín, Antioquia, Occidente</t>
  </si>
  <si>
    <t>020188001</t>
  </si>
  <si>
    <t>Suministro de un complemento alimentario enriquecido para niños entre 6 y 72 meses de edad en Todo El Departamento, Antioquia, Occidente</t>
  </si>
  <si>
    <t>En el año 2017 el proyecto se encuentra en restructuración y modificación de acuerdo a la evaluación de impacto. Se ha hecho una solicitud a Planeación Departamental para ajuste de metas de atención.</t>
  </si>
  <si>
    <t>070046001</t>
  </si>
  <si>
    <t>Se ha hecho una solicitud a Planeación Departamental para ajuste de metas de atención.</t>
  </si>
  <si>
    <t>220056001</t>
  </si>
  <si>
    <t>060035001</t>
  </si>
  <si>
    <t>060041001</t>
  </si>
  <si>
    <t>050016001</t>
  </si>
  <si>
    <t>050037001</t>
  </si>
  <si>
    <t>070070001</t>
  </si>
  <si>
    <t>010019001</t>
  </si>
  <si>
    <t>Fortalecimiento de la vigilancia de la calidad e inocuidad de alimentos y bebidas Todo
El Departamento, Antioquia, Occidente</t>
  </si>
  <si>
    <t>010030001</t>
  </si>
  <si>
    <t>Implementación Proyecto municipios categorias 4, 5 y 6 con planes de control sanitario y ocupacional en el Departamento de Antioquia Todo El Departamento, Antioquia, Occidente</t>
  </si>
  <si>
    <t>010023001</t>
  </si>
  <si>
    <t>010024001</t>
  </si>
  <si>
    <t>010037001</t>
  </si>
  <si>
    <t>Fortalecimiento de la sexualidad y derechos sexuales y reproductivos Todo El Departamento, Antioquia, Occidente.</t>
  </si>
  <si>
    <t>010035001</t>
  </si>
  <si>
    <t>010028001</t>
  </si>
  <si>
    <t>100030001</t>
  </si>
  <si>
    <t>010040001</t>
  </si>
  <si>
    <t>210022001</t>
  </si>
  <si>
    <t>082038001</t>
  </si>
  <si>
    <t>Implementación de la politica pública de Seguridad vial para el Departamento de Antioquia</t>
  </si>
  <si>
    <t>082130001</t>
  </si>
  <si>
    <t>220054001</t>
  </si>
  <si>
    <t>Implementación y Desarrollo del Plan de Inversión Publicitaria de la FLA en el Departamento de Antioquia</t>
  </si>
  <si>
    <t>100025001</t>
  </si>
  <si>
    <t>220040001</t>
  </si>
  <si>
    <t>220165001</t>
  </si>
  <si>
    <t>Implementación de gerencias subregionales de Antioquia</t>
  </si>
  <si>
    <t>220154001</t>
  </si>
  <si>
    <t>Fortalecimiento de la Hacienda Pública del Departamento de Antioquia</t>
  </si>
  <si>
    <t>220089001</t>
  </si>
  <si>
    <t>220172001</t>
  </si>
  <si>
    <t>180043001</t>
  </si>
  <si>
    <t>220221001</t>
  </si>
  <si>
    <t>180115001</t>
  </si>
  <si>
    <t>071046001</t>
  </si>
  <si>
    <t>180061001</t>
  </si>
  <si>
    <t>Estudios de prefactibilidad y factibilidad para el cobro de valorización en proyectos de infraestructura de transporte, Antioquia</t>
  </si>
  <si>
    <t>180000001</t>
  </si>
  <si>
    <t>182259001</t>
  </si>
  <si>
    <t>020018001</t>
  </si>
  <si>
    <t>020026001</t>
  </si>
  <si>
    <t>040013001</t>
  </si>
  <si>
    <t>030056001</t>
  </si>
  <si>
    <t xml:space="preserve">Construcción de empresas y/o esquemas asociativos funcionando como prestadores regionales de servicios publicos todo el Departamento Antioquia </t>
  </si>
  <si>
    <t>140052001</t>
  </si>
  <si>
    <t>020190001</t>
  </si>
  <si>
    <t>020014001</t>
  </si>
  <si>
    <t>140048001</t>
  </si>
  <si>
    <t>070051001</t>
  </si>
  <si>
    <t>Fortalecimiento de la gobernabilidad, administración y Jurisdicción  indígena Antioquia, Occidente</t>
  </si>
  <si>
    <t>070053001</t>
  </si>
  <si>
    <t>Diseño Planes de Vida para comunidades indígenas del Departamento de ANTIOQUIA</t>
  </si>
  <si>
    <t>060042001</t>
  </si>
  <si>
    <t>030009001</t>
  </si>
  <si>
    <t>100031001</t>
  </si>
  <si>
    <t>010041001</t>
  </si>
  <si>
    <t xml:space="preserve">Fortalecimiento de la red prestadora de servicios de salud público del departamento de Antioquia
</t>
  </si>
  <si>
    <t>010038001</t>
  </si>
  <si>
    <t>010033001</t>
  </si>
  <si>
    <t>Fortalecimiento institucional de la Secretaría Seccional de Salud y Protección Social de Antioquia y de los actores del SGSSS Todo El Departamento, Antioquia, Occidente</t>
  </si>
  <si>
    <t>070045001</t>
  </si>
  <si>
    <t>100022001</t>
  </si>
  <si>
    <t>220102001</t>
  </si>
  <si>
    <t>220152001</t>
  </si>
  <si>
    <t>180033001</t>
  </si>
  <si>
    <t>050020001</t>
  </si>
  <si>
    <t>180035001</t>
  </si>
  <si>
    <t>Construcción, mantenimiento y operación Conexión Vial Aburrá  Oriente</t>
  </si>
  <si>
    <t>020025001</t>
  </si>
  <si>
    <t>070074001</t>
  </si>
  <si>
    <t>190008001</t>
  </si>
  <si>
    <t>070066001</t>
  </si>
  <si>
    <t>070064001</t>
  </si>
  <si>
    <t>020212001</t>
  </si>
  <si>
    <t>Implementación de estrategias orientadas al bienestar de los funcionarios de la Secretaria de Educación de Antioquia</t>
  </si>
  <si>
    <t>020182001</t>
  </si>
  <si>
    <t>020170001</t>
  </si>
  <si>
    <t>Formación Implementación de estrategias educativas y digitales que promuevan el departamento como un territorio inteligente Todo El Departamento, Antioquia, Occidente</t>
  </si>
  <si>
    <t>070059001</t>
  </si>
  <si>
    <t>070058001</t>
  </si>
  <si>
    <t>140025001</t>
  </si>
  <si>
    <t>040014001</t>
  </si>
  <si>
    <t>060000001</t>
  </si>
  <si>
    <t>060043001</t>
  </si>
  <si>
    <t>060032001</t>
  </si>
  <si>
    <t>050008001</t>
  </si>
  <si>
    <t>Fortalecimiento de la actividad física y promoción de la salud "Por su salud muévase pues" en los municipios del departamento de Antioquia</t>
  </si>
  <si>
    <t>050038001</t>
  </si>
  <si>
    <t>010036001</t>
  </si>
  <si>
    <t>Fortalecimiento de la gestión de las enfermedades inmunoprevenibles, Emergentes, Reemergentes y Desatendidas en Todo El Departamento Antioquia, Occidente.
de inmunoprevenibles, tuberculosis, lepra e IRA en los actores del SGSSS Todo El
Departamento, Antioquia, Occidente</t>
  </si>
  <si>
    <t>140061001</t>
  </si>
  <si>
    <t>092052001</t>
  </si>
  <si>
    <t>Fortalecimiento de las instituciones que brindan servicios de justicia formal y mecanismos alternativos de solución de conflictos del Departamento de Antioquia</t>
  </si>
  <si>
    <t>220159001</t>
  </si>
  <si>
    <t>220157001</t>
  </si>
  <si>
    <t>100016001</t>
  </si>
  <si>
    <t>220057001</t>
  </si>
  <si>
    <t>070080001</t>
  </si>
  <si>
    <t>182168001</t>
  </si>
  <si>
    <t>070085001</t>
  </si>
  <si>
    <t>070079001</t>
  </si>
  <si>
    <t>Protección de la salud con perspectivas de género y enfoque etnico diferencial Todo El Departamento, Antioquia, Occidente</t>
  </si>
  <si>
    <t>050004001</t>
  </si>
  <si>
    <t>112R05001</t>
  </si>
  <si>
    <t>Fortalecimiento Proyecto Antioquia: Origen de Cafés Especiales en el Departamento de Antioquia</t>
  </si>
  <si>
    <t>110006001</t>
  </si>
  <si>
    <t>Apoyo a la Generanión de conocimiento, Transferencia tecnológica e Innovación en el Departamento de Antioquia.</t>
  </si>
  <si>
    <t>110011001</t>
  </si>
  <si>
    <t>150024001</t>
  </si>
  <si>
    <t>183023001</t>
  </si>
  <si>
    <t>Construcción de las Autopistas para la Prosperidad</t>
  </si>
  <si>
    <t>040011001</t>
  </si>
  <si>
    <t>040012001</t>
  </si>
  <si>
    <t>220069001</t>
  </si>
  <si>
    <t>Construcción del Plan de Ordenamiento Territorial Agropecuario-POTA Departamental</t>
  </si>
  <si>
    <t>140060001</t>
  </si>
  <si>
    <t>070057001</t>
  </si>
  <si>
    <t>Ampliación de la sostenibilidad del servicio educativo oficial en el departamento de Antioquia</t>
  </si>
  <si>
    <t>022131001</t>
  </si>
  <si>
    <t>ADMINISTRACION PAGO NOMINA PERSONAL DOCENTE Y ADMINISTRATIVO DE LA SECRETARIA DE EDUCACION ANTIOQUIA</t>
  </si>
  <si>
    <t>020217001</t>
  </si>
  <si>
    <t>020222001</t>
  </si>
  <si>
    <t>060034001</t>
  </si>
  <si>
    <t>010032001</t>
  </si>
  <si>
    <t>220145001</t>
  </si>
  <si>
    <t>210000001</t>
  </si>
  <si>
    <t>210021001</t>
  </si>
  <si>
    <t>082006001</t>
  </si>
  <si>
    <t>Asistencia, promoción, prevención y protección de los derechos humanos y atención a la población víctima del conflicto armado Antioquia</t>
  </si>
  <si>
    <t>220075001</t>
  </si>
  <si>
    <t>Apoyo a la acción integral contra minas antipersonal, munición sin explotar y artefactos explosivos improvisados en 31 Municipios del Departamento de Antioquia</t>
  </si>
  <si>
    <t>082080001</t>
  </si>
  <si>
    <t>160005001</t>
  </si>
  <si>
    <t>100021001</t>
  </si>
  <si>
    <t>020165001</t>
  </si>
  <si>
    <t>100018001</t>
  </si>
  <si>
    <t>IMPLEMENTACIÓN DEL PROGRAMA DE ATENCIÓNAL PENSIONADO EN AL GOBERNACIÓN DE ANTIOQUIA</t>
  </si>
  <si>
    <t>100012001</t>
  </si>
  <si>
    <t>Fortalecimiento de las Competencias Laborales de los servidores públicos de la Gobernación de Antioquia</t>
  </si>
  <si>
    <t>Fortalecimiento incorporación de estudiantes en semestre de práctica que aporten al desarrollo de proyectos de corta duración para el fortalecimiento de los diferentes organismos y procesos institucionales</t>
  </si>
  <si>
    <t>220166001</t>
  </si>
  <si>
    <t>Mejoramiento de los procesos de actualización y conservación catastral de los municipios del Departamento de Antioquia</t>
  </si>
  <si>
    <t>220147001</t>
  </si>
  <si>
    <t>Creación del observatorio económico fiscal y financiero de Antioquia</t>
  </si>
  <si>
    <t>220130001</t>
  </si>
  <si>
    <t>220162001</t>
  </si>
  <si>
    <t>220109001</t>
  </si>
  <si>
    <t>050042001</t>
  </si>
  <si>
    <t>Construcción Autódromo en el Departamento de Antioquia</t>
  </si>
  <si>
    <t>* No tiene asignado producto del plan</t>
  </si>
  <si>
    <t>Constitución del Banco de la Gente por medio de la Ordenanza 21 de Agosto del 2017.
Asignación de recursos por parte del IDEA y la Gobernación de Antioquia como capital inicial para las colocaciones de crédito en el 2017.
Consecución de la sede principal del Banco.
Adquisición del sistema de digiturnos para la atención a los usuarios.
En proceso convenio interadministrativo para adecuación del local del Banco de la Gente.
En proceso decreto reglamentario Banco de la Gente.
Convenio marco con el IDEA formalizado.
En proceso  selección del operador financiero que colocará los créditos.
En proceso contratación diseño, implementación y operación de la página WEB.
En proceso convenio derivado para la administración de los recursos del Banco de la Gente</t>
  </si>
  <si>
    <t>Durante  esta vigencia , el proyecto desarrollo las siguientes actividades: 
-  Se  dio  mantenimiento  de los componentes de información implementados.
-  Se mantuvo la Infraestructura tecnológica actualizada de software y comunicaciones.
-  Se dieron  asesorías y asistencias técnicas a los  Municipios del Departamento.
-  Se publicaron los indicares básicos de salud del departamento en la  pagina web y se realizó  divulgación de la Situación de Salud.</t>
  </si>
  <si>
    <t xml:space="preserve">Adquisición de Licenciamiento de Adobe Cloud Suite para la Secretaria de Infraestructura. </t>
  </si>
  <si>
    <t>070047001</t>
  </si>
  <si>
    <t>Como los estudios y diseños para construcción del proyecto se encuentran en revisión y ajustes a la fecha se está estructurando un convenio con INDEPORTES para trasladar recursos por valor de $7.179´077.555 , los  cuales serán ejecutados por INDEPORTES</t>
  </si>
  <si>
    <t>A este Convenio se le aportan $300.000.000 del total dispuesto para el proyecto. La UdeA como contrapartida entregara Siete ZIMAS Formulados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</si>
</sst>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00"/>
    <numFmt numFmtId="170" formatCode="#,###\ &quot;COP&quot;"/>
    <numFmt numFmtId="171" formatCode="#,##0.00\ \€"/>
    <numFmt numFmtId="172" formatCode="_ * #,##0.00_ ;_ * \-#,##0.00_ ;_ * &quot;-&quot;??_ ;_ @_ "/>
    <numFmt numFmtId="173" formatCode="#,##0.0000"/>
    <numFmt numFmtId="174" formatCode="0.0"/>
    <numFmt numFmtId="175" formatCode="&quot;$&quot;\ #,##0"/>
  </numFmts>
  <fonts count="49" x14ac:knownFonts="1">
    <font>
      <sz val="11"/>
      <color theme="1"/>
      <name val="Calibri"/>
      <family val="2"/>
      <scheme val="minor"/>
    </font>
    <font>
      <b/>
      <sz val="11"/>
      <color theme="1"/>
      <name val="Calibri"/>
      <family val="2"/>
      <scheme val="minor"/>
    </font>
    <font>
      <sz val="11"/>
      <color rgb="FF000000"/>
      <name val="Calibri"/>
      <family val="2"/>
      <scheme val="minor"/>
    </font>
    <font>
      <b/>
      <sz val="10"/>
      <color theme="1"/>
      <name val="Calibri"/>
      <family val="2"/>
      <scheme val="minor"/>
    </font>
    <font>
      <sz val="11"/>
      <color theme="1"/>
      <name val="Calibri"/>
      <family val="2"/>
      <scheme val="minor"/>
    </font>
    <font>
      <sz val="11"/>
      <color theme="0"/>
      <name val="Calibri"/>
      <family val="2"/>
      <scheme val="minor"/>
    </font>
    <font>
      <b/>
      <sz val="20"/>
      <color indexed="8"/>
      <name val="Arial"/>
      <family val="2"/>
    </font>
    <font>
      <sz val="8"/>
      <color theme="1"/>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0"/>
      <color rgb="FFFF0000"/>
      <name val="Calibri"/>
      <family val="2"/>
      <scheme val="minor"/>
    </font>
    <font>
      <sz val="8"/>
      <color indexed="8"/>
      <name val="Arial"/>
      <family val="2"/>
    </font>
    <font>
      <sz val="11"/>
      <color rgb="FFFF0000"/>
      <name val="Calibri"/>
      <family val="2"/>
      <scheme val="minor"/>
    </font>
    <font>
      <sz val="10"/>
      <name val="Arial"/>
      <family val="2"/>
    </font>
    <font>
      <b/>
      <sz val="14"/>
      <color theme="1"/>
      <name val="Calibri"/>
      <family val="2"/>
      <scheme val="minor"/>
    </font>
    <font>
      <b/>
      <sz val="10"/>
      <color theme="1"/>
      <name val="Arial"/>
      <family val="2"/>
    </font>
    <font>
      <sz val="10"/>
      <color indexed="8"/>
      <name val="Arial"/>
      <family val="2"/>
    </font>
    <font>
      <sz val="11"/>
      <color theme="1"/>
      <name val="Arial"/>
      <family val="2"/>
    </font>
    <font>
      <sz val="10"/>
      <name val="Arial"/>
      <family val="2"/>
    </font>
    <font>
      <sz val="11"/>
      <color indexed="8"/>
      <name val="Calibri"/>
      <family val="2"/>
    </font>
    <font>
      <b/>
      <sz val="14"/>
      <color indexed="8"/>
      <name val="Arial"/>
      <family val="2"/>
    </font>
    <font>
      <b/>
      <sz val="26"/>
      <name val="Calibri"/>
      <family val="2"/>
      <scheme val="minor"/>
    </font>
    <font>
      <sz val="8"/>
      <color theme="1"/>
      <name val="Arial"/>
      <family val="2"/>
    </font>
    <font>
      <b/>
      <i/>
      <sz val="10"/>
      <color rgb="FFFF0000"/>
      <name val="Calibri"/>
      <family val="2"/>
      <scheme val="minor"/>
    </font>
    <font>
      <b/>
      <sz val="10"/>
      <name val="Calibri"/>
      <family val="2"/>
    </font>
    <font>
      <b/>
      <sz val="10"/>
      <name val="Calibri"/>
      <family val="2"/>
      <scheme val="minor"/>
    </font>
    <font>
      <b/>
      <sz val="8"/>
      <color indexed="8"/>
      <name val="Arial"/>
      <family val="2"/>
    </font>
    <font>
      <strike/>
      <sz val="10"/>
      <color rgb="FFFF0000"/>
      <name val="Arial"/>
      <family val="2"/>
    </font>
    <font>
      <sz val="10"/>
      <color rgb="FFFF0000"/>
      <name val="Arial"/>
      <family val="2"/>
    </font>
    <font>
      <sz val="8"/>
      <color rgb="FFFF0000"/>
      <name val="Arial"/>
      <family val="2"/>
    </font>
    <font>
      <sz val="8"/>
      <color rgb="FF3D3D3D"/>
      <name val="Arial"/>
      <family val="2"/>
    </font>
    <font>
      <sz val="10"/>
      <color rgb="FF252525"/>
      <name val="Arial"/>
      <family val="2"/>
    </font>
    <font>
      <b/>
      <sz val="16"/>
      <color theme="1"/>
      <name val="Calibri"/>
      <family val="2"/>
      <scheme val="minor"/>
    </font>
    <font>
      <sz val="10"/>
      <color theme="1"/>
      <name val="Arial"/>
      <family val="2"/>
    </font>
    <font>
      <u/>
      <sz val="11"/>
      <color theme="1"/>
      <name val="Arial"/>
      <family val="2"/>
    </font>
    <font>
      <sz val="11"/>
      <color rgb="FF212121"/>
      <name val="Segoe UI"/>
      <family val="2"/>
    </font>
    <font>
      <sz val="12"/>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808080"/>
        <bgColor indexed="64"/>
      </patternFill>
    </fill>
    <fill>
      <patternFill patternType="solid">
        <fgColor rgb="FFDAEEF3"/>
        <bgColor indexed="64"/>
      </patternFill>
    </fill>
    <fill>
      <patternFill patternType="solid">
        <fgColor rgb="FFDDD9C4"/>
        <bgColor indexed="64"/>
      </patternFill>
    </fill>
    <fill>
      <patternFill patternType="solid">
        <fgColor theme="3" tint="0.39997558519241921"/>
        <bgColor indexed="64"/>
      </patternFill>
    </fill>
    <fill>
      <patternFill patternType="solid">
        <fgColor theme="7"/>
        <bgColor indexed="64"/>
      </patternFill>
    </fill>
    <fill>
      <patternFill patternType="solid">
        <fgColor rgb="FFFFC000"/>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s>
  <cellStyleXfs count="40">
    <xf numFmtId="0" fontId="0" fillId="0" borderId="0"/>
    <xf numFmtId="9" fontId="4" fillId="0" borderId="0" applyFont="0" applyFill="0" applyBorder="0" applyAlignment="0" applyProtection="0"/>
    <xf numFmtId="0" fontId="5" fillId="3" borderId="0" applyNumberFormat="0" applyBorder="0" applyAlignment="0" applyProtection="0"/>
    <xf numFmtId="0" fontId="14" fillId="9" borderId="0">
      <alignment horizontal="center" vertical="center"/>
    </xf>
    <xf numFmtId="49" fontId="17" fillId="0" borderId="0">
      <alignment horizontal="left" vertical="center"/>
    </xf>
    <xf numFmtId="0" fontId="20" fillId="0" borderId="0" applyNumberFormat="0" applyFill="0" applyBorder="0" applyAlignment="0" applyProtection="0"/>
    <xf numFmtId="0" fontId="25" fillId="0" borderId="0"/>
    <xf numFmtId="166" fontId="4" fillId="0" borderId="0" applyFont="0" applyFill="0" applyBorder="0" applyAlignment="0" applyProtection="0"/>
    <xf numFmtId="0" fontId="30" fillId="0" borderId="0"/>
    <xf numFmtId="9" fontId="25" fillId="0" borderId="0"/>
    <xf numFmtId="170" fontId="25" fillId="0" borderId="0"/>
    <xf numFmtId="164" fontId="25" fillId="0" borderId="0"/>
    <xf numFmtId="167" fontId="25" fillId="0" borderId="0"/>
    <xf numFmtId="165" fontId="25" fillId="0" borderId="0"/>
    <xf numFmtId="0" fontId="14" fillId="16" borderId="1">
      <alignment horizontal="left" vertical="center" wrapText="1"/>
    </xf>
    <xf numFmtId="0" fontId="14" fillId="17" borderId="0">
      <alignment horizontal="center" vertical="center"/>
    </xf>
    <xf numFmtId="0" fontId="14" fillId="16" borderId="0">
      <alignment horizontal="center" vertical="center" wrapText="1"/>
    </xf>
    <xf numFmtId="0" fontId="14" fillId="16" borderId="0">
      <alignment horizontal="right" vertical="center" wrapText="1"/>
    </xf>
    <xf numFmtId="0" fontId="14" fillId="18" borderId="0">
      <alignment horizontal="center" vertical="center" wrapText="1"/>
    </xf>
    <xf numFmtId="0" fontId="17" fillId="18" borderId="0">
      <alignment horizontal="right" vertical="center" wrapText="1"/>
    </xf>
    <xf numFmtId="0" fontId="14" fillId="0" borderId="0">
      <alignment horizontal="left" vertical="center"/>
    </xf>
    <xf numFmtId="0" fontId="14" fillId="0" borderId="0">
      <alignment horizontal="right" vertical="center"/>
    </xf>
    <xf numFmtId="171" fontId="17" fillId="0" borderId="0">
      <alignment horizontal="right" vertical="center"/>
    </xf>
    <xf numFmtId="14" fontId="17" fillId="0" borderId="0">
      <alignment horizontal="right" vertical="center"/>
    </xf>
    <xf numFmtId="22" fontId="17" fillId="0" borderId="0">
      <alignment horizontal="right" vertical="center"/>
    </xf>
    <xf numFmtId="3" fontId="17" fillId="0" borderId="0">
      <alignment horizontal="right" vertical="center"/>
    </xf>
    <xf numFmtId="4" fontId="17" fillId="0" borderId="0">
      <alignment horizontal="right" vertical="center"/>
    </xf>
    <xf numFmtId="0" fontId="17" fillId="0" borderId="1">
      <alignment horizontal="left" vertical="center"/>
    </xf>
    <xf numFmtId="171" fontId="17" fillId="0" borderId="1">
      <alignment horizontal="right" vertical="center"/>
    </xf>
    <xf numFmtId="3" fontId="17" fillId="0" borderId="1">
      <alignment horizontal="right" vertical="center"/>
    </xf>
    <xf numFmtId="4" fontId="17" fillId="0" borderId="1">
      <alignment horizontal="right" vertical="center"/>
    </xf>
    <xf numFmtId="0" fontId="25" fillId="0" borderId="1"/>
    <xf numFmtId="0" fontId="4" fillId="0" borderId="0"/>
    <xf numFmtId="0" fontId="4" fillId="0" borderId="0"/>
    <xf numFmtId="166" fontId="31" fillId="0" borderId="0" applyFont="0" applyFill="0" applyBorder="0" applyAlignment="0" applyProtection="0"/>
    <xf numFmtId="166" fontId="4" fillId="0" borderId="0" applyFont="0" applyFill="0" applyBorder="0" applyAlignment="0" applyProtection="0"/>
    <xf numFmtId="172" fontId="25" fillId="0" borderId="0" applyFont="0" applyFill="0" applyBorder="0" applyAlignment="0" applyProtection="0"/>
    <xf numFmtId="167" fontId="31" fillId="0" borderId="0" applyFont="0" applyFill="0" applyBorder="0" applyAlignment="0" applyProtection="0"/>
    <xf numFmtId="0" fontId="25" fillId="0" borderId="0"/>
    <xf numFmtId="41" fontId="4" fillId="0" borderId="0" applyFont="0" applyFill="0" applyBorder="0" applyAlignment="0" applyProtection="0"/>
  </cellStyleXfs>
  <cellXfs count="372">
    <xf numFmtId="0" fontId="0" fillId="0" borderId="0" xfId="0"/>
    <xf numFmtId="3" fontId="0" fillId="0" borderId="1" xfId="0" applyNumberFormat="1" applyBorder="1"/>
    <xf numFmtId="3" fontId="0" fillId="0" borderId="0" xfId="0" applyNumberFormat="1"/>
    <xf numFmtId="49" fontId="0" fillId="0" borderId="0" xfId="0" applyNumberFormat="1"/>
    <xf numFmtId="0" fontId="0" fillId="0" borderId="0" xfId="0" applyAlignment="1">
      <alignment wrapText="1"/>
    </xf>
    <xf numFmtId="0" fontId="1" fillId="0" borderId="0" xfId="0" applyFont="1" applyAlignment="1">
      <alignment wrapText="1"/>
    </xf>
    <xf numFmtId="0" fontId="13" fillId="3" borderId="4" xfId="2" applyFont="1" applyBorder="1" applyAlignment="1" applyProtection="1">
      <alignment horizontal="center" vertical="center" wrapText="1"/>
    </xf>
    <xf numFmtId="0" fontId="13" fillId="3" borderId="5" xfId="2" applyFont="1" applyBorder="1" applyAlignment="1" applyProtection="1">
      <alignment horizontal="center" vertical="top" wrapText="1"/>
    </xf>
    <xf numFmtId="0" fontId="13" fillId="3" borderId="1" xfId="2" applyFont="1" applyBorder="1" applyAlignment="1" applyProtection="1">
      <alignment horizontal="center" vertical="center" wrapText="1"/>
    </xf>
    <xf numFmtId="0" fontId="15" fillId="10" borderId="5" xfId="3" applyFont="1" applyFill="1" applyBorder="1" applyAlignment="1" applyProtection="1">
      <alignment horizontal="center" vertical="center" wrapText="1"/>
    </xf>
    <xf numFmtId="0" fontId="15" fillId="10" borderId="0" xfId="3" applyFont="1" applyFill="1" applyBorder="1" applyAlignment="1" applyProtection="1">
      <alignment horizontal="center" vertical="center" wrapText="1"/>
    </xf>
    <xf numFmtId="0" fontId="15" fillId="10" borderId="1" xfId="2" applyFont="1" applyFill="1" applyBorder="1" applyAlignment="1">
      <alignment horizontal="center" vertical="center" wrapText="1"/>
    </xf>
    <xf numFmtId="0" fontId="15" fillId="10" borderId="1" xfId="3" applyFont="1" applyFill="1" applyBorder="1" applyAlignment="1" applyProtection="1">
      <alignment horizontal="center" vertical="center" wrapText="1"/>
    </xf>
    <xf numFmtId="0" fontId="15" fillId="10" borderId="2" xfId="3" applyFont="1" applyFill="1" applyBorder="1" applyAlignment="1" applyProtection="1">
      <alignment horizontal="center" vertical="center" wrapText="1"/>
    </xf>
    <xf numFmtId="0" fontId="16" fillId="11" borderId="1" xfId="2" applyFont="1" applyFill="1" applyBorder="1" applyAlignment="1">
      <alignment horizontal="center" vertical="center" wrapText="1"/>
    </xf>
    <xf numFmtId="0" fontId="16" fillId="11" borderId="3" xfId="2" applyFont="1" applyFill="1" applyBorder="1" applyAlignment="1">
      <alignment horizontal="center" vertical="center" wrapText="1"/>
    </xf>
    <xf numFmtId="0" fontId="16" fillId="12" borderId="3" xfId="2" applyFont="1" applyFill="1" applyBorder="1" applyAlignment="1">
      <alignment horizontal="center" vertical="center" wrapText="1"/>
    </xf>
    <xf numFmtId="0" fontId="16" fillId="12" borderId="1" xfId="2" applyFont="1" applyFill="1" applyBorder="1" applyAlignment="1">
      <alignment horizontal="center" vertical="center" wrapText="1"/>
    </xf>
    <xf numFmtId="49" fontId="18" fillId="13" borderId="26" xfId="4" applyNumberFormat="1" applyFont="1" applyFill="1" applyBorder="1" applyAlignment="1">
      <alignment horizontal="center" vertical="center" wrapText="1"/>
    </xf>
    <xf numFmtId="0" fontId="19" fillId="13" borderId="0" xfId="0" applyFont="1" applyFill="1" applyBorder="1" applyAlignment="1">
      <alignment horizontal="center" vertical="center" wrapText="1"/>
    </xf>
    <xf numFmtId="0" fontId="18" fillId="13" borderId="0" xfId="0" applyFont="1" applyFill="1" applyBorder="1" applyAlignment="1">
      <alignment horizontal="center" vertical="center" wrapText="1"/>
    </xf>
    <xf numFmtId="17" fontId="18" fillId="13" borderId="0" xfId="0" applyNumberFormat="1" applyFont="1" applyFill="1" applyBorder="1" applyAlignment="1">
      <alignment horizontal="center" vertical="center" wrapText="1"/>
    </xf>
    <xf numFmtId="0" fontId="19" fillId="13" borderId="0" xfId="0" applyNumberFormat="1" applyFont="1" applyFill="1" applyBorder="1" applyAlignment="1">
      <alignment horizontal="center" vertical="center" wrapText="1"/>
    </xf>
    <xf numFmtId="49" fontId="18" fillId="13" borderId="0" xfId="4" applyNumberFormat="1" applyFont="1" applyFill="1" applyBorder="1" applyAlignment="1">
      <alignment horizontal="center" vertical="center" wrapText="1"/>
    </xf>
    <xf numFmtId="0" fontId="21" fillId="13" borderId="0" xfId="5" applyFont="1" applyFill="1" applyBorder="1" applyAlignment="1">
      <alignment horizontal="center" vertical="center" wrapText="1"/>
    </xf>
    <xf numFmtId="0" fontId="16" fillId="13" borderId="0" xfId="0" applyFont="1" applyFill="1" applyBorder="1" applyAlignment="1">
      <alignment horizontal="center" vertical="center" wrapText="1"/>
    </xf>
    <xf numFmtId="0" fontId="7" fillId="13" borderId="0" xfId="0" applyFont="1" applyFill="1" applyBorder="1" applyAlignment="1">
      <alignment horizontal="center" vertical="center" wrapText="1"/>
    </xf>
    <xf numFmtId="15" fontId="16" fillId="13" borderId="0" xfId="0" applyNumberFormat="1" applyFont="1" applyFill="1" applyBorder="1" applyAlignment="1">
      <alignment horizontal="center" vertical="center" wrapText="1"/>
    </xf>
    <xf numFmtId="9" fontId="16" fillId="13" borderId="0" xfId="1" applyNumberFormat="1" applyFont="1" applyFill="1" applyBorder="1" applyAlignment="1">
      <alignment horizontal="center" vertical="center" wrapText="1"/>
    </xf>
    <xf numFmtId="0" fontId="16" fillId="13" borderId="27" xfId="0" applyFont="1" applyFill="1" applyBorder="1" applyAlignment="1">
      <alignment horizontal="center" vertical="center" wrapText="1"/>
    </xf>
    <xf numFmtId="0" fontId="0" fillId="0" borderId="0" xfId="0" applyFill="1"/>
    <xf numFmtId="49" fontId="0" fillId="0" borderId="0" xfId="0" applyNumberFormat="1" applyFill="1"/>
    <xf numFmtId="0" fontId="0" fillId="0" borderId="1" xfId="0" applyFill="1" applyBorder="1"/>
    <xf numFmtId="0" fontId="24" fillId="0" borderId="0" xfId="0" applyFont="1"/>
    <xf numFmtId="0" fontId="27" fillId="15" borderId="1" xfId="0" applyFont="1" applyFill="1" applyBorder="1" applyAlignment="1" applyProtection="1">
      <alignment horizontal="center" vertical="center" wrapText="1"/>
    </xf>
    <xf numFmtId="3" fontId="27" fillId="15" borderId="1" xfId="0" applyNumberFormat="1" applyFont="1" applyFill="1" applyBorder="1" applyAlignment="1" applyProtection="1">
      <alignment vertical="top" wrapText="1"/>
    </xf>
    <xf numFmtId="0" fontId="27" fillId="15" borderId="1" xfId="0" applyFont="1" applyFill="1" applyBorder="1" applyAlignment="1" applyProtection="1">
      <alignment vertical="top" wrapText="1"/>
    </xf>
    <xf numFmtId="0" fontId="1" fillId="0" borderId="1" xfId="0" applyFont="1" applyBorder="1" applyAlignment="1" applyProtection="1">
      <alignment wrapText="1"/>
    </xf>
    <xf numFmtId="49" fontId="0" fillId="0" borderId="1" xfId="0" applyNumberFormat="1" applyBorder="1" applyAlignment="1" applyProtection="1">
      <alignment wrapText="1"/>
    </xf>
    <xf numFmtId="0" fontId="0" fillId="0" borderId="1" xfId="0" applyNumberFormat="1" applyBorder="1" applyAlignment="1" applyProtection="1">
      <alignment wrapText="1"/>
    </xf>
    <xf numFmtId="49" fontId="0" fillId="0" borderId="1" xfId="0" applyNumberFormat="1" applyBorder="1" applyProtection="1"/>
    <xf numFmtId="49" fontId="0" fillId="0" borderId="1" xfId="0" applyNumberFormat="1" applyFill="1" applyBorder="1" applyAlignment="1" applyProtection="1">
      <alignment wrapText="1"/>
    </xf>
    <xf numFmtId="4" fontId="0" fillId="0" borderId="1" xfId="0" applyNumberFormat="1" applyBorder="1" applyProtection="1"/>
    <xf numFmtId="168" fontId="0" fillId="0" borderId="1" xfId="0" applyNumberFormat="1" applyBorder="1" applyProtection="1"/>
    <xf numFmtId="14" fontId="0" fillId="0" borderId="1" xfId="0" applyNumberFormat="1" applyBorder="1" applyProtection="1"/>
    <xf numFmtId="3" fontId="0" fillId="0" borderId="1" xfId="0" applyNumberFormat="1" applyBorder="1" applyProtection="1"/>
    <xf numFmtId="0" fontId="0" fillId="0" borderId="1" xfId="0" applyNumberFormat="1" applyFill="1" applyBorder="1" applyAlignment="1" applyProtection="1">
      <alignment wrapText="1"/>
    </xf>
    <xf numFmtId="0" fontId="0" fillId="0" borderId="1" xfId="0" applyNumberFormat="1" applyBorder="1" applyProtection="1"/>
    <xf numFmtId="0" fontId="0" fillId="0" borderId="1" xfId="0" applyBorder="1" applyProtection="1"/>
    <xf numFmtId="14" fontId="0" fillId="0" borderId="1" xfId="0" applyNumberFormat="1" applyFill="1" applyBorder="1" applyProtection="1"/>
    <xf numFmtId="49" fontId="0" fillId="0" borderId="1" xfId="0" applyNumberFormat="1" applyFont="1" applyFill="1" applyBorder="1" applyAlignment="1" applyProtection="1">
      <alignment wrapText="1"/>
    </xf>
    <xf numFmtId="0" fontId="0" fillId="0" borderId="1" xfId="0" quotePrefix="1" applyBorder="1" applyProtection="1"/>
    <xf numFmtId="2" fontId="0" fillId="0" borderId="1" xfId="0" applyNumberFormat="1" applyBorder="1" applyProtection="1"/>
    <xf numFmtId="169" fontId="0" fillId="0" borderId="1" xfId="0" applyNumberFormat="1" applyBorder="1" applyProtection="1"/>
    <xf numFmtId="0" fontId="0" fillId="0" borderId="1" xfId="0" applyBorder="1" applyAlignment="1" applyProtection="1">
      <alignment vertical="top" wrapText="1"/>
    </xf>
    <xf numFmtId="49" fontId="0" fillId="0" borderId="1" xfId="0" applyNumberFormat="1" applyFill="1" applyBorder="1" applyProtection="1"/>
    <xf numFmtId="0" fontId="0" fillId="0" borderId="1" xfId="0" applyFill="1" applyBorder="1" applyAlignment="1" applyProtection="1">
      <alignment wrapText="1"/>
    </xf>
    <xf numFmtId="0" fontId="0" fillId="0" borderId="1" xfId="0" applyNumberFormat="1" applyFill="1" applyBorder="1" applyProtection="1"/>
    <xf numFmtId="4" fontId="0" fillId="0" borderId="1" xfId="0" applyNumberFormat="1" applyFill="1" applyBorder="1" applyProtection="1"/>
    <xf numFmtId="168" fontId="0" fillId="0" borderId="1" xfId="0" applyNumberFormat="1" applyFill="1" applyBorder="1" applyProtection="1"/>
    <xf numFmtId="0" fontId="0" fillId="0" borderId="1" xfId="0" applyFill="1" applyBorder="1" applyAlignment="1" applyProtection="1">
      <alignment horizontal="center" vertical="center"/>
    </xf>
    <xf numFmtId="0" fontId="0" fillId="0" borderId="1" xfId="0" applyFill="1" applyBorder="1" applyProtection="1"/>
    <xf numFmtId="0" fontId="0" fillId="0" borderId="1" xfId="0" applyFill="1" applyBorder="1" applyAlignment="1" applyProtection="1">
      <alignment horizontal="center"/>
    </xf>
    <xf numFmtId="49" fontId="13" fillId="0" borderId="1" xfId="0" applyNumberFormat="1" applyFont="1" applyFill="1" applyBorder="1" applyAlignment="1" applyProtection="1">
      <alignment wrapText="1"/>
    </xf>
    <xf numFmtId="4" fontId="13" fillId="0" borderId="1" xfId="0" applyNumberFormat="1" applyFont="1" applyFill="1" applyBorder="1" applyProtection="1"/>
    <xf numFmtId="49" fontId="13" fillId="0" borderId="1" xfId="0" applyNumberFormat="1" applyFont="1" applyFill="1" applyBorder="1" applyProtection="1"/>
    <xf numFmtId="168" fontId="13" fillId="0" borderId="1" xfId="0" applyNumberFormat="1" applyFont="1" applyFill="1" applyBorder="1" applyProtection="1"/>
    <xf numFmtId="0" fontId="13" fillId="0" borderId="1" xfId="0" applyFont="1" applyFill="1" applyBorder="1" applyAlignment="1" applyProtection="1">
      <alignment horizontal="center"/>
    </xf>
    <xf numFmtId="1" fontId="0" fillId="0" borderId="1" xfId="0" applyNumberFormat="1" applyFill="1" applyBorder="1" applyProtection="1"/>
    <xf numFmtId="0" fontId="0" fillId="0" borderId="1" xfId="0" applyBorder="1" applyAlignment="1" applyProtection="1">
      <alignment horizontal="center" vertical="center"/>
    </xf>
    <xf numFmtId="0" fontId="28" fillId="0" borderId="1" xfId="0" applyFont="1" applyBorder="1" applyAlignment="1" applyProtection="1">
      <alignment vertical="top" wrapText="1"/>
    </xf>
    <xf numFmtId="0" fontId="28" fillId="0" borderId="1" xfId="0" applyFont="1" applyBorder="1" applyAlignment="1" applyProtection="1">
      <alignment horizontal="center" vertical="top"/>
    </xf>
    <xf numFmtId="49" fontId="0" fillId="0" borderId="1" xfId="0" applyNumberFormat="1" applyBorder="1" applyAlignment="1" applyProtection="1">
      <alignment vertical="top" wrapText="1"/>
    </xf>
    <xf numFmtId="2" fontId="29" fillId="0" borderId="1" xfId="0" applyNumberFormat="1" applyFont="1" applyBorder="1" applyAlignment="1" applyProtection="1">
      <alignment horizontal="center" vertical="center"/>
    </xf>
    <xf numFmtId="49" fontId="18" fillId="0" borderId="1" xfId="4" applyNumberFormat="1" applyFont="1" applyFill="1" applyBorder="1" applyAlignment="1">
      <alignment horizontal="left" vertical="top" wrapText="1"/>
    </xf>
    <xf numFmtId="0" fontId="19" fillId="0" borderId="1" xfId="0" applyFont="1" applyBorder="1" applyAlignment="1">
      <alignment horizontal="left" vertical="top"/>
    </xf>
    <xf numFmtId="0" fontId="19" fillId="0" borderId="1" xfId="0" applyFont="1" applyBorder="1" applyAlignment="1">
      <alignment horizontal="left" vertical="top" wrapText="1"/>
    </xf>
    <xf numFmtId="0" fontId="34" fillId="0" borderId="1" xfId="0" applyFont="1" applyFill="1" applyBorder="1" applyAlignment="1">
      <alignment horizontal="left" vertical="top" wrapText="1"/>
    </xf>
    <xf numFmtId="41" fontId="19" fillId="0" borderId="1" xfId="39" applyFont="1" applyBorder="1" applyAlignment="1">
      <alignment horizontal="left" vertical="top"/>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15" fontId="18" fillId="0" borderId="1" xfId="0" applyNumberFormat="1" applyFont="1" applyFill="1" applyBorder="1" applyAlignment="1">
      <alignment horizontal="left" vertical="top" wrapText="1"/>
    </xf>
    <xf numFmtId="9" fontId="18" fillId="0" borderId="1" xfId="1" applyNumberFormat="1" applyFont="1" applyFill="1" applyBorder="1" applyAlignment="1">
      <alignment horizontal="left" vertical="top" wrapText="1"/>
    </xf>
    <xf numFmtId="0" fontId="0" fillId="0" borderId="0" xfId="0" applyAlignment="1">
      <alignment horizontal="left" vertical="top"/>
    </xf>
    <xf numFmtId="49" fontId="18" fillId="0" borderId="1" xfId="4" applyFont="1" applyBorder="1" applyProtection="1">
      <alignment horizontal="left" vertical="center"/>
    </xf>
    <xf numFmtId="0" fontId="34" fillId="0" borderId="1" xfId="0" applyFont="1" applyBorder="1" applyAlignment="1">
      <alignment horizontal="left" vertical="top" wrapText="1"/>
    </xf>
    <xf numFmtId="0" fontId="19" fillId="0" borderId="1" xfId="0" applyFont="1" applyFill="1" applyBorder="1" applyAlignment="1">
      <alignment horizontal="left" vertical="top"/>
    </xf>
    <xf numFmtId="1" fontId="18" fillId="0" borderId="1" xfId="0" applyNumberFormat="1" applyFont="1" applyFill="1" applyBorder="1" applyAlignment="1">
      <alignment horizontal="left" vertical="top" wrapText="1"/>
    </xf>
    <xf numFmtId="0" fontId="20" fillId="0" borderId="0" xfId="5"/>
    <xf numFmtId="14" fontId="0" fillId="0" borderId="0" xfId="0" applyNumberFormat="1"/>
    <xf numFmtId="49" fontId="0" fillId="14" borderId="1" xfId="0" applyNumberFormat="1" applyFill="1" applyBorder="1" applyAlignment="1" applyProtection="1">
      <alignment wrapText="1"/>
    </xf>
    <xf numFmtId="0" fontId="0" fillId="14" borderId="1" xfId="0" applyNumberFormat="1" applyFill="1" applyBorder="1" applyAlignment="1" applyProtection="1">
      <alignment horizontal="left" wrapText="1"/>
    </xf>
    <xf numFmtId="0" fontId="0" fillId="14" borderId="0" xfId="0" applyNumberFormat="1" applyFill="1" applyBorder="1" applyAlignment="1" applyProtection="1">
      <alignment horizontal="left" wrapText="1"/>
    </xf>
    <xf numFmtId="1" fontId="0" fillId="0" borderId="0" xfId="0" applyNumberFormat="1" applyAlignment="1">
      <alignment horizontal="left"/>
    </xf>
    <xf numFmtId="0" fontId="0" fillId="0" borderId="0" xfId="0" applyAlignment="1">
      <alignment horizontal="left"/>
    </xf>
    <xf numFmtId="49" fontId="0" fillId="0" borderId="28" xfId="0" applyNumberFormat="1" applyFill="1" applyBorder="1" applyProtection="1"/>
    <xf numFmtId="0" fontId="1" fillId="22" borderId="0" xfId="0" applyFont="1" applyFill="1" applyAlignment="1">
      <alignment horizontal="center" vertical="center" wrapText="1"/>
    </xf>
    <xf numFmtId="0" fontId="0" fillId="0" borderId="21" xfId="0" applyBorder="1" applyAlignment="1" applyProtection="1">
      <alignment wrapText="1"/>
      <protection locked="0"/>
    </xf>
    <xf numFmtId="0" fontId="0" fillId="0" borderId="0" xfId="0" applyProtection="1">
      <protection locked="0"/>
    </xf>
    <xf numFmtId="49" fontId="0" fillId="0" borderId="0" xfId="0" applyNumberFormat="1" applyProtection="1">
      <protection locked="0"/>
    </xf>
    <xf numFmtId="0" fontId="27" fillId="20" borderId="1" xfId="0" applyFont="1" applyFill="1" applyBorder="1" applyAlignment="1" applyProtection="1">
      <alignment horizontal="center" vertical="center" wrapText="1"/>
      <protection locked="0"/>
    </xf>
    <xf numFmtId="3" fontId="27" fillId="15" borderId="1" xfId="0" applyNumberFormat="1" applyFont="1" applyFill="1" applyBorder="1" applyAlignment="1">
      <alignment vertical="top" wrapText="1"/>
    </xf>
    <xf numFmtId="49" fontId="45" fillId="0" borderId="0" xfId="0" applyNumberFormat="1" applyFont="1" applyProtection="1">
      <protection locked="0"/>
    </xf>
    <xf numFmtId="0" fontId="1" fillId="0" borderId="1" xfId="0" applyFont="1" applyBorder="1" applyAlignment="1" applyProtection="1">
      <alignment vertical="top" wrapText="1"/>
    </xf>
    <xf numFmtId="0" fontId="0" fillId="0" borderId="1" xfId="0" applyNumberFormat="1" applyBorder="1" applyAlignment="1" applyProtection="1">
      <alignment vertical="top" wrapText="1"/>
    </xf>
    <xf numFmtId="14" fontId="0" fillId="0" borderId="1" xfId="0" applyNumberFormat="1" applyBorder="1" applyProtection="1">
      <protection locked="0"/>
    </xf>
    <xf numFmtId="168" fontId="0" fillId="0" borderId="1" xfId="0" applyNumberFormat="1" applyBorder="1" applyProtection="1">
      <protection locked="0"/>
    </xf>
    <xf numFmtId="0" fontId="0" fillId="0" borderId="1" xfId="0" applyBorder="1"/>
    <xf numFmtId="3" fontId="0" fillId="0" borderId="3" xfId="0" applyNumberFormat="1" applyBorder="1"/>
    <xf numFmtId="0" fontId="0" fillId="0" borderId="1" xfId="0" applyNumberFormat="1" applyFill="1" applyBorder="1" applyAlignment="1" applyProtection="1">
      <alignment vertical="top" wrapText="1"/>
    </xf>
    <xf numFmtId="0" fontId="0" fillId="0" borderId="1" xfId="0" applyBorder="1" applyAlignment="1" applyProtection="1">
      <alignment vertical="top"/>
      <protection locked="0"/>
    </xf>
    <xf numFmtId="0" fontId="0" fillId="0" borderId="1" xfId="0" applyBorder="1" applyProtection="1">
      <protection locked="0"/>
    </xf>
    <xf numFmtId="168" fontId="0" fillId="0" borderId="4" xfId="0" applyNumberFormat="1" applyBorder="1" applyProtection="1"/>
    <xf numFmtId="4" fontId="0" fillId="0" borderId="1" xfId="0" applyNumberFormat="1" applyBorder="1" applyProtection="1">
      <protection locked="0"/>
    </xf>
    <xf numFmtId="0" fontId="0" fillId="0" borderId="1" xfId="0" applyBorder="1" applyAlignment="1" applyProtection="1">
      <alignment wrapText="1"/>
      <protection locked="0"/>
    </xf>
    <xf numFmtId="4" fontId="0" fillId="2" borderId="1" xfId="0" applyNumberFormat="1" applyFill="1" applyBorder="1" applyProtection="1">
      <protection locked="0"/>
    </xf>
    <xf numFmtId="1" fontId="0" fillId="0" borderId="1" xfId="0" applyNumberFormat="1" applyBorder="1" applyAlignment="1" applyProtection="1">
      <alignment vertical="top"/>
      <protection locked="0"/>
    </xf>
    <xf numFmtId="49" fontId="0" fillId="2" borderId="1" xfId="0" applyNumberFormat="1" applyFill="1" applyBorder="1" applyAlignment="1" applyProtection="1">
      <alignment vertical="top" wrapText="1"/>
    </xf>
    <xf numFmtId="0" fontId="0" fillId="2" borderId="1" xfId="0" applyNumberFormat="1" applyFill="1" applyBorder="1" applyAlignment="1" applyProtection="1">
      <alignment vertical="top" wrapText="1"/>
    </xf>
    <xf numFmtId="0" fontId="0" fillId="2" borderId="1" xfId="0" applyNumberFormat="1" applyFill="1" applyBorder="1" applyProtection="1"/>
    <xf numFmtId="49" fontId="0" fillId="2" borderId="1" xfId="0" applyNumberFormat="1" applyFill="1" applyBorder="1" applyAlignment="1" applyProtection="1">
      <alignment wrapText="1"/>
    </xf>
    <xf numFmtId="49" fontId="0" fillId="2" borderId="1" xfId="0" applyNumberFormat="1" applyFill="1" applyBorder="1" applyProtection="1"/>
    <xf numFmtId="168" fontId="0" fillId="2" borderId="1" xfId="0" applyNumberFormat="1" applyFill="1" applyBorder="1" applyProtection="1"/>
    <xf numFmtId="14" fontId="0" fillId="2" borderId="1" xfId="0" applyNumberFormat="1" applyFill="1" applyBorder="1" applyProtection="1"/>
    <xf numFmtId="14" fontId="0" fillId="2" borderId="1" xfId="0" applyNumberFormat="1" applyFill="1" applyBorder="1" applyProtection="1">
      <protection locked="0"/>
    </xf>
    <xf numFmtId="2" fontId="0" fillId="0" borderId="1" xfId="0" applyNumberFormat="1" applyFont="1" applyBorder="1" applyAlignment="1" applyProtection="1">
      <alignment horizontal="center" vertical="center"/>
    </xf>
    <xf numFmtId="2"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49" fontId="0" fillId="0" borderId="1" xfId="0" applyNumberFormat="1" applyFill="1" applyBorder="1" applyAlignment="1" applyProtection="1">
      <alignment vertical="top" wrapText="1"/>
    </xf>
    <xf numFmtId="1" fontId="0" fillId="0" borderId="29" xfId="0" applyNumberFormat="1" applyBorder="1" applyAlignment="1" applyProtection="1">
      <alignment vertical="top"/>
    </xf>
    <xf numFmtId="0" fontId="2" fillId="0" borderId="29" xfId="0" applyFont="1" applyBorder="1" applyAlignment="1" applyProtection="1">
      <alignment vertical="top" wrapText="1"/>
    </xf>
    <xf numFmtId="0" fontId="0" fillId="0" borderId="29" xfId="0" applyBorder="1" applyProtection="1"/>
    <xf numFmtId="49" fontId="0" fillId="0" borderId="29" xfId="0" applyNumberFormat="1" applyBorder="1" applyProtection="1"/>
    <xf numFmtId="49" fontId="0" fillId="0" borderId="29" xfId="0" applyNumberFormat="1" applyFill="1" applyBorder="1" applyAlignment="1" applyProtection="1">
      <alignment wrapText="1"/>
    </xf>
    <xf numFmtId="168" fontId="0" fillId="0" borderId="29" xfId="0" applyNumberFormat="1" applyBorder="1" applyProtection="1"/>
    <xf numFmtId="0" fontId="0" fillId="0" borderId="29" xfId="0" applyBorder="1" applyProtection="1">
      <protection locked="0"/>
    </xf>
    <xf numFmtId="3" fontId="0" fillId="0" borderId="29" xfId="0" applyNumberFormat="1" applyBorder="1" applyAlignment="1" applyProtection="1">
      <alignment vertical="top"/>
    </xf>
    <xf numFmtId="0" fontId="0" fillId="0" borderId="29" xfId="0" applyBorder="1" applyAlignment="1" applyProtection="1">
      <alignment vertical="top"/>
    </xf>
    <xf numFmtId="0" fontId="0" fillId="0" borderId="1" xfId="0" applyBorder="1" applyAlignment="1" applyProtection="1">
      <alignment horizontal="justify"/>
      <protection locked="0"/>
    </xf>
    <xf numFmtId="0" fontId="0" fillId="0" borderId="1" xfId="0" applyNumberFormat="1" applyBorder="1" applyAlignment="1" applyProtection="1">
      <alignment vertical="center"/>
    </xf>
    <xf numFmtId="49" fontId="0" fillId="0" borderId="1" xfId="0" applyNumberFormat="1" applyFill="1" applyBorder="1" applyAlignment="1" applyProtection="1">
      <alignment vertical="center" wrapText="1"/>
    </xf>
    <xf numFmtId="49" fontId="0" fillId="0" borderId="1" xfId="0" applyNumberFormat="1" applyBorder="1" applyAlignment="1" applyProtection="1">
      <alignment vertical="center"/>
    </xf>
    <xf numFmtId="168" fontId="0" fillId="0" borderId="1" xfId="0" applyNumberFormat="1" applyBorder="1" applyAlignment="1" applyProtection="1">
      <alignment vertical="center"/>
    </xf>
    <xf numFmtId="14" fontId="0" fillId="0" borderId="1" xfId="0" applyNumberFormat="1" applyBorder="1" applyAlignment="1" applyProtection="1">
      <alignment vertical="center"/>
    </xf>
    <xf numFmtId="14" fontId="0" fillId="0" borderId="1" xfId="0" applyNumberFormat="1" applyBorder="1" applyAlignment="1" applyProtection="1">
      <alignment vertical="center"/>
      <protection locked="0"/>
    </xf>
    <xf numFmtId="4" fontId="0" fillId="0" borderId="1" xfId="0" applyNumberFormat="1" applyBorder="1" applyAlignment="1" applyProtection="1">
      <alignment vertical="center"/>
    </xf>
    <xf numFmtId="0" fontId="0" fillId="0" borderId="1" xfId="0" applyBorder="1" applyAlignment="1" applyProtection="1">
      <alignment vertical="center"/>
    </xf>
    <xf numFmtId="168" fontId="0" fillId="0" borderId="1" xfId="0" applyNumberFormat="1" applyBorder="1" applyAlignment="1" applyProtection="1">
      <alignment vertical="center"/>
      <protection locked="0"/>
    </xf>
    <xf numFmtId="0" fontId="0" fillId="0" borderId="1" xfId="0" applyBorder="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1" xfId="0" applyBorder="1" applyAlignment="1">
      <alignment vertical="center" wrapText="1"/>
    </xf>
    <xf numFmtId="49" fontId="29" fillId="0" borderId="1" xfId="0" applyNumberFormat="1" applyFont="1" applyBorder="1" applyAlignment="1" applyProtection="1">
      <alignment vertical="top" wrapText="1"/>
    </xf>
    <xf numFmtId="0" fontId="29" fillId="0" borderId="1" xfId="0" applyNumberFormat="1" applyFont="1" applyBorder="1" applyAlignment="1" applyProtection="1">
      <alignment vertical="top" wrapText="1"/>
    </xf>
    <xf numFmtId="0" fontId="29" fillId="0" borderId="1" xfId="0" applyNumberFormat="1" applyFont="1" applyBorder="1" applyAlignment="1" applyProtection="1">
      <alignment vertical="center"/>
    </xf>
    <xf numFmtId="49" fontId="29" fillId="0" borderId="1" xfId="0" applyNumberFormat="1" applyFont="1" applyFill="1" applyBorder="1" applyAlignment="1" applyProtection="1">
      <alignment vertical="center" wrapText="1"/>
    </xf>
    <xf numFmtId="49" fontId="29" fillId="0" borderId="1" xfId="0" applyNumberFormat="1" applyFont="1" applyBorder="1" applyAlignment="1" applyProtection="1">
      <alignment vertical="center"/>
    </xf>
    <xf numFmtId="168" fontId="29" fillId="0" borderId="1" xfId="0" applyNumberFormat="1" applyFont="1" applyBorder="1" applyAlignment="1" applyProtection="1">
      <alignment vertical="center"/>
    </xf>
    <xf numFmtId="14" fontId="29" fillId="0" borderId="1" xfId="0" applyNumberFormat="1" applyFont="1" applyBorder="1" applyAlignment="1" applyProtection="1">
      <alignment vertical="center"/>
    </xf>
    <xf numFmtId="14" fontId="29" fillId="0" borderId="1" xfId="0" applyNumberFormat="1" applyFont="1" applyBorder="1" applyAlignment="1" applyProtection="1">
      <alignment vertical="center"/>
      <protection locked="0"/>
    </xf>
    <xf numFmtId="14" fontId="29" fillId="0" borderId="1" xfId="0" applyNumberFormat="1" applyFont="1" applyFill="1" applyBorder="1" applyAlignment="1" applyProtection="1">
      <alignment vertical="center"/>
      <protection locked="0"/>
    </xf>
    <xf numFmtId="4" fontId="29" fillId="0" borderId="1" xfId="0" applyNumberFormat="1" applyFont="1" applyBorder="1" applyAlignment="1" applyProtection="1">
      <alignment horizontal="center" vertical="center"/>
    </xf>
    <xf numFmtId="168" fontId="29" fillId="0" borderId="1" xfId="0" applyNumberFormat="1" applyFont="1" applyBorder="1" applyAlignment="1" applyProtection="1">
      <alignment horizontal="center" vertical="center"/>
      <protection locked="0"/>
    </xf>
    <xf numFmtId="14" fontId="29" fillId="0" borderId="1" xfId="0" applyNumberFormat="1" applyFont="1" applyBorder="1" applyAlignment="1" applyProtection="1">
      <alignment horizontal="center" vertical="center" wrapText="1"/>
      <protection locked="0"/>
    </xf>
    <xf numFmtId="0" fontId="29" fillId="0" borderId="0" xfId="0" applyFont="1" applyAlignment="1">
      <alignment vertical="center"/>
    </xf>
    <xf numFmtId="49" fontId="29" fillId="0" borderId="0" xfId="0" applyNumberFormat="1" applyFont="1" applyAlignment="1">
      <alignment vertical="center"/>
    </xf>
    <xf numFmtId="14" fontId="29" fillId="0" borderId="1" xfId="0" applyNumberFormat="1" applyFont="1" applyFill="1" applyBorder="1" applyAlignment="1" applyProtection="1">
      <alignment horizontal="center" vertical="center"/>
      <protection locked="0"/>
    </xf>
    <xf numFmtId="0" fontId="0" fillId="0" borderId="1" xfId="0" applyNumberFormat="1" applyBorder="1" applyAlignment="1" applyProtection="1">
      <alignment horizontal="left" vertical="center"/>
    </xf>
    <xf numFmtId="49" fontId="0" fillId="0" borderId="1" xfId="0" applyNumberFormat="1" applyFill="1" applyBorder="1" applyAlignment="1" applyProtection="1">
      <alignment horizontal="left" vertical="center" wrapText="1"/>
    </xf>
    <xf numFmtId="49" fontId="0" fillId="0" borderId="1" xfId="0" applyNumberFormat="1" applyBorder="1" applyAlignment="1" applyProtection="1">
      <alignment horizontal="center" vertical="center"/>
    </xf>
    <xf numFmtId="168" fontId="0" fillId="0" borderId="1" xfId="0" applyNumberFormat="1" applyBorder="1" applyAlignment="1" applyProtection="1">
      <alignment horizontal="center" vertical="center"/>
    </xf>
    <xf numFmtId="14" fontId="0" fillId="0" borderId="1" xfId="0" applyNumberFormat="1" applyBorder="1" applyAlignment="1" applyProtection="1">
      <alignment horizontal="left" vertical="center"/>
    </xf>
    <xf numFmtId="14" fontId="0" fillId="0" borderId="1" xfId="0" applyNumberFormat="1" applyBorder="1" applyAlignment="1" applyProtection="1">
      <alignment horizontal="left" vertical="center"/>
      <protection locked="0"/>
    </xf>
    <xf numFmtId="0" fontId="0" fillId="0" borderId="1" xfId="0" applyBorder="1" applyAlignment="1">
      <alignment horizontal="left" vertical="center" wrapText="1"/>
    </xf>
    <xf numFmtId="168" fontId="2" fillId="0" borderId="1" xfId="0" applyNumberFormat="1" applyFont="1" applyBorder="1" applyProtection="1">
      <protection locked="0"/>
    </xf>
    <xf numFmtId="173" fontId="2" fillId="0" borderId="1" xfId="0" applyNumberFormat="1" applyFont="1" applyBorder="1" applyProtection="1">
      <protection locked="0"/>
    </xf>
    <xf numFmtId="3" fontId="2" fillId="0" borderId="1" xfId="0" applyNumberFormat="1" applyFont="1" applyBorder="1" applyProtection="1">
      <protection locked="0"/>
    </xf>
    <xf numFmtId="4" fontId="2" fillId="0" borderId="1" xfId="0" applyNumberFormat="1" applyFont="1" applyBorder="1" applyProtection="1">
      <protection locked="0"/>
    </xf>
    <xf numFmtId="49" fontId="0" fillId="0" borderId="1" xfId="0" applyNumberFormat="1" applyFill="1" applyBorder="1" applyProtection="1">
      <protection locked="0"/>
    </xf>
    <xf numFmtId="49" fontId="0" fillId="0" borderId="1" xfId="0" applyNumberFormat="1" applyBorder="1" applyProtection="1">
      <protection locked="0"/>
    </xf>
    <xf numFmtId="0" fontId="2" fillId="0" borderId="1" xfId="0" applyFont="1" applyBorder="1" applyProtection="1">
      <protection locked="0"/>
    </xf>
    <xf numFmtId="0" fontId="1" fillId="0" borderId="1" xfId="0" applyFont="1" applyBorder="1" applyAlignment="1" applyProtection="1">
      <alignment vertical="top" wrapText="1"/>
      <protection locked="0"/>
    </xf>
    <xf numFmtId="49" fontId="0" fillId="0" borderId="1" xfId="0" applyNumberFormat="1" applyBorder="1" applyAlignment="1" applyProtection="1">
      <alignment vertical="top" wrapText="1"/>
      <protection locked="0"/>
    </xf>
    <xf numFmtId="0" fontId="0" fillId="0" borderId="1" xfId="0" applyNumberFormat="1" applyBorder="1" applyAlignment="1" applyProtection="1">
      <alignment vertical="top" wrapText="1"/>
      <protection locked="0"/>
    </xf>
    <xf numFmtId="0" fontId="0" fillId="0" borderId="1" xfId="0" applyNumberFormat="1" applyBorder="1" applyAlignment="1" applyProtection="1">
      <alignment wrapText="1"/>
      <protection locked="0"/>
    </xf>
    <xf numFmtId="0" fontId="0" fillId="0" borderId="1" xfId="0" applyNumberFormat="1" applyBorder="1" applyProtection="1">
      <protection locked="0"/>
    </xf>
    <xf numFmtId="49" fontId="0" fillId="0" borderId="1" xfId="0" applyNumberFormat="1" applyFill="1" applyBorder="1" applyAlignment="1" applyProtection="1">
      <alignment horizontal="right" wrapText="1"/>
    </xf>
    <xf numFmtId="49" fontId="0" fillId="0" borderId="5" xfId="0" applyNumberFormat="1" applyBorder="1" applyAlignment="1" applyProtection="1">
      <alignment vertical="top" wrapText="1"/>
    </xf>
    <xf numFmtId="0" fontId="0" fillId="0" borderId="5" xfId="0" applyNumberFormat="1" applyBorder="1" applyAlignment="1" applyProtection="1">
      <alignment vertical="top" wrapText="1"/>
    </xf>
    <xf numFmtId="0" fontId="0" fillId="0" borderId="5" xfId="0" applyNumberFormat="1" applyBorder="1" applyAlignment="1" applyProtection="1">
      <alignment wrapText="1"/>
    </xf>
    <xf numFmtId="0" fontId="24" fillId="2"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168" fontId="0" fillId="0" borderId="1" xfId="0" applyNumberFormat="1" applyFill="1" applyBorder="1" applyProtection="1">
      <protection locked="0"/>
    </xf>
    <xf numFmtId="4" fontId="0" fillId="0" borderId="1" xfId="0" applyNumberFormat="1" applyFill="1" applyBorder="1" applyProtection="1">
      <protection locked="0"/>
    </xf>
    <xf numFmtId="0" fontId="0" fillId="0" borderId="1" xfId="0" applyFill="1" applyBorder="1" applyAlignment="1" applyProtection="1">
      <alignment vertical="center" wrapText="1"/>
      <protection locked="0"/>
    </xf>
    <xf numFmtId="0" fontId="0" fillId="0" borderId="1" xfId="0" applyBorder="1" applyAlignment="1" applyProtection="1">
      <alignment horizontal="left" vertical="center" wrapText="1"/>
      <protection locked="0"/>
    </xf>
    <xf numFmtId="168" fontId="13" fillId="0" borderId="1" xfId="0" applyNumberFormat="1" applyFont="1" applyFill="1" applyBorder="1" applyProtection="1">
      <protection locked="0"/>
    </xf>
    <xf numFmtId="0" fontId="13" fillId="0" borderId="1" xfId="0" applyFont="1" applyFill="1" applyBorder="1" applyAlignment="1" applyProtection="1">
      <alignment vertical="center" wrapText="1"/>
      <protection locked="0"/>
    </xf>
    <xf numFmtId="0" fontId="0" fillId="0" borderId="1" xfId="0" applyFill="1" applyBorder="1" applyAlignment="1" applyProtection="1">
      <alignment wrapText="1"/>
      <protection locked="0"/>
    </xf>
    <xf numFmtId="0" fontId="13" fillId="0" borderId="1" xfId="0" applyFont="1" applyBorder="1" applyAlignment="1" applyProtection="1">
      <alignment vertical="center" wrapText="1"/>
      <protection locked="0"/>
    </xf>
    <xf numFmtId="168" fontId="13" fillId="0" borderId="1" xfId="0" applyNumberFormat="1" applyFont="1" applyFill="1" applyBorder="1" applyAlignment="1" applyProtection="1">
      <alignment horizontal="center"/>
      <protection locked="0"/>
    </xf>
    <xf numFmtId="0" fontId="47" fillId="0" borderId="0" xfId="0" applyFont="1"/>
    <xf numFmtId="4" fontId="13" fillId="0" borderId="1" xfId="0" applyNumberFormat="1" applyFont="1" applyFill="1" applyBorder="1" applyProtection="1">
      <protection locked="0"/>
    </xf>
    <xf numFmtId="0" fontId="0" fillId="0" borderId="1" xfId="0" applyBorder="1" applyAlignment="1" applyProtection="1">
      <alignment vertical="top" wrapText="1"/>
      <protection locked="0"/>
    </xf>
    <xf numFmtId="168" fontId="0" fillId="2" borderId="1" xfId="0" applyNumberFormat="1" applyFill="1" applyBorder="1" applyProtection="1">
      <protection locked="0"/>
    </xf>
    <xf numFmtId="168" fontId="0" fillId="0" borderId="1" xfId="0" applyNumberFormat="1" applyBorder="1" applyAlignment="1" applyProtection="1">
      <alignment vertical="top"/>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top" wrapText="1"/>
      <protection locked="0"/>
    </xf>
    <xf numFmtId="49" fontId="0" fillId="0" borderId="1" xfId="0" applyNumberFormat="1" applyBorder="1" applyAlignment="1" applyProtection="1">
      <alignment wrapText="1"/>
      <protection locked="0"/>
    </xf>
    <xf numFmtId="49" fontId="0" fillId="0" borderId="1" xfId="0" applyNumberFormat="1" applyFill="1" applyBorder="1" applyAlignment="1" applyProtection="1">
      <alignment wrapText="1"/>
      <protection locked="0"/>
    </xf>
    <xf numFmtId="169" fontId="0" fillId="0" borderId="1" xfId="0" applyNumberFormat="1" applyBorder="1" applyProtection="1">
      <protection locked="0"/>
    </xf>
    <xf numFmtId="3" fontId="0" fillId="0" borderId="1" xfId="0" applyNumberFormat="1" applyBorder="1" applyProtection="1">
      <protection locked="0"/>
    </xf>
    <xf numFmtId="0" fontId="0" fillId="0" borderId="1" xfId="0" applyNumberFormat="1" applyBorder="1" applyAlignment="1" applyProtection="1">
      <alignment vertical="top"/>
    </xf>
    <xf numFmtId="49" fontId="0" fillId="0" borderId="1" xfId="0" applyNumberFormat="1" applyBorder="1" applyAlignment="1" applyProtection="1">
      <alignment vertical="top"/>
    </xf>
    <xf numFmtId="168" fontId="0" fillId="0" borderId="1" xfId="0" applyNumberFormat="1" applyBorder="1" applyAlignment="1" applyProtection="1">
      <alignment vertical="top"/>
    </xf>
    <xf numFmtId="14" fontId="0" fillId="0" borderId="1" xfId="0" applyNumberFormat="1" applyBorder="1" applyAlignment="1" applyProtection="1">
      <alignment vertical="top"/>
    </xf>
    <xf numFmtId="14" fontId="0" fillId="0" borderId="1" xfId="0" applyNumberFormat="1" applyBorder="1" applyAlignment="1" applyProtection="1">
      <alignment vertical="top"/>
      <protection locked="0"/>
    </xf>
    <xf numFmtId="4" fontId="0" fillId="0" borderId="1" xfId="0" applyNumberFormat="1" applyBorder="1" applyAlignment="1" applyProtection="1">
      <alignment vertical="top"/>
    </xf>
    <xf numFmtId="0" fontId="0" fillId="0" borderId="1" xfId="0" applyBorder="1" applyAlignment="1" applyProtection="1">
      <alignment vertical="top"/>
    </xf>
    <xf numFmtId="0" fontId="0" fillId="0" borderId="1" xfId="0" applyBorder="1" applyAlignment="1">
      <alignment horizontal="justify" vertical="top"/>
    </xf>
    <xf numFmtId="0" fontId="0" fillId="0" borderId="0" xfId="0" applyAlignment="1">
      <alignment vertical="top"/>
    </xf>
    <xf numFmtId="49" fontId="0" fillId="0" borderId="0" xfId="0" applyNumberFormat="1" applyAlignment="1">
      <alignment vertical="top"/>
    </xf>
    <xf numFmtId="0" fontId="0" fillId="0" borderId="1" xfId="0" applyBorder="1" applyAlignment="1">
      <alignment vertical="top" wrapText="1"/>
    </xf>
    <xf numFmtId="0" fontId="0" fillId="0" borderId="1" xfId="0" applyNumberFormat="1" applyBorder="1" applyAlignment="1">
      <alignment horizontal="justify" vertical="top"/>
    </xf>
    <xf numFmtId="49" fontId="0" fillId="0" borderId="1" xfId="0" applyNumberFormat="1" applyFont="1" applyBorder="1" applyAlignment="1" applyProtection="1">
      <alignment vertical="top" wrapText="1"/>
    </xf>
    <xf numFmtId="0" fontId="48" fillId="0" borderId="1" xfId="0" applyNumberFormat="1" applyFont="1" applyBorder="1" applyAlignment="1" applyProtection="1">
      <alignment vertical="top" wrapText="1"/>
    </xf>
    <xf numFmtId="0" fontId="48" fillId="0" borderId="1" xfId="0" applyNumberFormat="1" applyFont="1" applyBorder="1" applyAlignment="1" applyProtection="1">
      <alignment vertical="center" wrapText="1"/>
    </xf>
    <xf numFmtId="0" fontId="48" fillId="0" borderId="1" xfId="0" applyNumberFormat="1" applyFont="1" applyBorder="1" applyAlignment="1" applyProtection="1">
      <alignment vertical="center"/>
    </xf>
    <xf numFmtId="49" fontId="48" fillId="0" borderId="1" xfId="0" applyNumberFormat="1" applyFont="1" applyFill="1" applyBorder="1" applyAlignment="1" applyProtection="1">
      <alignment vertical="center" wrapText="1"/>
    </xf>
    <xf numFmtId="49" fontId="0" fillId="0" borderId="1" xfId="0" applyNumberFormat="1" applyFont="1" applyBorder="1" applyAlignment="1" applyProtection="1">
      <alignment horizontal="center" vertical="center"/>
    </xf>
    <xf numFmtId="168" fontId="0" fillId="0" borderId="1" xfId="0" applyNumberFormat="1" applyFont="1" applyBorder="1" applyAlignment="1" applyProtection="1">
      <alignment horizontal="center" vertical="center"/>
    </xf>
    <xf numFmtId="14" fontId="0" fillId="0" borderId="1" xfId="0" applyNumberFormat="1" applyBorder="1" applyAlignment="1" applyProtection="1">
      <alignment horizontal="center" vertical="center"/>
    </xf>
    <xf numFmtId="14" fontId="0" fillId="0" borderId="1" xfId="0" applyNumberFormat="1" applyBorder="1" applyAlignment="1" applyProtection="1">
      <alignment horizontal="center" vertical="center"/>
      <protection locked="0"/>
    </xf>
    <xf numFmtId="3"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4"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protection locked="0"/>
    </xf>
    <xf numFmtId="168" fontId="0" fillId="0" borderId="1" xfId="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3" fontId="0" fillId="0" borderId="1" xfId="0" applyNumberFormat="1" applyFont="1" applyFill="1" applyBorder="1" applyAlignment="1" applyProtection="1">
      <alignment horizontal="center" vertical="center"/>
      <protection locked="0"/>
    </xf>
    <xf numFmtId="3" fontId="0" fillId="0" borderId="1" xfId="0" applyNumberFormat="1" applyFont="1" applyBorder="1" applyAlignment="1" applyProtection="1">
      <alignment horizontal="center" vertical="center"/>
    </xf>
    <xf numFmtId="0" fontId="0" fillId="0" borderId="1" xfId="0" applyFont="1" applyBorder="1" applyAlignment="1" applyProtection="1">
      <alignment horizontal="center" vertical="center"/>
    </xf>
    <xf numFmtId="168" fontId="0" fillId="0" borderId="1" xfId="0" applyNumberFormat="1" applyFont="1" applyBorder="1" applyAlignment="1" applyProtection="1">
      <alignment horizontal="center" vertical="center"/>
      <protection locked="0"/>
    </xf>
    <xf numFmtId="0" fontId="0" fillId="0" borderId="0" xfId="0" applyAlignment="1" applyProtection="1">
      <alignment vertical="top"/>
      <protection locked="0"/>
    </xf>
    <xf numFmtId="49" fontId="0" fillId="0" borderId="0" xfId="0" applyNumberFormat="1" applyAlignment="1" applyProtection="1">
      <alignment vertical="top"/>
      <protection locked="0"/>
    </xf>
    <xf numFmtId="174" fontId="0" fillId="2" borderId="0" xfId="0" applyNumberFormat="1" applyFill="1" applyAlignment="1">
      <alignment vertical="top"/>
    </xf>
    <xf numFmtId="1" fontId="0" fillId="0" borderId="1" xfId="0" applyNumberFormat="1" applyFont="1" applyFill="1" applyBorder="1" applyAlignment="1" applyProtection="1">
      <alignment vertical="top"/>
    </xf>
    <xf numFmtId="0" fontId="13" fillId="0" borderId="1" xfId="0" applyFont="1" applyBorder="1" applyProtection="1"/>
    <xf numFmtId="49" fontId="13" fillId="0" borderId="1" xfId="0" applyNumberFormat="1" applyFont="1" applyBorder="1" applyAlignment="1" applyProtection="1">
      <alignment vertical="top" wrapText="1"/>
    </xf>
    <xf numFmtId="0" fontId="13" fillId="0" borderId="1" xfId="0" applyNumberFormat="1" applyFont="1" applyBorder="1" applyAlignment="1" applyProtection="1">
      <alignment vertical="top" wrapText="1"/>
    </xf>
    <xf numFmtId="0" fontId="13" fillId="0" borderId="1" xfId="0" applyNumberFormat="1" applyFont="1" applyBorder="1" applyAlignment="1" applyProtection="1">
      <alignment wrapText="1"/>
    </xf>
    <xf numFmtId="0" fontId="13" fillId="0" borderId="1" xfId="0" applyNumberFormat="1" applyFont="1" applyBorder="1" applyProtection="1"/>
    <xf numFmtId="49" fontId="13" fillId="0" borderId="1" xfId="0" applyNumberFormat="1" applyFont="1" applyBorder="1" applyProtection="1"/>
    <xf numFmtId="168" fontId="13" fillId="0" borderId="1" xfId="0" applyNumberFormat="1" applyFont="1" applyBorder="1" applyProtection="1"/>
    <xf numFmtId="14" fontId="13" fillId="0" borderId="1" xfId="0" applyNumberFormat="1" applyFont="1" applyBorder="1" applyProtection="1"/>
    <xf numFmtId="14" fontId="13" fillId="0" borderId="1" xfId="0" applyNumberFormat="1" applyFont="1" applyBorder="1" applyProtection="1">
      <protection locked="0"/>
    </xf>
    <xf numFmtId="168" fontId="13" fillId="0" borderId="1" xfId="0" applyNumberFormat="1" applyFont="1" applyBorder="1" applyProtection="1">
      <protection locked="0"/>
    </xf>
    <xf numFmtId="4" fontId="13" fillId="0" borderId="1" xfId="0" applyNumberFormat="1" applyFont="1" applyBorder="1" applyProtection="1"/>
    <xf numFmtId="0" fontId="13" fillId="0" borderId="0" xfId="0" applyFont="1"/>
    <xf numFmtId="49" fontId="13" fillId="0" borderId="0" xfId="0" applyNumberFormat="1" applyFont="1"/>
    <xf numFmtId="169" fontId="13" fillId="0" borderId="1" xfId="0" applyNumberFormat="1" applyFont="1" applyBorder="1" applyProtection="1">
      <protection locked="0"/>
    </xf>
    <xf numFmtId="4" fontId="13" fillId="0" borderId="1" xfId="0" applyNumberFormat="1" applyFont="1" applyBorder="1" applyProtection="1">
      <protection locked="0"/>
    </xf>
    <xf numFmtId="2" fontId="13" fillId="0" borderId="1" xfId="0" applyNumberFormat="1" applyFont="1" applyBorder="1" applyProtection="1"/>
    <xf numFmtId="0" fontId="1" fillId="0" borderId="1" xfId="0" applyFont="1" applyFill="1" applyBorder="1" applyAlignment="1" applyProtection="1">
      <alignment vertical="top" wrapText="1"/>
    </xf>
    <xf numFmtId="0" fontId="0" fillId="0" borderId="1" xfId="0" applyFill="1" applyBorder="1" applyAlignment="1" applyProtection="1">
      <alignment vertical="top" wrapText="1"/>
    </xf>
    <xf numFmtId="14" fontId="0" fillId="0" borderId="1" xfId="0" applyNumberFormat="1" applyFill="1" applyBorder="1" applyProtection="1">
      <protection locked="0"/>
    </xf>
    <xf numFmtId="0" fontId="0" fillId="0" borderId="1" xfId="0" applyFill="1" applyBorder="1" applyAlignment="1" applyProtection="1">
      <alignment horizontal="justify" vertical="center"/>
      <protection locked="0"/>
    </xf>
    <xf numFmtId="168" fontId="0" fillId="0" borderId="1" xfId="0" applyNumberFormat="1" applyFill="1" applyBorder="1" applyAlignment="1" applyProtection="1">
      <alignment vertical="center"/>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justify" wrapText="1"/>
      <protection locked="0"/>
    </xf>
    <xf numFmtId="0" fontId="0" fillId="0" borderId="1" xfId="0" applyFill="1" applyBorder="1" applyProtection="1">
      <protection locked="0"/>
    </xf>
    <xf numFmtId="4"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168" fontId="0" fillId="0" borderId="1" xfId="0" applyNumberFormat="1" applyFill="1" applyBorder="1" applyAlignment="1" applyProtection="1">
      <alignment horizontal="center" vertical="center"/>
      <protection locked="0"/>
    </xf>
    <xf numFmtId="4" fontId="0" fillId="0" borderId="1" xfId="0" applyNumberFormat="1" applyFill="1" applyBorder="1" applyAlignment="1" applyProtection="1">
      <alignment horizontal="center" vertical="center"/>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horizontal="left" wrapText="1"/>
      <protection locked="0"/>
    </xf>
    <xf numFmtId="0" fontId="24" fillId="0" borderId="1" xfId="0" applyFont="1" applyFill="1" applyBorder="1" applyAlignment="1" applyProtection="1">
      <alignment horizontal="justify" vertical="center"/>
      <protection locked="0"/>
    </xf>
    <xf numFmtId="49" fontId="0" fillId="0" borderId="4" xfId="0" applyNumberFormat="1" applyBorder="1" applyAlignment="1" applyProtection="1">
      <alignment vertical="top" wrapText="1"/>
    </xf>
    <xf numFmtId="0" fontId="0" fillId="0" borderId="4" xfId="0" applyNumberFormat="1" applyBorder="1" applyAlignment="1" applyProtection="1">
      <alignment vertical="top" wrapText="1"/>
    </xf>
    <xf numFmtId="0" fontId="0" fillId="0" borderId="4" xfId="0" applyNumberFormat="1" applyBorder="1" applyAlignment="1" applyProtection="1">
      <alignment wrapText="1"/>
    </xf>
    <xf numFmtId="0" fontId="0" fillId="0" borderId="4" xfId="0" applyNumberFormat="1" applyBorder="1" applyProtection="1"/>
    <xf numFmtId="49" fontId="0" fillId="0" borderId="4" xfId="0" applyNumberFormat="1" applyFill="1" applyBorder="1" applyAlignment="1" applyProtection="1">
      <alignment wrapText="1"/>
    </xf>
    <xf numFmtId="49" fontId="0" fillId="0" borderId="4" xfId="0" applyNumberFormat="1" applyBorder="1" applyProtection="1"/>
    <xf numFmtId="4" fontId="0" fillId="0" borderId="4" xfId="0" applyNumberFormat="1" applyBorder="1" applyProtection="1"/>
    <xf numFmtId="0" fontId="0" fillId="0" borderId="4" xfId="0" applyBorder="1" applyProtection="1"/>
    <xf numFmtId="168" fontId="0" fillId="0" borderId="4" xfId="0" applyNumberFormat="1" applyBorder="1" applyProtection="1">
      <protection locked="0"/>
    </xf>
    <xf numFmtId="49" fontId="0" fillId="0" borderId="29" xfId="0" applyNumberFormat="1" applyBorder="1" applyAlignment="1" applyProtection="1">
      <alignment vertical="top" wrapText="1"/>
    </xf>
    <xf numFmtId="0" fontId="0" fillId="0" borderId="29" xfId="0" applyNumberFormat="1" applyBorder="1" applyAlignment="1" applyProtection="1">
      <alignment vertical="top" wrapText="1"/>
    </xf>
    <xf numFmtId="0" fontId="0" fillId="0" borderId="29" xfId="0" applyNumberFormat="1" applyBorder="1" applyAlignment="1" applyProtection="1">
      <alignment wrapText="1"/>
    </xf>
    <xf numFmtId="0" fontId="0" fillId="0" borderId="29" xfId="0" applyNumberFormat="1" applyBorder="1" applyProtection="1"/>
    <xf numFmtId="49" fontId="0" fillId="0" borderId="29" xfId="0" applyNumberFormat="1" applyFill="1" applyBorder="1" applyProtection="1"/>
    <xf numFmtId="4" fontId="0" fillId="0" borderId="29" xfId="0" applyNumberFormat="1" applyBorder="1" applyProtection="1"/>
    <xf numFmtId="0" fontId="0" fillId="0" borderId="29" xfId="0" applyBorder="1"/>
    <xf numFmtId="1" fontId="0" fillId="0" borderId="1" xfId="0" applyNumberFormat="1" applyBorder="1" applyAlignment="1" applyProtection="1">
      <alignment vertical="top" wrapText="1"/>
    </xf>
    <xf numFmtId="0" fontId="1" fillId="0" borderId="1" xfId="0" applyFont="1" applyFill="1" applyBorder="1" applyAlignment="1">
      <alignment vertical="center" wrapText="1"/>
    </xf>
    <xf numFmtId="0" fontId="0" fillId="0" borderId="1" xfId="0" applyFill="1" applyBorder="1" applyAlignment="1">
      <alignment vertical="center"/>
    </xf>
    <xf numFmtId="168" fontId="0" fillId="21" borderId="1" xfId="0" applyNumberFormat="1" applyFill="1" applyBorder="1" applyProtection="1">
      <protection locked="0"/>
    </xf>
    <xf numFmtId="0" fontId="0" fillId="0" borderId="1" xfId="0" applyFill="1" applyBorder="1" applyAlignment="1">
      <alignment horizontal="left" vertical="center"/>
    </xf>
    <xf numFmtId="0" fontId="0" fillId="21" borderId="1" xfId="0" applyFill="1" applyBorder="1"/>
    <xf numFmtId="0" fontId="0" fillId="0" borderId="1" xfId="0" applyFill="1" applyBorder="1" applyAlignment="1">
      <alignment wrapText="1"/>
    </xf>
    <xf numFmtId="0" fontId="0" fillId="0" borderId="4" xfId="0" applyFill="1" applyBorder="1" applyAlignment="1">
      <alignmen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1" fillId="0" borderId="0" xfId="0" applyFont="1" applyAlignment="1"/>
    <xf numFmtId="0" fontId="24" fillId="0" borderId="0" xfId="0" applyFont="1" applyAlignment="1"/>
    <xf numFmtId="175" fontId="1" fillId="0" borderId="4" xfId="0" applyNumberFormat="1" applyFont="1" applyFill="1" applyBorder="1" applyAlignment="1">
      <alignment horizontal="center" vertical="center"/>
    </xf>
    <xf numFmtId="175" fontId="0" fillId="0" borderId="5" xfId="0" applyNumberFormat="1" applyFont="1" applyFill="1" applyBorder="1" applyAlignment="1">
      <alignment horizontal="center" vertical="center"/>
    </xf>
    <xf numFmtId="0" fontId="1" fillId="0" borderId="0" xfId="0" applyFont="1" applyFill="1" applyAlignment="1">
      <alignment horizontal="center" vertical="center"/>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49" fontId="0" fillId="0" borderId="1" xfId="0" applyNumberFormat="1" applyFont="1" applyFill="1" applyBorder="1" applyAlignment="1">
      <alignment horizontal="center" vertical="center"/>
    </xf>
    <xf numFmtId="0" fontId="0" fillId="0" borderId="0" xfId="0" applyFont="1" applyFill="1" applyAlignment="1">
      <alignment horizontal="left" vertical="center"/>
    </xf>
    <xf numFmtId="175" fontId="0" fillId="0" borderId="0" xfId="0" applyNumberFormat="1" applyFont="1" applyFill="1" applyAlignment="1">
      <alignment horizontal="center" vertical="center"/>
    </xf>
    <xf numFmtId="0" fontId="13" fillId="0" borderId="1" xfId="0" applyFont="1" applyFill="1" applyBorder="1" applyAlignment="1">
      <alignment horizontal="center" vertical="center"/>
    </xf>
    <xf numFmtId="175" fontId="13" fillId="0" borderId="1"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9" fillId="0" borderId="1" xfId="0" applyFont="1" applyFill="1" applyBorder="1" applyAlignment="1">
      <alignment horizontal="left" vertical="center"/>
    </xf>
    <xf numFmtId="0" fontId="44" fillId="0" borderId="0" xfId="0" applyFont="1" applyAlignment="1">
      <alignment horizontal="center"/>
    </xf>
    <xf numFmtId="0" fontId="0" fillId="0" borderId="0" xfId="0" applyFont="1" applyFill="1" applyAlignment="1">
      <alignment horizontal="left" vertical="center"/>
    </xf>
    <xf numFmtId="0" fontId="8" fillId="4" borderId="6" xfId="0" applyFont="1" applyFill="1" applyBorder="1" applyAlignment="1">
      <alignment horizontal="center" vertical="center"/>
    </xf>
    <xf numFmtId="0" fontId="0" fillId="0" borderId="7" xfId="0" applyBorder="1"/>
    <xf numFmtId="0" fontId="0" fillId="0" borderId="16" xfId="0" applyBorder="1"/>
    <xf numFmtId="0" fontId="0" fillId="0" borderId="9" xfId="0" applyBorder="1"/>
    <xf numFmtId="0" fontId="0" fillId="0" borderId="21" xfId="0" applyBorder="1"/>
    <xf numFmtId="0" fontId="0" fillId="0" borderId="22" xfId="0" applyBorder="1"/>
    <xf numFmtId="0" fontId="10" fillId="5" borderId="2" xfId="0" applyFont="1" applyFill="1" applyBorder="1" applyAlignment="1">
      <alignment horizontal="center" vertical="center" wrapText="1"/>
    </xf>
    <xf numFmtId="0" fontId="0" fillId="0" borderId="17" xfId="0" applyBorder="1"/>
    <xf numFmtId="0" fontId="0" fillId="0" borderId="3" xfId="0" applyBorder="1"/>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21"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0" fillId="0" borderId="20" xfId="0" applyBorder="1"/>
    <xf numFmtId="0" fontId="0" fillId="0" borderId="25" xfId="0" applyBorder="1"/>
    <xf numFmtId="0" fontId="0" fillId="0" borderId="19" xfId="0" applyBorder="1"/>
    <xf numFmtId="0" fontId="12" fillId="8" borderId="2" xfId="0" applyFont="1" applyFill="1" applyBorder="1" applyAlignment="1">
      <alignment horizontal="center" vertical="center"/>
    </xf>
    <xf numFmtId="0" fontId="33" fillId="19" borderId="14" xfId="0" applyFont="1" applyFill="1" applyBorder="1" applyAlignment="1">
      <alignment horizontal="center"/>
    </xf>
    <xf numFmtId="0" fontId="33" fillId="19" borderId="15" xfId="0" applyFont="1" applyFill="1" applyBorder="1" applyAlignment="1">
      <alignment horizontal="center"/>
    </xf>
    <xf numFmtId="0" fontId="33" fillId="19" borderId="7" xfId="0" applyFont="1" applyFill="1" applyBorder="1" applyAlignment="1">
      <alignment horizontal="center"/>
    </xf>
    <xf numFmtId="0" fontId="33" fillId="19" borderId="8" xfId="0" applyFont="1" applyFill="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32" fillId="0" borderId="3" xfId="0" applyFont="1" applyBorder="1" applyAlignment="1">
      <alignment horizontal="justify" vertical="center" wrapText="1"/>
    </xf>
    <xf numFmtId="0" fontId="32" fillId="0" borderId="1" xfId="0" applyFont="1" applyBorder="1" applyAlignment="1">
      <alignment horizontal="justify" vertical="center" wrapText="1"/>
    </xf>
    <xf numFmtId="0" fontId="26" fillId="0" borderId="21" xfId="0" applyFont="1" applyBorder="1" applyAlignment="1" applyProtection="1">
      <alignment horizontal="center" vertical="top" wrapText="1"/>
      <protection locked="0"/>
    </xf>
    <xf numFmtId="0" fontId="0" fillId="0" borderId="4"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cellXfs>
  <cellStyles count="40">
    <cellStyle name="BodyStyle" xfId="4"/>
    <cellStyle name="BodyStyleBold" xfId="20"/>
    <cellStyle name="BodyStyleBoldRight" xfId="21"/>
    <cellStyle name="BodyStyleWithBorder" xfId="27"/>
    <cellStyle name="BorderThinBlack" xfId="31"/>
    <cellStyle name="Comma" xfId="12"/>
    <cellStyle name="Comma [0]" xfId="13"/>
    <cellStyle name="Currency" xfId="10"/>
    <cellStyle name="Currency [0]" xfId="11"/>
    <cellStyle name="DateStyle" xfId="23"/>
    <cellStyle name="DateTimeStyle" xfId="24"/>
    <cellStyle name="Decimal" xfId="26"/>
    <cellStyle name="DecimalWithBorder" xfId="30"/>
    <cellStyle name="Énfasis1" xfId="2" builtinId="29"/>
    <cellStyle name="EuroCurrency" xfId="22"/>
    <cellStyle name="EuroCurrencyWithBorder" xfId="28"/>
    <cellStyle name="HeaderStyle" xfId="3"/>
    <cellStyle name="HeaderSubTop" xfId="18"/>
    <cellStyle name="HeaderSubTopNoBold" xfId="19"/>
    <cellStyle name="HeaderTopBuyer" xfId="15"/>
    <cellStyle name="HeaderTopStyle" xfId="16"/>
    <cellStyle name="HeaderTopStyleAlignRight" xfId="17"/>
    <cellStyle name="Hipervínculo" xfId="5" builtinId="8"/>
    <cellStyle name="MainTitle" xfId="14"/>
    <cellStyle name="Millares [0] 2" xfId="39"/>
    <cellStyle name="Millares 2" xfId="37"/>
    <cellStyle name="Millares 3" xfId="36"/>
    <cellStyle name="Moneda 2" xfId="7"/>
    <cellStyle name="Moneda 2 2" xfId="35"/>
    <cellStyle name="Moneda 4" xfId="34"/>
    <cellStyle name="Normal" xfId="0" builtinId="0"/>
    <cellStyle name="Normal 10" xfId="38"/>
    <cellStyle name="Normal 2" xfId="6"/>
    <cellStyle name="Normal 3" xfId="32"/>
    <cellStyle name="Normal 4" xfId="8"/>
    <cellStyle name="Normal 6" xfId="33"/>
    <cellStyle name="Numeric" xfId="25"/>
    <cellStyle name="NumericWithBorder" xfId="29"/>
    <cellStyle name="Percent" xfId="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250031</xdr:colOff>
      <xdr:row>0</xdr:row>
      <xdr:rowOff>0</xdr:rowOff>
    </xdr:from>
    <xdr:to>
      <xdr:col>1</xdr:col>
      <xdr:colOff>516731</xdr:colOff>
      <xdr:row>5</xdr:row>
      <xdr:rowOff>250031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250031" y="0"/>
          <a:ext cx="1838325" cy="1154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frodescendientes\2018\Plan%20Anual%202018\paa%2001042017_origina%202018%20-G.Af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IGUITAC\Desktop\2017\PLAN%20DE%20COMPRAS%202017\PAA%20MUJERES%2002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rticipacionCiu\2018\PAA_PARTICIPACION%203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HIGUITAC\Downloads\PAA%20COMUNICACIONES%2001122017%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gricultura\2017\Formato%20Plan%20Anual%20de%20Adquisiciones%2018042017%20modificado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Infraestructura\PAA%20SIF%202018\FORMATO_v2_PAA_2018_SIF_%202601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LORIA%20ELENA%20LOPEZ%20MU&#209;OZ/Seguimiento/2018/Seguimiento%20Plan%20de%20Acci&#243;n%202017/Recursos%20Presupuestados%20y%20ejecutados%202017%20-%20OME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jaramilloo/My%20Documents/Plan%20de%20Acci&#243;n%202017/SgmtoJunioEnviados/PlanAccion2017valores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22">
          <cell r="B322" t="str">
            <v>Departamento Administrativo de Planeación</v>
          </cell>
          <cell r="D322" t="str">
            <v>Concurso de Méritos</v>
          </cell>
        </row>
        <row r="323">
          <cell r="B323" t="str">
            <v>Departamento Administrativo del Sistema de Prevención, Atención y Recuperación de Desastres - DAPARD</v>
          </cell>
          <cell r="D323" t="str">
            <v>Contratación Directa - Arrendamiento o Adquisición de Bienes Inmuebles</v>
          </cell>
        </row>
        <row r="324">
          <cell r="B324" t="str">
            <v>Despacho del Gobernador</v>
          </cell>
          <cell r="D324" t="str">
            <v>Contratación Directa - Bienes y Servicios en el Sector Defensa y en el Departamento Administrativo de Seguridad</v>
          </cell>
        </row>
        <row r="325">
          <cell r="B325" t="str">
            <v>Fábrica de Licores y Alcoholes de Antioquia - FLA</v>
          </cell>
          <cell r="D325" t="str">
            <v>Contratación Directa - Contratos Interadministrativos</v>
          </cell>
        </row>
        <row r="326">
          <cell r="B326" t="str">
            <v>Gerencia de Afrodescendientes</v>
          </cell>
          <cell r="D326" t="str">
            <v>Contratación Directa - Contratos para el Desarrollo de Actividades Científicas y Tecnológicas</v>
          </cell>
        </row>
        <row r="327">
          <cell r="B327" t="str">
            <v>Gerencia de Auditoría Interna</v>
          </cell>
          <cell r="D327" t="str">
            <v>Contratación Directa - Empréstito</v>
          </cell>
        </row>
        <row r="328">
          <cell r="B328" t="str">
            <v>Gerencia de Infancia, Adolescencia y Juventud</v>
          </cell>
          <cell r="D328" t="str">
            <v xml:space="preserve">Contratación Directa - Encargo Fiduciario </v>
          </cell>
        </row>
        <row r="329">
          <cell r="B329" t="str">
            <v>Gerencia de Paz</v>
          </cell>
          <cell r="D329" t="str">
            <v>Contratación Directa - No pluralidad de oferentes</v>
          </cell>
          <cell r="F329" t="str">
            <v>Abastecimiento sostenible de agua apta para el consumo humano en zona urbana del Departamento</v>
          </cell>
        </row>
        <row r="330">
          <cell r="B330" t="str">
            <v>Gerencia de Seguridad Alimentaria y Nutricional de Antioquia - MANÁ</v>
          </cell>
          <cell r="D330" t="str">
            <v>Contratación Directa - Prestación de Servicios y de Apoyo a la Gestión Persona Jurídica</v>
          </cell>
          <cell r="F330" t="str">
            <v>Abastecimiento sostenible de agua apta para el consumo humano en zonas rurales</v>
          </cell>
        </row>
        <row r="331">
          <cell r="B331" t="str">
            <v>Gerencia de Servicios Públicos</v>
          </cell>
          <cell r="D331" t="str">
            <v>Contratación Directa - Prestación de Servicios y de Apoyo a la Gestión Persona Natural</v>
          </cell>
          <cell r="F331" t="str">
            <v>Acceso Rural a los Servicios Sociales</v>
          </cell>
        </row>
        <row r="332">
          <cell r="B332" t="str">
            <v>Gerencia Indígena</v>
          </cell>
          <cell r="D332" t="str">
            <v>Contratación Directa - Urgencia Manifiesta</v>
          </cell>
          <cell r="F332" t="str">
            <v>Acción Integral contra Minas Antipersonal (MAP), Munición sin Explotar (MUSE) y Artefactos Explosivos Improvisados (AEI)</v>
          </cell>
        </row>
        <row r="333">
          <cell r="B333" t="str">
            <v>Oficina de Comunicaciones</v>
          </cell>
          <cell r="D333" t="str">
            <v>Licitación Pública</v>
          </cell>
          <cell r="F333" t="str">
            <v>Acompañamiento en el diseño y/o fortalecimiento de Políticas públicas de trabajo decente en el Departamento</v>
          </cell>
        </row>
        <row r="334">
          <cell r="B334" t="str">
            <v>Secretaría de Agricultura y Desarrollo Rural</v>
          </cell>
          <cell r="D334" t="str">
            <v>Mínima Cuantía</v>
          </cell>
          <cell r="F334" t="str">
            <v>Adaptación y Mitigación al Cambio Climático</v>
          </cell>
        </row>
        <row r="335">
          <cell r="B335" t="str">
            <v>Secretaría de Educación</v>
          </cell>
          <cell r="D335" t="str">
            <v>Otro Tipo de Contrato</v>
          </cell>
          <cell r="F335" t="str">
            <v>Alianza entre el sector educativo y el sector deporte</v>
          </cell>
        </row>
        <row r="336">
          <cell r="B336" t="str">
            <v>Secretaría de Gestión Humana y Desarrollo Organizacional</v>
          </cell>
          <cell r="D336" t="str">
            <v xml:space="preserve">Régimen Especial - Artículo 14 Ley 9 de 1989, Ley 388 de 1997 </v>
          </cell>
          <cell r="F336" t="str">
            <v>Alternativas rurales para el manejo de los residuos sólidos en el Departamento</v>
          </cell>
        </row>
        <row r="337">
          <cell r="B337" t="str">
            <v>Secretaría de Gobierno</v>
          </cell>
          <cell r="D337" t="str">
            <v>Régimen Especial - Artículo 95 Ley 489 de 1998</v>
          </cell>
          <cell r="F337" t="str">
            <v>Altos Logros y Liderazgo Deportivo</v>
          </cell>
        </row>
        <row r="338">
          <cell r="B338" t="str">
            <v>Secretaría de Hacienda</v>
          </cell>
          <cell r="D338" t="str">
            <v>Régimen Especial - Artículo 96 Ley 489 de 1998</v>
          </cell>
          <cell r="F338" t="str">
            <v>Antioquia convive y es justa</v>
          </cell>
        </row>
        <row r="339">
          <cell r="B339" t="str">
            <v>Secretaría de Infraestructura Física</v>
          </cell>
          <cell r="D339" t="str">
            <v>Régimen Especial - Concesión Minera</v>
          </cell>
          <cell r="F339" t="str">
            <v>Antioquia en Paz</v>
          </cell>
        </row>
        <row r="340">
          <cell r="B340" t="str">
            <v>Secretaría de las Mujeres</v>
          </cell>
          <cell r="D340" t="str">
            <v>Régimen Especial - Contrato de Comodato</v>
          </cell>
          <cell r="F340" t="str">
            <v>Antioquia Joven</v>
          </cell>
        </row>
        <row r="341">
          <cell r="B341" t="str">
            <v>Secretaría de Medio Ambiente</v>
          </cell>
          <cell r="D341" t="str">
            <v>Régimen Especial - Decreto 092 de 2017</v>
          </cell>
          <cell r="F341" t="str">
            <v>Antioquia libre de analfabetismo</v>
          </cell>
        </row>
        <row r="342">
          <cell r="B342" t="str">
            <v>Secretaría de Minas</v>
          </cell>
          <cell r="D342" t="str">
            <v>Régimen Especial - Decreto 1084 de 2015</v>
          </cell>
          <cell r="F342" t="str">
            <v>Antioquia reconoce e incluye la diversidad sexual y de género</v>
          </cell>
        </row>
        <row r="343">
          <cell r="B343" t="str">
            <v>Secretaría de Participación Ciudadana y Desarrollo Social</v>
          </cell>
          <cell r="D343" t="str">
            <v>Régimen Especial - Decreto 1851 de 2015</v>
          </cell>
          <cell r="F343" t="str">
            <v>Antioquia Rural Productiva</v>
          </cell>
        </row>
        <row r="344">
          <cell r="B344" t="str">
            <v>Secretaría de Productividad y Competitividad</v>
          </cell>
          <cell r="D344" t="str">
            <v>Régimen Especial - Decreto 2500 de 2010</v>
          </cell>
          <cell r="F344" t="str">
            <v>Antioquia Sin Cultivos Ilícitos</v>
          </cell>
        </row>
        <row r="345">
          <cell r="B345" t="str">
            <v>Secretaría General</v>
          </cell>
          <cell r="D345" t="str">
            <v>Régimen Especial - Ley 14 de 1983, Decreto 1222 de 1986</v>
          </cell>
          <cell r="F345" t="str">
            <v xml:space="preserve">Antioquia territorio inteligente: ecosistema de innovación </v>
          </cell>
        </row>
        <row r="346">
          <cell r="B346" t="str">
            <v>Secretaría Privada</v>
          </cell>
          <cell r="D346" t="str">
            <v>Régimen Especial - Oferta de Concesión Mercantil</v>
          </cell>
          <cell r="F346" t="str">
            <v>Arte y Cultura para la Equidad y la Movilidad Social</v>
          </cell>
        </row>
        <row r="347">
          <cell r="B347" t="str">
            <v>Secretaría Seccional de Salud y Protección Social</v>
          </cell>
          <cell r="D347" t="str">
            <v>Régimen Especial - Organismos Internacionales</v>
          </cell>
          <cell r="F347" t="str">
            <v>Articulación intersectorial para el desarrollo integral del departamento</v>
          </cell>
        </row>
        <row r="348">
          <cell r="D348" t="str">
            <v>Selección Abreviada - Acuerdo Marco de Precios</v>
          </cell>
          <cell r="F348" t="str">
            <v xml:space="preserve">Coalición de Municipios Afroantioqueños </v>
          </cell>
        </row>
        <row r="349">
          <cell r="D349" t="str">
            <v>Selección Abreviada - Adquisición en Bolsa de Productos</v>
          </cell>
          <cell r="F349" t="str">
            <v>Competitividad y promoción del turismo</v>
          </cell>
        </row>
        <row r="350">
          <cell r="D350" t="str">
            <v>Selección Abreviada - Enajenación de Bienes</v>
          </cell>
          <cell r="F350" t="str">
            <v>Comunicación Organizacional y Pública</v>
          </cell>
        </row>
        <row r="351">
          <cell r="D351" t="str">
            <v>Selección Abreviada - Menor Cuantía</v>
          </cell>
          <cell r="F351" t="str">
            <v>Conocimiento del riesgo</v>
          </cell>
        </row>
        <row r="352">
          <cell r="B352" t="str">
            <v>Sin iniciar etapa precontractual</v>
          </cell>
          <cell r="D352" t="str">
            <v>Selección Abreviada - Subasta Inversa</v>
          </cell>
          <cell r="F352" t="str">
            <v>Conservación de Ecosistemas Estratégicos</v>
          </cell>
        </row>
        <row r="353">
          <cell r="B353" t="str">
            <v>En etapa precontractual</v>
          </cell>
          <cell r="F353" t="str">
            <v>Construcción de Paz</v>
          </cell>
        </row>
        <row r="354">
          <cell r="B354" t="str">
            <v>Celebrado sin iniciar</v>
          </cell>
          <cell r="F354" t="str">
            <v>Cooperación Internacional para el Desarrollo</v>
          </cell>
        </row>
        <row r="355">
          <cell r="B355" t="str">
            <v>En ejecución</v>
          </cell>
          <cell r="D355" t="str">
            <v>Presupuesto de entidad nacional</v>
          </cell>
          <cell r="F355" t="str">
            <v>Coordinación y Complementariedad técnica, política y económica como mecanismo para arreglo institucional</v>
          </cell>
        </row>
        <row r="356">
          <cell r="B356" t="str">
            <v>Suspendido</v>
          </cell>
          <cell r="D356" t="str">
            <v>Recursos de crédito</v>
          </cell>
          <cell r="F356" t="str">
            <v>Desarrollo del capital intelectual y organizacional</v>
          </cell>
        </row>
        <row r="357">
          <cell r="B357" t="str">
            <v>Terminado</v>
          </cell>
          <cell r="D357" t="str">
            <v>Recursos propios</v>
          </cell>
          <cell r="F357" t="str">
            <v>Directrices y lineamientos para el ordenamiento territorial agropecuario en Antioquia</v>
          </cell>
        </row>
        <row r="358">
          <cell r="B358" t="str">
            <v>Liquidado</v>
          </cell>
          <cell r="D358" t="str">
            <v>Regalías</v>
          </cell>
          <cell r="F358" t="str">
            <v>Educación para la nueva ruralidad</v>
          </cell>
        </row>
        <row r="359">
          <cell r="D359" t="str">
            <v>SGP</v>
          </cell>
          <cell r="F359" t="str">
            <v>Educación terciaria para todos</v>
          </cell>
        </row>
        <row r="360">
          <cell r="F360" t="str">
            <v>Educación y cultura para la sostenibilidad ambiental del Departamento de Antioquia</v>
          </cell>
        </row>
        <row r="361">
          <cell r="F361" t="str">
            <v>Educando en igualdad de género</v>
          </cell>
        </row>
        <row r="362">
          <cell r="D362" t="str">
            <v>N/A</v>
          </cell>
          <cell r="F362" t="str">
            <v>Empresas y/o esquemas asociativos regionales para la prestación de los servicios públicos en el Departamento</v>
          </cell>
        </row>
        <row r="363">
          <cell r="D363" t="str">
            <v>Aprobadas</v>
          </cell>
          <cell r="F363" t="str">
            <v>Energía para la ruralidad</v>
          </cell>
        </row>
        <row r="364">
          <cell r="D364" t="str">
            <v>No solicitadas</v>
          </cell>
          <cell r="F364" t="str">
            <v>Envejecimiento y Vejez</v>
          </cell>
        </row>
        <row r="365">
          <cell r="D365" t="str">
            <v>Solicitadas</v>
          </cell>
          <cell r="F365" t="str">
            <v>Equipamientos Culturales para el Desarrollo Territorial</v>
          </cell>
        </row>
        <row r="366">
          <cell r="F366" t="str">
            <v>Escenarios deportivos y recreativos para la comunidad</v>
          </cell>
        </row>
        <row r="367">
          <cell r="F367" t="str">
            <v>Espacios de participación para el fortalecimiento institucional</v>
          </cell>
        </row>
        <row r="368">
          <cell r="F368" t="str">
            <v>Estrategia Departamental Buen Comienzo Antioquia</v>
          </cell>
        </row>
        <row r="369">
          <cell r="F369" t="str">
            <v>Estudios y seguimientos para la planeación y desarrollo de la Infraestructura de transporte</v>
          </cell>
        </row>
        <row r="370">
          <cell r="F370" t="str">
            <v>Excelencia educativa con más y mejores maestros</v>
          </cell>
        </row>
        <row r="371">
          <cell r="F371" t="str">
            <v>Familias en Convivencia</v>
          </cell>
        </row>
        <row r="372">
          <cell r="F372" t="str">
            <v>Fomento de sinergias para la promoción y mejoramiento de la empleabilidad en las regiones del Departamento</v>
          </cell>
        </row>
        <row r="373">
          <cell r="F373" t="str">
            <v>Fomento y Apoyo para el Emprendimiento y Fortalecimiento Empresarial</v>
          </cell>
        </row>
        <row r="374">
          <cell r="F374" t="str">
            <v>Fortalecimiento a la Seguridad y Orden Público</v>
          </cell>
        </row>
        <row r="375">
          <cell r="F375" t="str">
            <v>Fortalecimiento Autoridad Sanitaria</v>
          </cell>
        </row>
        <row r="376">
          <cell r="F376" t="str">
            <v>Fortalecimiento de la actividad física y promoción de la salud. "Por su salud muévase pues"</v>
          </cell>
        </row>
        <row r="377">
          <cell r="F377" t="str">
            <v>Fortalecimiento de las entidades sin ánimo de lucro  y entes territoriales</v>
          </cell>
        </row>
        <row r="378">
          <cell r="F378" t="str">
            <v>Fortalecimiento de las instancias, mecanismos y espacios de participación ciudadana</v>
          </cell>
        </row>
        <row r="379">
          <cell r="F379" t="str">
            <v>Fortalecimiento de las TIC en la Administración Departamental</v>
          </cell>
        </row>
        <row r="380">
          <cell r="F380" t="str">
            <v xml:space="preserve">Fortalecimiento de las TIC en redes empresariales </v>
          </cell>
        </row>
        <row r="381">
          <cell r="F381" t="str">
            <v>Fortalecimiento de los ingresos departamentales</v>
          </cell>
        </row>
        <row r="382">
          <cell r="F382" t="str">
            <v>Fortalecimiento del acceso y la calidad de la información pública</v>
          </cell>
        </row>
        <row r="383">
          <cell r="F383" t="str">
            <v xml:space="preserve">Fortalecimiento del bienestar laboral y mejoramiento de la calidad de vida </v>
          </cell>
        </row>
        <row r="384">
          <cell r="F384" t="str">
            <v>Fortalecimiento del modelo integral de atención a la ciudadanía</v>
          </cell>
        </row>
        <row r="385">
          <cell r="F385" t="str">
            <v>Fortalecimiento del Movimiento Comunal y las Organizaciones Sociales</v>
          </cell>
        </row>
        <row r="386">
          <cell r="F386" t="str">
            <v>Fortalecimiento del potencial deportivo de Antioquia</v>
          </cell>
        </row>
        <row r="387">
          <cell r="F387" t="str">
            <v>Fortalecimiento del Sistema Departamental de Ciencia, tecnología e innovación (SDCTI).</v>
          </cell>
        </row>
        <row r="388">
          <cell r="F388" t="str">
            <v>Fortalecimiento institucional de los prestadores de servicios públicos en el Departamento</v>
          </cell>
        </row>
        <row r="389">
          <cell r="F389" t="str">
            <v>Fortalecimiento Institucional en Transporte y Transito en el Departamento de Antioquia</v>
          </cell>
        </row>
        <row r="390">
          <cell r="F390" t="str">
            <v>Fortalecimiento Institucional para la planeación y la gestión del Desarrollo Territorial</v>
          </cell>
        </row>
        <row r="391">
          <cell r="F391" t="str">
            <v>Fortalecimiento tecnológico de Teleantioquia</v>
          </cell>
        </row>
        <row r="392">
          <cell r="F392" t="str">
            <v>Fortalecimiento y articulación entre el modelo de operación por procesos (Sistema Integrado de Gestión) y la estructura organizacional</v>
          </cell>
        </row>
        <row r="393">
          <cell r="F393" t="str">
            <v>Fortalecimiento y Desarrollo de la Agricultura Familiar Campesina</v>
          </cell>
        </row>
        <row r="394">
          <cell r="F394" t="str">
            <v>Gas domiciliario para el desarrollo rural del departamento</v>
          </cell>
        </row>
        <row r="395">
          <cell r="F395" t="str">
            <v>Gas domiciliario para la competitividad en las zonas urbanas del Departamento</v>
          </cell>
        </row>
        <row r="396">
          <cell r="F396" t="str">
            <v>Gestión Cultural para el Fortalecimiento de la Ciudadanía</v>
          </cell>
        </row>
        <row r="397">
          <cell r="F397" t="str">
            <v>Gestión de la información temática territorial como base fundamental para la planeación y el desarrollo</v>
          </cell>
        </row>
        <row r="398">
          <cell r="F398" t="str">
            <v>Gestión de la seguridad y la salud en el trabajo</v>
          </cell>
        </row>
        <row r="399">
          <cell r="F399" t="str">
            <v>Gestión del Empleo Público</v>
          </cell>
        </row>
        <row r="400">
          <cell r="F400" t="str">
            <v>Gestión Integral del Patrimonio Cultural</v>
          </cell>
        </row>
        <row r="401">
          <cell r="F401" t="str">
            <v>Indígenas con Calidad de Vida</v>
          </cell>
        </row>
        <row r="402">
          <cell r="F402" t="str">
            <v>Infraestructura de apoyo a la producción, transformación y comercialización de productos agropecuarios, pesqueros y forestales</v>
          </cell>
        </row>
        <row r="403">
          <cell r="F403" t="str">
            <v>Infraestructura de vías terciarias como apoyo a la comercialización de productos agropecuarios, pesqueros y forestales</v>
          </cell>
        </row>
        <row r="404">
          <cell r="F404" t="str">
            <v>Innovación y Tecnología al Servicio del Desarrollo Territorial Departamental</v>
          </cell>
        </row>
        <row r="405">
          <cell r="F405" t="str">
            <v>Juegos del sector educativo</v>
          </cell>
        </row>
        <row r="406">
          <cell r="F406" t="str">
            <v>Lectura y escritura</v>
          </cell>
        </row>
        <row r="407">
          <cell r="F407" t="str">
            <v>Lineamientos para la creación de zonas industriales en los municipios de tradición minera en Antioquia</v>
          </cell>
        </row>
        <row r="408">
          <cell r="F408" t="str">
            <v>Manejo de desastres</v>
          </cell>
        </row>
        <row r="409">
          <cell r="F409" t="str">
            <v>Manejo integral de los residuos sólidos en zona urbana del Departamento – “Basura Cero”</v>
          </cell>
        </row>
        <row r="410">
          <cell r="F410" t="str">
            <v>Manejo sostenible de sistemas de aguas residuales en zona urbana del Departamento</v>
          </cell>
        </row>
        <row r="411">
          <cell r="F411" t="str">
            <v>Manejo sostenible de sistemas de aguas residuales en zonas rurales y de difícil acceso del departamento</v>
          </cell>
        </row>
        <row r="412">
          <cell r="F412" t="str">
            <v>Mantenimiento, mejoramiento y/o rehabilitación de la RVS</v>
          </cell>
        </row>
        <row r="413">
          <cell r="F413" t="str">
            <v>Más y mejor educación para la atención a la población en condición de discapacidad y talentos excepcionales</v>
          </cell>
        </row>
        <row r="414">
          <cell r="F414" t="str">
            <v>Más y mejor educación para la población étnica</v>
          </cell>
        </row>
        <row r="415">
          <cell r="F415" t="str">
            <v xml:space="preserve">Más y mejor educación para la sociedad y las personas en el sector rural </v>
          </cell>
        </row>
        <row r="416">
          <cell r="F416" t="str">
            <v xml:space="preserve">Más y mejor educación para la sociedad y las personas en el sector urbano </v>
          </cell>
        </row>
        <row r="417">
          <cell r="F417" t="str">
            <v>Mejoramiento de Vivienda Rural</v>
          </cell>
        </row>
        <row r="418">
          <cell r="F418" t="str">
            <v>Mejoramiento de vivienda urbana</v>
          </cell>
        </row>
        <row r="419">
          <cell r="F419" t="str">
            <v>Mejorar la productividad y la competitividad del sector minero del Departamento con responsabilidad ambiental y social</v>
          </cell>
        </row>
        <row r="420">
          <cell r="F420" t="str">
            <v>Minería en armonía con el medio ambiente</v>
          </cell>
        </row>
        <row r="421">
          <cell r="F421" t="str">
            <v>Modelo Educativo de Antioquia para la vida, la sociedad y el trabajo</v>
          </cell>
        </row>
        <row r="422">
          <cell r="F422" t="str">
            <v>Modernización de la infraestructura física, bienes muebles, parque automotor y sistema integrado de seguridad</v>
          </cell>
        </row>
        <row r="423">
          <cell r="F423" t="str">
            <v>Movilidad segura en el Departamento de Antioquia</v>
          </cell>
        </row>
        <row r="424">
          <cell r="F424" t="str">
            <v>Mujeres asociadas, adelante!</v>
          </cell>
        </row>
        <row r="425">
          <cell r="F425" t="str">
            <v>Mujeres políticas “Antioquia Piensa en Grande”</v>
          </cell>
        </row>
        <row r="426">
          <cell r="F426" t="str">
            <v>Nuevos Polos de Desarrollo Habitacionales e Industriales</v>
          </cell>
        </row>
        <row r="427">
          <cell r="F427" t="str">
            <v>Participación de Antioquia en los Planes Nacionales de transporte Multimodal</v>
          </cell>
        </row>
        <row r="428">
          <cell r="F428" t="str">
            <v>Pavimentación de la Red Vial Secundaria (RVS)</v>
          </cell>
        </row>
        <row r="429">
          <cell r="F429" t="str">
            <v>Plan de cables aéreos</v>
          </cell>
        </row>
        <row r="430">
          <cell r="F430" t="str">
            <v>Población en Situación de Discapacidad</v>
          </cell>
        </row>
        <row r="431">
          <cell r="F431" t="str">
            <v>Prácticas de Excelencia</v>
          </cell>
        </row>
        <row r="432">
          <cell r="F432" t="str">
            <v>Preparando el campo antioqueño para los mercados del mundo</v>
          </cell>
        </row>
        <row r="433">
          <cell r="F433" t="str">
            <v>Prevención de las vulneraciones de la niñez para la construcción de la Paz</v>
          </cell>
        </row>
        <row r="434">
          <cell r="F434" t="str">
            <v>Promoción del deporte social comunitario, deporte formativo y recreación</v>
          </cell>
        </row>
        <row r="435">
          <cell r="F435" t="str">
            <v>Promoción, prevención y protección de los Derechos Humanos (DDHH) y Derecho Internacional Humanitario (DIH).</v>
          </cell>
        </row>
        <row r="436">
          <cell r="F436" t="str">
            <v>Protección y Conservación del Recurso Hídrico</v>
          </cell>
        </row>
        <row r="437">
          <cell r="F437" t="str">
            <v>Protección, restablecimiento de los derechos y reparación individual y colectiva a las víctimas del conflicto armado</v>
          </cell>
        </row>
        <row r="438">
          <cell r="F438" t="str">
            <v>Proyectos de infraestructura cofinanciados en los municipios</v>
          </cell>
        </row>
        <row r="439">
          <cell r="F439" t="str">
            <v>Proyectos estratégicos Departamentales</v>
          </cell>
        </row>
        <row r="440">
          <cell r="F440" t="str">
            <v>Reducción del Riesgo</v>
          </cell>
        </row>
        <row r="441">
          <cell r="F441" t="str">
            <v>Salud Ambiental</v>
          </cell>
        </row>
        <row r="442">
          <cell r="F442" t="str">
            <v>Salud Pública</v>
          </cell>
        </row>
        <row r="443">
          <cell r="F443" t="str">
            <v>Seguimiento a procesos de restitución de tierras despojadas y abandonadas en el Departamento</v>
          </cell>
        </row>
        <row r="444">
          <cell r="F444" t="str">
            <v>Seguridad alimentaria y nutricional en la población vulnerable- MANÁ</v>
          </cell>
        </row>
        <row r="445">
          <cell r="F445" t="str">
            <v>Seguridad económica de las mujeres</v>
          </cell>
        </row>
        <row r="446">
          <cell r="F446" t="str">
            <v>Seguridad pública para las mujeres</v>
          </cell>
        </row>
        <row r="447">
          <cell r="F447" t="str">
            <v>Sistema Departamental de Bomberos</v>
          </cell>
        </row>
        <row r="448">
          <cell r="F448" t="str">
            <v>Sistema Departamental de Capacitación para el deporte, la recreación, la actividad física y educación física</v>
          </cell>
        </row>
        <row r="449">
          <cell r="F449" t="str">
            <v>Sistema Departamental de Información de Gestión del Riesgo de Desastres</v>
          </cell>
        </row>
        <row r="450">
          <cell r="F450" t="str">
            <v>Trabajo decente y desarrollo económico local para la Paz</v>
          </cell>
        </row>
        <row r="451">
          <cell r="F451" t="str">
            <v>Transformación social y cultural en Gestión del Riesgo</v>
          </cell>
        </row>
        <row r="452">
          <cell r="F452" t="str">
            <v xml:space="preserve">Transparencia y lucha frontal contra la corrupción </v>
          </cell>
        </row>
        <row r="453">
          <cell r="F453" t="str">
            <v>Transversalidad con hechos</v>
          </cell>
        </row>
        <row r="454">
          <cell r="F454" t="str">
            <v>Vías para sistemas alternativos de transporte</v>
          </cell>
        </row>
        <row r="455">
          <cell r="F455" t="str">
            <v>Vivienda Nueva Rural</v>
          </cell>
        </row>
        <row r="456">
          <cell r="F456" t="str">
            <v>Vivienda Nueva Urbana</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31">
          <cell r="L531" t="str">
            <v>Construcción del Plan de Ordenamiento Territorial Agropecuario-POTA Departamental</v>
          </cell>
        </row>
        <row r="532">
          <cell r="L532" t="str">
            <v>Fortalecimiento y Desarrollo (PROPIOS) del Programa de Agricultura Familiar en el Departamento</v>
          </cell>
        </row>
        <row r="533">
          <cell r="L533" t="str">
            <v xml:space="preserve">Fortalecimiento de la infraestructura de apoyo a la producción, transformación y comerciliazación de productos agroindustriales en el Departamento de Antioquia </v>
          </cell>
        </row>
        <row r="534">
          <cell r="L534" t="str">
            <v>Mejoramiento Infraestructuras de beneficio y faenado de bovinos y porcinos (plazas de feria, subastas ganaderas, vehículos especializados) en el Departamento de Antioquia</v>
          </cell>
        </row>
        <row r="535">
          <cell r="L535" t="str">
            <v>Fortalecimiento Agroempresarial y Comercial de Asociaciones Agropecuarias en el Departamento de Antioquia</v>
          </cell>
        </row>
        <row r="536">
          <cell r="L536" t="str">
            <v xml:space="preserve">Fortalecimiento a la actividad productiva del sector agropecuario (Etapa 1) en el Departamento de Antioquia </v>
          </cell>
        </row>
        <row r="537">
          <cell r="L537" t="str">
            <v>Apoyo a la modernización de la ganadería en el Departamento Antioquia</v>
          </cell>
        </row>
        <row r="538">
          <cell r="L538" t="str">
            <v xml:space="preserve">Fortalecimiento de estrategias que posibiliten mejorar la coordinación Interinstitucional para el Desarrollo Agropecuario del Departamento de Antioquia </v>
          </cell>
        </row>
        <row r="539">
          <cell r="L539" t="str">
            <v>Desarrollo Industrial Agropecuario, a través de la creación y puesta en marcha de la empresa Agroindustrial en el Departamento de Antioquia</v>
          </cell>
        </row>
        <row r="543">
          <cell r="L543">
            <v>220069</v>
          </cell>
        </row>
        <row r="544">
          <cell r="L544">
            <v>140054</v>
          </cell>
        </row>
        <row r="545">
          <cell r="L545">
            <v>140053</v>
          </cell>
        </row>
        <row r="546">
          <cell r="L546">
            <v>140052</v>
          </cell>
        </row>
        <row r="547">
          <cell r="L547">
            <v>140056</v>
          </cell>
        </row>
        <row r="548">
          <cell r="L548">
            <v>140060</v>
          </cell>
        </row>
        <row r="549">
          <cell r="L549">
            <v>140050</v>
          </cell>
        </row>
        <row r="550">
          <cell r="L550">
            <v>140051</v>
          </cell>
        </row>
        <row r="551">
          <cell r="L551">
            <v>140055</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79">
          <cell r="F579" t="str">
            <v>Tipo A1: Supervisión e Interventoría Integral</v>
          </cell>
        </row>
        <row r="580">
          <cell r="F580" t="str">
            <v>Tipo A2: Supervisión e Interventoría Técnica</v>
          </cell>
        </row>
        <row r="581">
          <cell r="F581" t="str">
            <v xml:space="preserve">Tipo B1: Supervisión e Interventoría Técnica </v>
          </cell>
        </row>
        <row r="582">
          <cell r="F582" t="str">
            <v>Tipo B2: Supervisión Colegiada</v>
          </cell>
        </row>
        <row r="583">
          <cell r="F583" t="str">
            <v>Tipo C:  Supervisión</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do depto y gestion incorp"/>
      <sheetName val="Sumado depto y gestion incorp1"/>
      <sheetName val="Exportar Hoja de Trabajo"/>
      <sheetName val="SQL"/>
    </sheetNames>
    <sheetDataSet>
      <sheetData sheetId="0"/>
      <sheetData sheetId="1">
        <row r="2">
          <cell r="A2" t="str">
            <v>2008050000501</v>
          </cell>
          <cell r="B2" t="str">
            <v>081002001</v>
          </cell>
          <cell r="C2">
            <v>8000000000</v>
          </cell>
          <cell r="D2">
            <v>4154801523</v>
          </cell>
          <cell r="E2">
            <v>12154801523</v>
          </cell>
          <cell r="F2">
            <v>7999927066</v>
          </cell>
          <cell r="G2">
            <v>4154801523</v>
          </cell>
        </row>
        <row r="3">
          <cell r="A3" t="str">
            <v>2008050000518</v>
          </cell>
          <cell r="B3" t="str">
            <v>221002001</v>
          </cell>
          <cell r="C3">
            <v>20837802050</v>
          </cell>
          <cell r="D3">
            <v>0</v>
          </cell>
          <cell r="E3">
            <v>20837802050</v>
          </cell>
          <cell r="F3">
            <v>18548774080</v>
          </cell>
          <cell r="G3">
            <v>0</v>
          </cell>
        </row>
        <row r="4">
          <cell r="A4" t="str">
            <v>2011050000220</v>
          </cell>
          <cell r="B4" t="str">
            <v>071046001</v>
          </cell>
          <cell r="C4">
            <v>100000000</v>
          </cell>
          <cell r="D4">
            <v>0</v>
          </cell>
          <cell r="E4">
            <v>100000000</v>
          </cell>
          <cell r="F4">
            <v>100000000</v>
          </cell>
          <cell r="G4">
            <v>0</v>
          </cell>
        </row>
        <row r="5">
          <cell r="A5" t="str">
            <v>2012000100183</v>
          </cell>
          <cell r="B5" t="str">
            <v>112R05001</v>
          </cell>
          <cell r="C5">
            <v>541019654</v>
          </cell>
          <cell r="D5">
            <v>0</v>
          </cell>
          <cell r="E5">
            <v>541019654</v>
          </cell>
          <cell r="F5">
            <v>0</v>
          </cell>
          <cell r="G5">
            <v>0</v>
          </cell>
        </row>
        <row r="6">
          <cell r="A6" t="str">
            <v>2012050000006</v>
          </cell>
          <cell r="B6" t="str">
            <v>082006001</v>
          </cell>
          <cell r="C6">
            <v>800000000</v>
          </cell>
          <cell r="D6">
            <v>0</v>
          </cell>
          <cell r="E6">
            <v>800000000</v>
          </cell>
          <cell r="F6">
            <v>719537962</v>
          </cell>
          <cell r="G6">
            <v>0</v>
          </cell>
        </row>
        <row r="7">
          <cell r="A7" t="str">
            <v>2012050000014</v>
          </cell>
          <cell r="B7" t="str">
            <v>221144001</v>
          </cell>
          <cell r="C7">
            <v>11568051350</v>
          </cell>
          <cell r="D7">
            <v>0</v>
          </cell>
          <cell r="E7">
            <v>11568051350</v>
          </cell>
          <cell r="F7">
            <v>7168519925</v>
          </cell>
          <cell r="G7">
            <v>0</v>
          </cell>
        </row>
        <row r="8">
          <cell r="A8" t="str">
            <v>2012050000038</v>
          </cell>
          <cell r="B8" t="str">
            <v>082038001</v>
          </cell>
          <cell r="C8">
            <v>1525804592</v>
          </cell>
          <cell r="D8">
            <v>0</v>
          </cell>
          <cell r="E8">
            <v>1525804592</v>
          </cell>
          <cell r="F8">
            <v>1265224501</v>
          </cell>
          <cell r="G8">
            <v>0</v>
          </cell>
        </row>
        <row r="9">
          <cell r="A9" t="str">
            <v>2012050000052</v>
          </cell>
          <cell r="B9" t="str">
            <v>092052001</v>
          </cell>
          <cell r="C9">
            <v>4800000000</v>
          </cell>
          <cell r="D9">
            <v>2268454000</v>
          </cell>
          <cell r="E9">
            <v>7068454000</v>
          </cell>
          <cell r="F9">
            <v>4737478370</v>
          </cell>
          <cell r="G9">
            <v>2268454000</v>
          </cell>
        </row>
        <row r="10">
          <cell r="A10" t="str">
            <v>2012050000055</v>
          </cell>
          <cell r="B10" t="str">
            <v>092055001</v>
          </cell>
          <cell r="C10">
            <v>500000000</v>
          </cell>
          <cell r="D10">
            <v>91451934</v>
          </cell>
          <cell r="E10">
            <v>591451934</v>
          </cell>
          <cell r="F10">
            <v>455309360</v>
          </cell>
          <cell r="G10">
            <v>91451934</v>
          </cell>
        </row>
        <row r="11">
          <cell r="A11" t="str">
            <v>2012050000080</v>
          </cell>
          <cell r="B11" t="str">
            <v>082080001</v>
          </cell>
          <cell r="C11">
            <v>100000000</v>
          </cell>
          <cell r="D11">
            <v>0</v>
          </cell>
          <cell r="E11">
            <v>100000000</v>
          </cell>
          <cell r="F11">
            <v>72263193</v>
          </cell>
          <cell r="G11">
            <v>0</v>
          </cell>
        </row>
        <row r="12">
          <cell r="A12" t="str">
            <v>2012050000124</v>
          </cell>
          <cell r="B12" t="str">
            <v>182124001</v>
          </cell>
          <cell r="C12">
            <v>3755034008</v>
          </cell>
          <cell r="D12">
            <v>0</v>
          </cell>
          <cell r="E12">
            <v>3755034008</v>
          </cell>
          <cell r="F12">
            <v>3144171672</v>
          </cell>
          <cell r="G12">
            <v>0</v>
          </cell>
        </row>
        <row r="13">
          <cell r="A13" t="str">
            <v>2012050000128</v>
          </cell>
          <cell r="B13" t="str">
            <v>082128001</v>
          </cell>
          <cell r="C13">
            <v>1520000000</v>
          </cell>
          <cell r="D13">
            <v>0</v>
          </cell>
          <cell r="E13">
            <v>1520000000</v>
          </cell>
          <cell r="F13">
            <v>1426091148</v>
          </cell>
          <cell r="G13">
            <v>0</v>
          </cell>
        </row>
        <row r="14">
          <cell r="A14" t="str">
            <v>2012050000130</v>
          </cell>
          <cell r="B14" t="str">
            <v>082130001</v>
          </cell>
          <cell r="C14">
            <v>8605288990</v>
          </cell>
          <cell r="D14">
            <v>0</v>
          </cell>
          <cell r="E14">
            <v>8605288990</v>
          </cell>
          <cell r="F14">
            <v>3040588090</v>
          </cell>
          <cell r="G14">
            <v>0</v>
          </cell>
        </row>
        <row r="15">
          <cell r="A15" t="str">
            <v>2012050000131</v>
          </cell>
          <cell r="B15" t="str">
            <v>022131001</v>
          </cell>
          <cell r="C15">
            <v>0</v>
          </cell>
          <cell r="D15">
            <v>0</v>
          </cell>
          <cell r="E15">
            <v>0</v>
          </cell>
          <cell r="F15">
            <v>0</v>
          </cell>
          <cell r="G15">
            <v>0</v>
          </cell>
        </row>
        <row r="16">
          <cell r="A16" t="str">
            <v>2016050000159</v>
          </cell>
          <cell r="B16" t="str">
            <v>100027001</v>
          </cell>
          <cell r="C16">
            <v>100000000</v>
          </cell>
          <cell r="D16">
            <v>0</v>
          </cell>
          <cell r="E16">
            <v>100000000</v>
          </cell>
          <cell r="F16">
            <v>100000000</v>
          </cell>
          <cell r="G16">
            <v>0</v>
          </cell>
        </row>
        <row r="17">
          <cell r="A17" t="str">
            <v>2012050000168</v>
          </cell>
          <cell r="B17" t="str">
            <v>182168001</v>
          </cell>
          <cell r="C17">
            <v>45063411687</v>
          </cell>
          <cell r="D17">
            <v>8000000000</v>
          </cell>
          <cell r="E17">
            <v>53063411687</v>
          </cell>
          <cell r="F17">
            <v>42695793203</v>
          </cell>
          <cell r="G17">
            <v>8000000000</v>
          </cell>
        </row>
        <row r="18">
          <cell r="A18" t="str">
            <v>2012050000172</v>
          </cell>
          <cell r="B18" t="str">
            <v>022172001</v>
          </cell>
          <cell r="C18">
            <v>0</v>
          </cell>
          <cell r="D18">
            <v>0</v>
          </cell>
          <cell r="E18">
            <v>0</v>
          </cell>
          <cell r="F18">
            <v>0</v>
          </cell>
          <cell r="G18">
            <v>0</v>
          </cell>
        </row>
        <row r="19">
          <cell r="A19" t="str">
            <v>2012050000208</v>
          </cell>
          <cell r="B19" t="str">
            <v>022208001</v>
          </cell>
          <cell r="C19">
            <v>337315863</v>
          </cell>
          <cell r="D19">
            <v>0</v>
          </cell>
          <cell r="E19">
            <v>337315863</v>
          </cell>
          <cell r="F19">
            <v>0</v>
          </cell>
          <cell r="G19">
            <v>0</v>
          </cell>
        </row>
        <row r="20">
          <cell r="A20" t="str">
            <v>2012050000210</v>
          </cell>
          <cell r="B20" t="str">
            <v>022210001</v>
          </cell>
          <cell r="C20">
            <v>5495840000</v>
          </cell>
          <cell r="D20">
            <v>0</v>
          </cell>
          <cell r="E20">
            <v>5495840000</v>
          </cell>
          <cell r="F20">
            <v>4179475092</v>
          </cell>
          <cell r="G20">
            <v>0</v>
          </cell>
        </row>
        <row r="21">
          <cell r="A21" t="str">
            <v>2012050000259</v>
          </cell>
          <cell r="B21" t="str">
            <v>182259001</v>
          </cell>
          <cell r="C21">
            <v>0</v>
          </cell>
          <cell r="D21">
            <v>28674329494</v>
          </cell>
          <cell r="E21">
            <v>28674329494</v>
          </cell>
          <cell r="F21">
            <v>0</v>
          </cell>
          <cell r="G21">
            <v>14557106456</v>
          </cell>
        </row>
        <row r="22">
          <cell r="A22" t="str">
            <v>2012050000294</v>
          </cell>
          <cell r="B22" t="str">
            <v>182294001</v>
          </cell>
          <cell r="C22">
            <v>0</v>
          </cell>
          <cell r="D22">
            <v>0</v>
          </cell>
          <cell r="E22">
            <v>0</v>
          </cell>
          <cell r="F22">
            <v>0</v>
          </cell>
          <cell r="G22">
            <v>0</v>
          </cell>
        </row>
        <row r="23">
          <cell r="A23" t="str">
            <v>2012050000296</v>
          </cell>
          <cell r="B23" t="str">
            <v>172296001</v>
          </cell>
          <cell r="C23">
            <v>0</v>
          </cell>
          <cell r="D23">
            <v>0</v>
          </cell>
          <cell r="E23">
            <v>0</v>
          </cell>
          <cell r="F23">
            <v>0</v>
          </cell>
          <cell r="G23">
            <v>0</v>
          </cell>
        </row>
        <row r="24">
          <cell r="A24" t="str">
            <v>2012050000317</v>
          </cell>
          <cell r="B24" t="str">
            <v>182317001</v>
          </cell>
          <cell r="C24">
            <v>16680399845</v>
          </cell>
          <cell r="D24">
            <v>228813436532</v>
          </cell>
          <cell r="E24">
            <v>245493836377</v>
          </cell>
          <cell r="F24">
            <v>29680399845</v>
          </cell>
          <cell r="G24">
            <v>228813436532</v>
          </cell>
        </row>
        <row r="25">
          <cell r="A25" t="str">
            <v>2012050000350</v>
          </cell>
          <cell r="B25" t="str">
            <v>112350001</v>
          </cell>
          <cell r="C25">
            <v>3147000000</v>
          </cell>
          <cell r="D25">
            <v>0</v>
          </cell>
          <cell r="E25">
            <v>3147000000</v>
          </cell>
          <cell r="F25">
            <v>0</v>
          </cell>
          <cell r="G25">
            <v>0</v>
          </cell>
        </row>
        <row r="26">
          <cell r="A26" t="str">
            <v>2013050000002</v>
          </cell>
          <cell r="B26" t="str">
            <v>183002001</v>
          </cell>
          <cell r="C26">
            <v>10231258554</v>
          </cell>
          <cell r="D26">
            <v>0</v>
          </cell>
          <cell r="E26">
            <v>10231258554</v>
          </cell>
          <cell r="F26">
            <v>3445928912</v>
          </cell>
          <cell r="G26">
            <v>0</v>
          </cell>
        </row>
        <row r="27">
          <cell r="A27" t="str">
            <v>2013050000023</v>
          </cell>
          <cell r="B27" t="str">
            <v>183023001</v>
          </cell>
          <cell r="C27">
            <v>211213855682</v>
          </cell>
          <cell r="D27">
            <v>0</v>
          </cell>
          <cell r="E27">
            <v>211213855682</v>
          </cell>
          <cell r="F27">
            <v>197702637490</v>
          </cell>
          <cell r="G27">
            <v>0</v>
          </cell>
        </row>
        <row r="28">
          <cell r="A28" t="str">
            <v>2014000040020</v>
          </cell>
          <cell r="B28" t="str">
            <v>180000001</v>
          </cell>
          <cell r="C28">
            <v>321429010</v>
          </cell>
          <cell r="D28">
            <v>0</v>
          </cell>
          <cell r="E28">
            <v>321429010</v>
          </cell>
          <cell r="F28">
            <v>8531491</v>
          </cell>
          <cell r="G28">
            <v>0</v>
          </cell>
        </row>
        <row r="29">
          <cell r="A29" t="str">
            <v>2015003050002</v>
          </cell>
          <cell r="B29" t="str">
            <v>020018001</v>
          </cell>
          <cell r="C29">
            <v>187100464</v>
          </cell>
          <cell r="D29">
            <v>0</v>
          </cell>
          <cell r="E29">
            <v>187100464</v>
          </cell>
          <cell r="F29">
            <v>0</v>
          </cell>
          <cell r="G29">
            <v>0</v>
          </cell>
        </row>
        <row r="30">
          <cell r="A30" t="str">
            <v>2015003050005</v>
          </cell>
          <cell r="B30" t="str">
            <v>020026001</v>
          </cell>
          <cell r="C30">
            <v>307663067</v>
          </cell>
          <cell r="D30">
            <v>0</v>
          </cell>
          <cell r="E30">
            <v>307663067</v>
          </cell>
          <cell r="F30">
            <v>0</v>
          </cell>
          <cell r="G30">
            <v>0</v>
          </cell>
        </row>
        <row r="31">
          <cell r="A31" t="str">
            <v>2015003050006</v>
          </cell>
          <cell r="B31" t="str">
            <v>020025001</v>
          </cell>
          <cell r="C31">
            <v>371069954</v>
          </cell>
          <cell r="D31">
            <v>0</v>
          </cell>
          <cell r="E31">
            <v>371069954</v>
          </cell>
          <cell r="F31">
            <v>0</v>
          </cell>
          <cell r="G31">
            <v>0</v>
          </cell>
        </row>
        <row r="32">
          <cell r="A32" t="str">
            <v>2015050000002</v>
          </cell>
          <cell r="B32" t="str">
            <v>020014001</v>
          </cell>
          <cell r="C32">
            <v>0</v>
          </cell>
          <cell r="D32">
            <v>45878238</v>
          </cell>
          <cell r="E32">
            <v>45878238</v>
          </cell>
          <cell r="F32">
            <v>0</v>
          </cell>
          <cell r="G32">
            <v>0</v>
          </cell>
        </row>
        <row r="33">
          <cell r="A33" t="str">
            <v>2015050000007</v>
          </cell>
          <cell r="B33" t="str">
            <v>070004001</v>
          </cell>
          <cell r="C33">
            <v>7798175043</v>
          </cell>
          <cell r="D33">
            <v>0</v>
          </cell>
          <cell r="E33">
            <v>7798175043</v>
          </cell>
          <cell r="F33">
            <v>3441751644</v>
          </cell>
          <cell r="G33">
            <v>0</v>
          </cell>
        </row>
        <row r="34">
          <cell r="A34" t="str">
            <v>2015050000013</v>
          </cell>
          <cell r="B34" t="str">
            <v>180030001</v>
          </cell>
          <cell r="C34">
            <v>8331575595</v>
          </cell>
          <cell r="D34">
            <v>0</v>
          </cell>
          <cell r="E34">
            <v>8331575595</v>
          </cell>
          <cell r="F34">
            <v>8331337323</v>
          </cell>
          <cell r="G34">
            <v>0</v>
          </cell>
        </row>
        <row r="35">
          <cell r="A35" t="str">
            <v>2016050000004</v>
          </cell>
          <cell r="B35" t="str">
            <v>100012001</v>
          </cell>
          <cell r="C35">
            <v>197360967</v>
          </cell>
          <cell r="D35">
            <v>0</v>
          </cell>
          <cell r="E35">
            <v>197360967</v>
          </cell>
          <cell r="F35">
            <v>96859410</v>
          </cell>
          <cell r="G35">
            <v>0</v>
          </cell>
        </row>
        <row r="36">
          <cell r="A36" t="str">
            <v>2016050000005</v>
          </cell>
          <cell r="B36" t="str">
            <v>220040001</v>
          </cell>
          <cell r="C36">
            <v>186980690</v>
          </cell>
          <cell r="D36">
            <v>0</v>
          </cell>
          <cell r="E36">
            <v>186980690</v>
          </cell>
          <cell r="F36">
            <v>146083144</v>
          </cell>
          <cell r="G36">
            <v>0</v>
          </cell>
        </row>
        <row r="37">
          <cell r="A37" t="str">
            <v>2016050000006</v>
          </cell>
          <cell r="B37" t="str">
            <v>100013001</v>
          </cell>
          <cell r="C37">
            <v>297179088</v>
          </cell>
          <cell r="D37">
            <v>0</v>
          </cell>
          <cell r="E37">
            <v>297179088</v>
          </cell>
          <cell r="F37">
            <v>280804350</v>
          </cell>
          <cell r="G37">
            <v>0</v>
          </cell>
        </row>
        <row r="38">
          <cell r="A38" t="str">
            <v>2016050000007</v>
          </cell>
          <cell r="B38" t="str">
            <v>020130001</v>
          </cell>
          <cell r="C38">
            <v>637504485</v>
          </cell>
          <cell r="D38">
            <v>0</v>
          </cell>
          <cell r="E38">
            <v>637504485</v>
          </cell>
          <cell r="F38">
            <v>462642331</v>
          </cell>
          <cell r="G38">
            <v>0</v>
          </cell>
        </row>
        <row r="39">
          <cell r="A39" t="str">
            <v>2016050000008</v>
          </cell>
          <cell r="B39" t="str">
            <v>100014001</v>
          </cell>
          <cell r="C39">
            <v>56805062109</v>
          </cell>
          <cell r="D39">
            <v>0</v>
          </cell>
          <cell r="E39">
            <v>56805062109</v>
          </cell>
          <cell r="F39">
            <v>21125254515</v>
          </cell>
          <cell r="G39">
            <v>0</v>
          </cell>
        </row>
        <row r="40">
          <cell r="A40" t="str">
            <v>2016050000009</v>
          </cell>
          <cell r="B40" t="str">
            <v>110010001</v>
          </cell>
          <cell r="C40">
            <v>4769090134</v>
          </cell>
          <cell r="D40">
            <v>0</v>
          </cell>
          <cell r="E40">
            <v>4769090134</v>
          </cell>
          <cell r="F40">
            <v>3859201739</v>
          </cell>
          <cell r="G40">
            <v>0</v>
          </cell>
        </row>
        <row r="41">
          <cell r="A41" t="str">
            <v>2016050000012</v>
          </cell>
          <cell r="B41" t="str">
            <v>220053001</v>
          </cell>
          <cell r="C41">
            <v>617517903</v>
          </cell>
          <cell r="D41">
            <v>0</v>
          </cell>
          <cell r="E41">
            <v>617517903</v>
          </cell>
          <cell r="F41">
            <v>31487400</v>
          </cell>
          <cell r="G41">
            <v>0</v>
          </cell>
        </row>
        <row r="42">
          <cell r="A42" t="str">
            <v>2016050000013</v>
          </cell>
          <cell r="B42" t="str">
            <v>210000001</v>
          </cell>
          <cell r="C42">
            <v>500000000</v>
          </cell>
          <cell r="D42">
            <v>221117000</v>
          </cell>
          <cell r="E42">
            <v>721117000</v>
          </cell>
          <cell r="F42">
            <v>500000000</v>
          </cell>
          <cell r="G42">
            <v>221117000</v>
          </cell>
        </row>
        <row r="43">
          <cell r="A43" t="str">
            <v>2016050000014</v>
          </cell>
          <cell r="B43" t="str">
            <v>210001001</v>
          </cell>
          <cell r="C43">
            <v>490000000</v>
          </cell>
          <cell r="D43">
            <v>71733320</v>
          </cell>
          <cell r="E43">
            <v>561733320</v>
          </cell>
          <cell r="F43">
            <v>335603579</v>
          </cell>
          <cell r="G43">
            <v>71733320</v>
          </cell>
        </row>
        <row r="44">
          <cell r="A44" t="str">
            <v>2016050000015</v>
          </cell>
          <cell r="B44" t="str">
            <v>220042001</v>
          </cell>
          <cell r="C44">
            <v>406000000</v>
          </cell>
          <cell r="D44">
            <v>0</v>
          </cell>
          <cell r="E44">
            <v>406000000</v>
          </cell>
          <cell r="F44">
            <v>267278170</v>
          </cell>
          <cell r="G44">
            <v>0</v>
          </cell>
        </row>
        <row r="45">
          <cell r="A45" t="str">
            <v>2016050000016</v>
          </cell>
          <cell r="B45" t="str">
            <v>140022001</v>
          </cell>
          <cell r="C45">
            <v>1750000000</v>
          </cell>
          <cell r="D45">
            <v>0</v>
          </cell>
          <cell r="E45">
            <v>1750000000</v>
          </cell>
          <cell r="F45">
            <v>1555832942</v>
          </cell>
          <cell r="G45">
            <v>0</v>
          </cell>
        </row>
        <row r="46">
          <cell r="A46" t="str">
            <v>2016050000017</v>
          </cell>
          <cell r="B46" t="str">
            <v>110006001</v>
          </cell>
          <cell r="C46">
            <v>650000000</v>
          </cell>
          <cell r="D46">
            <v>0</v>
          </cell>
          <cell r="E46">
            <v>650000000</v>
          </cell>
          <cell r="F46">
            <v>488142311</v>
          </cell>
          <cell r="G46">
            <v>0</v>
          </cell>
        </row>
        <row r="47">
          <cell r="A47" t="str">
            <v>2016050000018</v>
          </cell>
          <cell r="B47" t="str">
            <v>210021001</v>
          </cell>
          <cell r="C47">
            <v>22937885099</v>
          </cell>
          <cell r="D47">
            <v>758580483</v>
          </cell>
          <cell r="E47">
            <v>23696465582</v>
          </cell>
          <cell r="F47">
            <v>2844168365</v>
          </cell>
          <cell r="G47">
            <v>758580483</v>
          </cell>
        </row>
        <row r="48">
          <cell r="A48">
            <v>2016050000019</v>
          </cell>
          <cell r="B48" t="str">
            <v>210022001</v>
          </cell>
          <cell r="C48">
            <v>7060377941</v>
          </cell>
          <cell r="D48">
            <v>4770325469</v>
          </cell>
          <cell r="E48">
            <v>11830703410</v>
          </cell>
          <cell r="F48">
            <v>5955707228</v>
          </cell>
          <cell r="G48">
            <v>4770325469</v>
          </cell>
        </row>
        <row r="49">
          <cell r="A49" t="str">
            <v>2016050000021</v>
          </cell>
          <cell r="B49" t="str">
            <v>020157001</v>
          </cell>
          <cell r="C49">
            <v>4856298231</v>
          </cell>
          <cell r="D49">
            <v>0</v>
          </cell>
          <cell r="E49">
            <v>4856298231</v>
          </cell>
          <cell r="F49">
            <v>3365550209</v>
          </cell>
          <cell r="G49">
            <v>0</v>
          </cell>
        </row>
        <row r="50">
          <cell r="A50" t="str">
            <v>2016050000022</v>
          </cell>
          <cell r="B50" t="str">
            <v>130000001</v>
          </cell>
          <cell r="C50">
            <v>811482097</v>
          </cell>
          <cell r="D50">
            <v>0</v>
          </cell>
          <cell r="E50">
            <v>811482097</v>
          </cell>
          <cell r="F50">
            <v>659371903</v>
          </cell>
          <cell r="G50">
            <v>0</v>
          </cell>
        </row>
        <row r="51">
          <cell r="A51" t="str">
            <v>2016050000023</v>
          </cell>
          <cell r="B51" t="str">
            <v>140025001</v>
          </cell>
          <cell r="C51">
            <v>1985077562</v>
          </cell>
          <cell r="D51">
            <v>0</v>
          </cell>
          <cell r="E51">
            <v>1985077562</v>
          </cell>
          <cell r="F51">
            <v>1976870524</v>
          </cell>
          <cell r="G51">
            <v>0</v>
          </cell>
        </row>
        <row r="52">
          <cell r="A52" t="str">
            <v>2016050000024</v>
          </cell>
          <cell r="B52" t="str">
            <v>070045001</v>
          </cell>
          <cell r="C52">
            <v>44911620</v>
          </cell>
          <cell r="D52">
            <v>0</v>
          </cell>
          <cell r="E52">
            <v>44911620</v>
          </cell>
          <cell r="F52">
            <v>44911620</v>
          </cell>
          <cell r="G52">
            <v>0</v>
          </cell>
        </row>
        <row r="53">
          <cell r="A53" t="str">
            <v>2016050000025</v>
          </cell>
          <cell r="B53" t="str">
            <v>220054001</v>
          </cell>
          <cell r="C53">
            <v>4984752217</v>
          </cell>
          <cell r="D53">
            <v>2093822850</v>
          </cell>
          <cell r="E53">
            <v>7078575067</v>
          </cell>
          <cell r="F53">
            <v>2925534962</v>
          </cell>
          <cell r="G53">
            <v>2093822850</v>
          </cell>
        </row>
        <row r="54">
          <cell r="A54" t="str">
            <v>2016050000028</v>
          </cell>
          <cell r="B54" t="str">
            <v>050005001</v>
          </cell>
          <cell r="C54">
            <v>34590688033</v>
          </cell>
          <cell r="D54">
            <v>0</v>
          </cell>
          <cell r="E54">
            <v>34590688033</v>
          </cell>
          <cell r="F54">
            <v>34590688033</v>
          </cell>
          <cell r="G54">
            <v>0</v>
          </cell>
        </row>
        <row r="55">
          <cell r="A55" t="str">
            <v>2016050000029</v>
          </cell>
          <cell r="B55" t="str">
            <v>050006001</v>
          </cell>
          <cell r="C55">
            <v>3281873004</v>
          </cell>
          <cell r="D55">
            <v>0</v>
          </cell>
          <cell r="E55">
            <v>3281873004</v>
          </cell>
          <cell r="F55">
            <v>3281873004</v>
          </cell>
          <cell r="G55">
            <v>0</v>
          </cell>
        </row>
        <row r="56">
          <cell r="A56" t="str">
            <v>2016050000030</v>
          </cell>
          <cell r="B56" t="str">
            <v>050008001</v>
          </cell>
          <cell r="C56">
            <v>4753580822</v>
          </cell>
          <cell r="D56">
            <v>0</v>
          </cell>
          <cell r="E56">
            <v>4753580822</v>
          </cell>
          <cell r="F56">
            <v>4753580822</v>
          </cell>
          <cell r="G56">
            <v>0</v>
          </cell>
        </row>
        <row r="57">
          <cell r="A57" t="str">
            <v>2016050000031</v>
          </cell>
          <cell r="B57" t="str">
            <v>070046001</v>
          </cell>
          <cell r="C57">
            <v>700000000</v>
          </cell>
          <cell r="D57">
            <v>0</v>
          </cell>
          <cell r="E57">
            <v>700000000</v>
          </cell>
          <cell r="F57">
            <v>700000000</v>
          </cell>
          <cell r="G57">
            <v>0</v>
          </cell>
        </row>
        <row r="58">
          <cell r="A58" t="str">
            <v>2016050000032</v>
          </cell>
          <cell r="B58" t="str">
            <v>020158001</v>
          </cell>
          <cell r="C58">
            <v>56940477023</v>
          </cell>
          <cell r="D58">
            <v>16463632145</v>
          </cell>
          <cell r="E58">
            <v>73404109168</v>
          </cell>
          <cell r="F58">
            <v>40953306847</v>
          </cell>
          <cell r="G58">
            <v>16463632145</v>
          </cell>
        </row>
        <row r="59">
          <cell r="A59" t="str">
            <v>2016050000033</v>
          </cell>
          <cell r="B59" t="str">
            <v>010018001</v>
          </cell>
          <cell r="C59">
            <v>7517549579</v>
          </cell>
          <cell r="D59">
            <v>0</v>
          </cell>
          <cell r="E59">
            <v>7517549579</v>
          </cell>
          <cell r="F59">
            <v>6309453083</v>
          </cell>
          <cell r="G59">
            <v>0</v>
          </cell>
        </row>
        <row r="60">
          <cell r="A60" t="str">
            <v>2016050000034</v>
          </cell>
          <cell r="B60" t="str">
            <v>070047001</v>
          </cell>
          <cell r="C60">
            <v>13681293</v>
          </cell>
          <cell r="D60">
            <v>0</v>
          </cell>
          <cell r="E60">
            <v>13681293</v>
          </cell>
          <cell r="F60">
            <v>0</v>
          </cell>
          <cell r="G60">
            <v>0</v>
          </cell>
        </row>
        <row r="61">
          <cell r="A61" t="str">
            <v>2016050000035</v>
          </cell>
          <cell r="B61" t="str">
            <v>020159001</v>
          </cell>
          <cell r="C61">
            <v>160000000</v>
          </cell>
          <cell r="D61">
            <v>10555317582</v>
          </cell>
          <cell r="E61">
            <v>10715317582</v>
          </cell>
          <cell r="F61">
            <v>107027400</v>
          </cell>
          <cell r="G61">
            <v>10555317582</v>
          </cell>
        </row>
        <row r="62">
          <cell r="A62" t="str">
            <v>2016050000036</v>
          </cell>
          <cell r="B62" t="str">
            <v>070048001</v>
          </cell>
          <cell r="C62">
            <v>50000000</v>
          </cell>
          <cell r="D62">
            <v>0</v>
          </cell>
          <cell r="E62">
            <v>50000000</v>
          </cell>
          <cell r="F62">
            <v>46896726</v>
          </cell>
          <cell r="G62">
            <v>0</v>
          </cell>
        </row>
        <row r="63">
          <cell r="A63" t="str">
            <v>2016050000037</v>
          </cell>
          <cell r="B63" t="str">
            <v>100015001</v>
          </cell>
          <cell r="C63">
            <v>156887156</v>
          </cell>
          <cell r="D63">
            <v>0</v>
          </cell>
          <cell r="E63">
            <v>156887156</v>
          </cell>
          <cell r="F63">
            <v>45591781</v>
          </cell>
          <cell r="G63">
            <v>0</v>
          </cell>
        </row>
        <row r="64">
          <cell r="A64" t="str">
            <v>2016050000038</v>
          </cell>
          <cell r="B64" t="str">
            <v>070049001</v>
          </cell>
          <cell r="C64">
            <v>650000000</v>
          </cell>
          <cell r="D64">
            <v>0</v>
          </cell>
          <cell r="E64">
            <v>650000000</v>
          </cell>
          <cell r="F64">
            <v>561061478</v>
          </cell>
          <cell r="G64">
            <v>0</v>
          </cell>
        </row>
        <row r="65">
          <cell r="A65" t="str">
            <v>2016050000039</v>
          </cell>
          <cell r="B65" t="str">
            <v>100016001</v>
          </cell>
          <cell r="C65">
            <v>556778767</v>
          </cell>
          <cell r="D65">
            <v>0</v>
          </cell>
          <cell r="E65">
            <v>556778767</v>
          </cell>
          <cell r="F65">
            <v>236577452</v>
          </cell>
          <cell r="G65">
            <v>0</v>
          </cell>
        </row>
        <row r="66">
          <cell r="A66" t="str">
            <v>2016050000040</v>
          </cell>
          <cell r="B66" t="str">
            <v>050009001</v>
          </cell>
          <cell r="C66">
            <v>583406222</v>
          </cell>
          <cell r="D66">
            <v>0</v>
          </cell>
          <cell r="E66">
            <v>583406222</v>
          </cell>
          <cell r="F66">
            <v>583406222</v>
          </cell>
          <cell r="G66">
            <v>0</v>
          </cell>
        </row>
        <row r="67">
          <cell r="A67" t="str">
            <v>2016050000041</v>
          </cell>
          <cell r="B67" t="str">
            <v>050016001</v>
          </cell>
          <cell r="C67">
            <v>1806140885</v>
          </cell>
          <cell r="D67">
            <v>0</v>
          </cell>
          <cell r="E67">
            <v>1806140885</v>
          </cell>
          <cell r="F67">
            <v>1806140885</v>
          </cell>
          <cell r="G67">
            <v>0</v>
          </cell>
        </row>
        <row r="68">
          <cell r="A68" t="str">
            <v>2016050000042</v>
          </cell>
          <cell r="B68" t="str">
            <v>140048001</v>
          </cell>
          <cell r="C68">
            <v>524479164</v>
          </cell>
          <cell r="D68">
            <v>0</v>
          </cell>
          <cell r="E68">
            <v>524479164</v>
          </cell>
          <cell r="F68">
            <v>524479164</v>
          </cell>
          <cell r="G68">
            <v>0</v>
          </cell>
        </row>
        <row r="69">
          <cell r="A69" t="str">
            <v>2016050000043</v>
          </cell>
          <cell r="B69" t="str">
            <v>050017001</v>
          </cell>
          <cell r="C69">
            <v>5339021826</v>
          </cell>
          <cell r="D69">
            <v>0</v>
          </cell>
          <cell r="E69">
            <v>5339021826</v>
          </cell>
          <cell r="F69">
            <v>5339021826</v>
          </cell>
          <cell r="G69">
            <v>0</v>
          </cell>
        </row>
        <row r="70">
          <cell r="A70" t="str">
            <v>2016050000044</v>
          </cell>
          <cell r="B70" t="str">
            <v>050018001</v>
          </cell>
          <cell r="C70">
            <v>327951397</v>
          </cell>
          <cell r="D70">
            <v>0</v>
          </cell>
          <cell r="E70">
            <v>327951397</v>
          </cell>
          <cell r="F70">
            <v>327951397</v>
          </cell>
          <cell r="G70">
            <v>0</v>
          </cell>
        </row>
        <row r="71">
          <cell r="A71" t="str">
            <v>2016050000046</v>
          </cell>
          <cell r="B71" t="str">
            <v>100018001</v>
          </cell>
          <cell r="C71">
            <v>180000000</v>
          </cell>
          <cell r="D71">
            <v>0</v>
          </cell>
          <cell r="E71">
            <v>180000000</v>
          </cell>
          <cell r="F71">
            <v>179950590</v>
          </cell>
          <cell r="G71">
            <v>0</v>
          </cell>
        </row>
        <row r="72">
          <cell r="A72" t="str">
            <v>2016050000047</v>
          </cell>
          <cell r="B72" t="str">
            <v>050021001</v>
          </cell>
          <cell r="C72">
            <v>3505912518</v>
          </cell>
          <cell r="D72">
            <v>0</v>
          </cell>
          <cell r="E72">
            <v>3505912518</v>
          </cell>
          <cell r="F72">
            <v>3505912518</v>
          </cell>
          <cell r="G72">
            <v>0</v>
          </cell>
        </row>
        <row r="73">
          <cell r="A73" t="str">
            <v>2016050000048</v>
          </cell>
          <cell r="B73" t="str">
            <v>070050001</v>
          </cell>
          <cell r="C73">
            <v>400000000</v>
          </cell>
          <cell r="D73">
            <v>0</v>
          </cell>
          <cell r="E73">
            <v>400000000</v>
          </cell>
          <cell r="F73">
            <v>400000000</v>
          </cell>
          <cell r="G73">
            <v>0</v>
          </cell>
        </row>
        <row r="74">
          <cell r="A74" t="str">
            <v>2016050000049</v>
          </cell>
          <cell r="B74" t="str">
            <v>100021001</v>
          </cell>
          <cell r="C74">
            <v>448471920</v>
          </cell>
          <cell r="D74">
            <v>70000000</v>
          </cell>
          <cell r="E74">
            <v>518471920</v>
          </cell>
          <cell r="F74">
            <v>448471920</v>
          </cell>
          <cell r="G74">
            <v>70000000</v>
          </cell>
        </row>
        <row r="75">
          <cell r="A75" t="str">
            <v>2016050000050</v>
          </cell>
          <cell r="B75" t="str">
            <v>100022001</v>
          </cell>
          <cell r="C75">
            <v>1907270174</v>
          </cell>
          <cell r="D75">
            <v>0</v>
          </cell>
          <cell r="E75">
            <v>1907270174</v>
          </cell>
          <cell r="F75">
            <v>1777128962</v>
          </cell>
          <cell r="G75">
            <v>0</v>
          </cell>
        </row>
        <row r="76">
          <cell r="A76" t="str">
            <v>2016050000051</v>
          </cell>
          <cell r="B76" t="str">
            <v>110011001</v>
          </cell>
          <cell r="C76">
            <v>150000000</v>
          </cell>
          <cell r="D76">
            <v>0</v>
          </cell>
          <cell r="E76">
            <v>150000000</v>
          </cell>
          <cell r="F76">
            <v>119206649</v>
          </cell>
          <cell r="G76">
            <v>0</v>
          </cell>
        </row>
        <row r="77">
          <cell r="A77" t="str">
            <v>2016050000052</v>
          </cell>
          <cell r="B77" t="str">
            <v>020161001</v>
          </cell>
          <cell r="C77">
            <v>0</v>
          </cell>
          <cell r="D77">
            <v>0</v>
          </cell>
          <cell r="E77">
            <v>0</v>
          </cell>
          <cell r="F77">
            <v>0</v>
          </cell>
          <cell r="G77">
            <v>0</v>
          </cell>
        </row>
        <row r="78">
          <cell r="A78" t="str">
            <v>2016050000053</v>
          </cell>
          <cell r="B78" t="str">
            <v>020162001</v>
          </cell>
          <cell r="C78">
            <v>550000000</v>
          </cell>
          <cell r="D78">
            <v>730000000</v>
          </cell>
          <cell r="E78">
            <v>1280000000</v>
          </cell>
          <cell r="F78">
            <v>550000000</v>
          </cell>
          <cell r="G78">
            <v>730000000</v>
          </cell>
        </row>
        <row r="79">
          <cell r="A79" t="str">
            <v>2016050000054</v>
          </cell>
          <cell r="B79" t="str">
            <v>020163001</v>
          </cell>
          <cell r="C79">
            <v>48821461659</v>
          </cell>
          <cell r="D79">
            <v>31989526206</v>
          </cell>
          <cell r="E79">
            <v>80810987865</v>
          </cell>
          <cell r="F79">
            <v>26399373862</v>
          </cell>
          <cell r="G79">
            <v>14708490614</v>
          </cell>
        </row>
        <row r="80">
          <cell r="A80" t="str">
            <v>2016050000055</v>
          </cell>
          <cell r="B80" t="str">
            <v>020164001</v>
          </cell>
          <cell r="C80">
            <v>357990000</v>
          </cell>
          <cell r="D80">
            <v>2527396796</v>
          </cell>
          <cell r="E80">
            <v>2885386796</v>
          </cell>
          <cell r="F80">
            <v>357990000</v>
          </cell>
          <cell r="G80">
            <v>2527396795</v>
          </cell>
        </row>
        <row r="81">
          <cell r="A81" t="str">
            <v>2016050000056</v>
          </cell>
          <cell r="B81" t="str">
            <v>020165001</v>
          </cell>
          <cell r="C81">
            <v>133258431</v>
          </cell>
          <cell r="D81">
            <v>0</v>
          </cell>
          <cell r="E81">
            <v>133258431</v>
          </cell>
          <cell r="F81">
            <v>133258431</v>
          </cell>
          <cell r="G81">
            <v>0</v>
          </cell>
        </row>
        <row r="82">
          <cell r="A82" t="str">
            <v>2016050000058</v>
          </cell>
          <cell r="B82" t="str">
            <v>020167001</v>
          </cell>
          <cell r="C82">
            <v>3136323311</v>
          </cell>
          <cell r="D82">
            <v>0</v>
          </cell>
          <cell r="E82">
            <v>3136323311</v>
          </cell>
          <cell r="F82">
            <v>3136323309</v>
          </cell>
          <cell r="G82">
            <v>0</v>
          </cell>
        </row>
        <row r="83">
          <cell r="A83" t="str">
            <v>2016050000059</v>
          </cell>
          <cell r="B83" t="str">
            <v>020168001</v>
          </cell>
          <cell r="C83">
            <v>9179299395</v>
          </cell>
          <cell r="D83">
            <v>11446865473</v>
          </cell>
          <cell r="E83">
            <v>20626164868</v>
          </cell>
          <cell r="F83">
            <v>8973582321</v>
          </cell>
          <cell r="G83">
            <v>9518885214</v>
          </cell>
        </row>
        <row r="84">
          <cell r="A84" t="str">
            <v>2016050000060</v>
          </cell>
          <cell r="B84" t="str">
            <v>020169001</v>
          </cell>
          <cell r="C84">
            <v>0</v>
          </cell>
          <cell r="D84">
            <v>0</v>
          </cell>
          <cell r="E84">
            <v>0</v>
          </cell>
          <cell r="F84">
            <v>0</v>
          </cell>
          <cell r="G84">
            <v>0</v>
          </cell>
        </row>
        <row r="85">
          <cell r="A85" t="str">
            <v>2016050000061</v>
          </cell>
          <cell r="B85" t="str">
            <v>020171001</v>
          </cell>
          <cell r="C85">
            <v>6465128491</v>
          </cell>
          <cell r="D85">
            <v>19089630754</v>
          </cell>
          <cell r="E85">
            <v>25554759245</v>
          </cell>
          <cell r="F85">
            <v>1272356354</v>
          </cell>
          <cell r="G85">
            <v>19089630754</v>
          </cell>
        </row>
        <row r="86">
          <cell r="A86" t="str">
            <v>2016050000062</v>
          </cell>
          <cell r="B86" t="str">
            <v>160005001</v>
          </cell>
          <cell r="C86">
            <v>1000000000</v>
          </cell>
          <cell r="D86">
            <v>0</v>
          </cell>
          <cell r="E86">
            <v>1000000000</v>
          </cell>
          <cell r="F86">
            <v>920550574</v>
          </cell>
          <cell r="G86">
            <v>0</v>
          </cell>
        </row>
        <row r="87">
          <cell r="A87" t="str">
            <v>2016050000064</v>
          </cell>
          <cell r="B87" t="str">
            <v>220056001</v>
          </cell>
          <cell r="C87">
            <v>150000000</v>
          </cell>
          <cell r="D87">
            <v>200000000</v>
          </cell>
          <cell r="E87">
            <v>350000000</v>
          </cell>
          <cell r="F87">
            <v>150000000</v>
          </cell>
          <cell r="G87">
            <v>200000000</v>
          </cell>
        </row>
        <row r="88">
          <cell r="A88" t="str">
            <v>2016050000065</v>
          </cell>
          <cell r="B88" t="str">
            <v>020170001</v>
          </cell>
          <cell r="C88">
            <v>6580937231</v>
          </cell>
          <cell r="D88">
            <v>2778500000</v>
          </cell>
          <cell r="E88">
            <v>9359437231</v>
          </cell>
          <cell r="F88">
            <v>4492377998</v>
          </cell>
          <cell r="G88">
            <v>2770100000</v>
          </cell>
        </row>
        <row r="89">
          <cell r="A89" t="str">
            <v>2016050000066</v>
          </cell>
          <cell r="B89" t="str">
            <v>140050001</v>
          </cell>
          <cell r="C89">
            <v>5687339458</v>
          </cell>
          <cell r="D89">
            <v>0</v>
          </cell>
          <cell r="E89">
            <v>5687339458</v>
          </cell>
          <cell r="F89">
            <v>3861549762</v>
          </cell>
          <cell r="G89">
            <v>0</v>
          </cell>
        </row>
        <row r="90">
          <cell r="A90" t="str">
            <v>2016050000067</v>
          </cell>
          <cell r="B90" t="str">
            <v>070053001</v>
          </cell>
          <cell r="C90">
            <v>650000000</v>
          </cell>
          <cell r="D90">
            <v>549994402</v>
          </cell>
          <cell r="E90">
            <v>1199994402</v>
          </cell>
          <cell r="F90">
            <v>650000000</v>
          </cell>
          <cell r="G90">
            <v>549994402</v>
          </cell>
        </row>
        <row r="91">
          <cell r="A91" t="str">
            <v>2016050000068</v>
          </cell>
          <cell r="B91" t="str">
            <v>230000001</v>
          </cell>
          <cell r="C91">
            <v>647047821</v>
          </cell>
          <cell r="D91">
            <v>340075000</v>
          </cell>
          <cell r="E91">
            <v>987122821</v>
          </cell>
          <cell r="F91">
            <v>604439849</v>
          </cell>
          <cell r="G91">
            <v>340075000</v>
          </cell>
        </row>
        <row r="92">
          <cell r="A92" t="str">
            <v>2016050000069</v>
          </cell>
          <cell r="B92" t="str">
            <v>140051001</v>
          </cell>
          <cell r="C92">
            <v>315787522</v>
          </cell>
          <cell r="D92">
            <v>0</v>
          </cell>
          <cell r="E92">
            <v>315787522</v>
          </cell>
          <cell r="F92">
            <v>110763249</v>
          </cell>
          <cell r="G92">
            <v>0</v>
          </cell>
        </row>
        <row r="93">
          <cell r="A93" t="str">
            <v>2016050000070</v>
          </cell>
          <cell r="B93" t="str">
            <v>070054001</v>
          </cell>
          <cell r="C93">
            <v>891642794</v>
          </cell>
          <cell r="D93">
            <v>2660000000</v>
          </cell>
          <cell r="E93">
            <v>3551642794</v>
          </cell>
          <cell r="F93">
            <v>798976439</v>
          </cell>
          <cell r="G93">
            <v>0</v>
          </cell>
        </row>
        <row r="94">
          <cell r="A94" t="str">
            <v>2016050000071</v>
          </cell>
          <cell r="B94" t="str">
            <v>230003001</v>
          </cell>
          <cell r="C94">
            <v>3687198819</v>
          </cell>
          <cell r="D94">
            <v>10083916206</v>
          </cell>
          <cell r="E94">
            <v>13771115025</v>
          </cell>
          <cell r="F94">
            <v>3594752189</v>
          </cell>
          <cell r="G94">
            <v>10083916206</v>
          </cell>
        </row>
        <row r="95">
          <cell r="A95" t="str">
            <v>2016050000073</v>
          </cell>
          <cell r="B95" t="str">
            <v>020172001</v>
          </cell>
          <cell r="C95">
            <v>0</v>
          </cell>
          <cell r="D95">
            <v>5171000000</v>
          </cell>
          <cell r="E95">
            <v>5171000000</v>
          </cell>
          <cell r="F95">
            <v>0</v>
          </cell>
          <cell r="G95">
            <v>5171000000</v>
          </cell>
        </row>
        <row r="96">
          <cell r="A96" t="str">
            <v>2016050000074</v>
          </cell>
          <cell r="B96" t="str">
            <v>100024001</v>
          </cell>
          <cell r="C96">
            <v>160000000</v>
          </cell>
          <cell r="D96">
            <v>0</v>
          </cell>
          <cell r="E96">
            <v>160000000</v>
          </cell>
          <cell r="F96">
            <v>145011813</v>
          </cell>
          <cell r="G96">
            <v>0</v>
          </cell>
        </row>
        <row r="97">
          <cell r="A97" t="str">
            <v>2016050000075</v>
          </cell>
          <cell r="B97" t="str">
            <v>070051001</v>
          </cell>
          <cell r="C97">
            <v>401575383</v>
          </cell>
          <cell r="D97">
            <v>931552615</v>
          </cell>
          <cell r="E97">
            <v>1333127998</v>
          </cell>
          <cell r="F97">
            <v>399503343</v>
          </cell>
          <cell r="G97">
            <v>923880000</v>
          </cell>
        </row>
        <row r="98">
          <cell r="A98" t="str">
            <v>2016050000076</v>
          </cell>
          <cell r="B98" t="str">
            <v>050026001</v>
          </cell>
          <cell r="C98">
            <v>14461986857</v>
          </cell>
          <cell r="D98">
            <v>0</v>
          </cell>
          <cell r="E98">
            <v>14461986857</v>
          </cell>
          <cell r="F98">
            <v>14461986857</v>
          </cell>
          <cell r="G98">
            <v>0</v>
          </cell>
        </row>
        <row r="99">
          <cell r="A99" t="str">
            <v>2016050000078</v>
          </cell>
          <cell r="B99" t="str">
            <v>140052001</v>
          </cell>
          <cell r="C99">
            <v>10977175006</v>
          </cell>
          <cell r="D99">
            <v>2112142375</v>
          </cell>
          <cell r="E99">
            <v>13089317381</v>
          </cell>
          <cell r="F99">
            <v>9280016084</v>
          </cell>
          <cell r="G99">
            <v>2112142375</v>
          </cell>
        </row>
        <row r="100">
          <cell r="A100" t="str">
            <v>2016050000079</v>
          </cell>
          <cell r="B100" t="str">
            <v>070055001</v>
          </cell>
          <cell r="C100">
            <v>424963592</v>
          </cell>
          <cell r="D100">
            <v>0</v>
          </cell>
          <cell r="E100">
            <v>424963592</v>
          </cell>
          <cell r="F100">
            <v>302548450</v>
          </cell>
          <cell r="G100">
            <v>0</v>
          </cell>
        </row>
        <row r="101">
          <cell r="A101" t="str">
            <v>2016050000080</v>
          </cell>
          <cell r="B101" t="str">
            <v>140053001</v>
          </cell>
          <cell r="C101">
            <v>693956627</v>
          </cell>
          <cell r="D101">
            <v>1684025603</v>
          </cell>
          <cell r="E101">
            <v>2377982230</v>
          </cell>
          <cell r="F101">
            <v>621367164</v>
          </cell>
          <cell r="G101">
            <v>1684025603</v>
          </cell>
        </row>
        <row r="102">
          <cell r="A102" t="str">
            <v>2016050000081</v>
          </cell>
          <cell r="B102" t="str">
            <v>140054001</v>
          </cell>
          <cell r="C102">
            <v>1004615859</v>
          </cell>
          <cell r="D102">
            <v>0</v>
          </cell>
          <cell r="E102">
            <v>1004615859</v>
          </cell>
          <cell r="F102">
            <v>891186818</v>
          </cell>
          <cell r="G102">
            <v>0</v>
          </cell>
        </row>
        <row r="103">
          <cell r="A103" t="str">
            <v>2016050000082</v>
          </cell>
          <cell r="B103" t="str">
            <v>140055001</v>
          </cell>
          <cell r="C103">
            <v>37790442000</v>
          </cell>
          <cell r="D103">
            <v>0</v>
          </cell>
          <cell r="E103">
            <v>37790442000</v>
          </cell>
          <cell r="F103">
            <v>0</v>
          </cell>
          <cell r="G103">
            <v>0</v>
          </cell>
        </row>
        <row r="104">
          <cell r="A104" t="str">
            <v>2016050000084</v>
          </cell>
          <cell r="B104" t="str">
            <v>220057001</v>
          </cell>
          <cell r="C104">
            <v>1231858696</v>
          </cell>
          <cell r="D104">
            <v>0</v>
          </cell>
          <cell r="E104">
            <v>1231858696</v>
          </cell>
          <cell r="F104">
            <v>775758724</v>
          </cell>
          <cell r="G104">
            <v>0</v>
          </cell>
        </row>
        <row r="105">
          <cell r="A105" t="str">
            <v>2016050000085</v>
          </cell>
          <cell r="B105" t="str">
            <v>140056001</v>
          </cell>
          <cell r="C105">
            <v>359156209</v>
          </cell>
          <cell r="D105">
            <v>0</v>
          </cell>
          <cell r="E105">
            <v>359156209</v>
          </cell>
          <cell r="F105">
            <v>228126171</v>
          </cell>
          <cell r="G105">
            <v>0</v>
          </cell>
        </row>
        <row r="106">
          <cell r="A106" t="str">
            <v>2016050000086</v>
          </cell>
          <cell r="B106" t="str">
            <v>220069001</v>
          </cell>
          <cell r="C106">
            <v>2000000000</v>
          </cell>
          <cell r="D106">
            <v>0</v>
          </cell>
          <cell r="E106">
            <v>2000000000</v>
          </cell>
          <cell r="F106">
            <v>2000000000</v>
          </cell>
          <cell r="G106">
            <v>0</v>
          </cell>
        </row>
        <row r="107">
          <cell r="A107" t="str">
            <v>2016050000087</v>
          </cell>
          <cell r="B107" t="str">
            <v>140060001</v>
          </cell>
          <cell r="C107">
            <v>11018952209</v>
          </cell>
          <cell r="D107">
            <v>33980339165</v>
          </cell>
          <cell r="E107">
            <v>44999291374</v>
          </cell>
          <cell r="F107">
            <v>7531615569</v>
          </cell>
          <cell r="G107">
            <v>28126691807</v>
          </cell>
        </row>
        <row r="108">
          <cell r="A108" t="str">
            <v>2016050000088</v>
          </cell>
          <cell r="B108" t="str">
            <v>010019001</v>
          </cell>
          <cell r="C108">
            <v>948392890</v>
          </cell>
          <cell r="D108">
            <v>0</v>
          </cell>
          <cell r="E108">
            <v>948392890</v>
          </cell>
          <cell r="F108">
            <v>792027950</v>
          </cell>
          <cell r="G108">
            <v>0</v>
          </cell>
        </row>
        <row r="109">
          <cell r="A109" t="str">
            <v>2016050000089</v>
          </cell>
          <cell r="B109" t="str">
            <v>010024001</v>
          </cell>
          <cell r="C109">
            <v>187247783</v>
          </cell>
          <cell r="D109">
            <v>0</v>
          </cell>
          <cell r="E109">
            <v>187247783</v>
          </cell>
          <cell r="F109">
            <v>164227501</v>
          </cell>
          <cell r="G109">
            <v>0</v>
          </cell>
        </row>
        <row r="110">
          <cell r="A110" t="str">
            <v>2016050000090</v>
          </cell>
          <cell r="B110" t="str">
            <v>030009001</v>
          </cell>
          <cell r="C110">
            <v>1618121415</v>
          </cell>
          <cell r="D110">
            <v>0</v>
          </cell>
          <cell r="E110">
            <v>1618121415</v>
          </cell>
          <cell r="F110">
            <v>1470373880</v>
          </cell>
          <cell r="G110">
            <v>0</v>
          </cell>
        </row>
        <row r="111">
          <cell r="A111" t="str">
            <v>2016050000091</v>
          </cell>
          <cell r="B111" t="str">
            <v>010020001</v>
          </cell>
          <cell r="C111">
            <v>15287532354</v>
          </cell>
          <cell r="D111">
            <v>0</v>
          </cell>
          <cell r="E111">
            <v>15287532354</v>
          </cell>
          <cell r="F111">
            <v>7572709476</v>
          </cell>
          <cell r="G111">
            <v>0</v>
          </cell>
        </row>
        <row r="112">
          <cell r="A112" t="str">
            <v>2016050000092</v>
          </cell>
          <cell r="B112" t="str">
            <v>010021001</v>
          </cell>
          <cell r="C112">
            <v>6144460076</v>
          </cell>
          <cell r="D112">
            <v>0</v>
          </cell>
          <cell r="E112">
            <v>6144460076</v>
          </cell>
          <cell r="F112">
            <v>4826384213</v>
          </cell>
          <cell r="G112">
            <v>0</v>
          </cell>
        </row>
        <row r="113">
          <cell r="A113" t="str">
            <v>2016050000093</v>
          </cell>
          <cell r="B113" t="str">
            <v>010022001</v>
          </cell>
          <cell r="C113">
            <v>1367704557</v>
          </cell>
          <cell r="D113">
            <v>0</v>
          </cell>
          <cell r="E113">
            <v>1367704557</v>
          </cell>
          <cell r="F113">
            <v>1044926810</v>
          </cell>
          <cell r="G113">
            <v>0</v>
          </cell>
        </row>
        <row r="114">
          <cell r="A114" t="str">
            <v>2016050000094</v>
          </cell>
          <cell r="B114" t="str">
            <v>220070001</v>
          </cell>
          <cell r="C114">
            <v>507688186</v>
          </cell>
          <cell r="D114">
            <v>5579000000</v>
          </cell>
          <cell r="E114">
            <v>6086688186</v>
          </cell>
          <cell r="F114">
            <v>430068602</v>
          </cell>
          <cell r="G114">
            <v>0</v>
          </cell>
        </row>
        <row r="115">
          <cell r="A115" t="str">
            <v>2016050000095</v>
          </cell>
          <cell r="B115" t="str">
            <v>010023001</v>
          </cell>
          <cell r="C115">
            <v>1233952409</v>
          </cell>
          <cell r="D115">
            <v>0</v>
          </cell>
          <cell r="E115">
            <v>1233952409</v>
          </cell>
          <cell r="F115">
            <v>598734649</v>
          </cell>
          <cell r="G115">
            <v>0</v>
          </cell>
        </row>
        <row r="116">
          <cell r="A116" t="str">
            <v>2016050000096</v>
          </cell>
          <cell r="B116" t="str">
            <v>010025001</v>
          </cell>
          <cell r="C116">
            <v>1167965725</v>
          </cell>
          <cell r="D116">
            <v>0</v>
          </cell>
          <cell r="E116">
            <v>1167965725</v>
          </cell>
          <cell r="F116">
            <v>1073900104</v>
          </cell>
          <cell r="G116">
            <v>0</v>
          </cell>
        </row>
        <row r="117">
          <cell r="A117" t="str">
            <v>2016050000097</v>
          </cell>
          <cell r="B117" t="str">
            <v>100025001</v>
          </cell>
          <cell r="C117">
            <v>105632500</v>
          </cell>
          <cell r="D117">
            <v>0</v>
          </cell>
          <cell r="E117">
            <v>105632500</v>
          </cell>
          <cell r="F117">
            <v>97401015</v>
          </cell>
          <cell r="G117">
            <v>0</v>
          </cell>
        </row>
        <row r="118">
          <cell r="A118" t="str">
            <v>2016050000098</v>
          </cell>
          <cell r="B118" t="str">
            <v>070056001</v>
          </cell>
          <cell r="C118">
            <v>157569459014</v>
          </cell>
          <cell r="D118">
            <v>0</v>
          </cell>
          <cell r="E118">
            <v>157569459014</v>
          </cell>
          <cell r="F118">
            <v>111883363452</v>
          </cell>
          <cell r="G118">
            <v>0</v>
          </cell>
        </row>
        <row r="119">
          <cell r="A119" t="str">
            <v>2016050000099</v>
          </cell>
          <cell r="B119" t="str">
            <v>220071001</v>
          </cell>
          <cell r="C119">
            <v>145131282</v>
          </cell>
          <cell r="D119">
            <v>0</v>
          </cell>
          <cell r="E119">
            <v>145131282</v>
          </cell>
          <cell r="F119">
            <v>66063142</v>
          </cell>
          <cell r="G119">
            <v>0</v>
          </cell>
        </row>
        <row r="120">
          <cell r="A120" t="str">
            <v>2016050000100</v>
          </cell>
          <cell r="B120" t="str">
            <v>020173001</v>
          </cell>
          <cell r="C120">
            <v>0</v>
          </cell>
          <cell r="D120">
            <v>0</v>
          </cell>
          <cell r="E120">
            <v>0</v>
          </cell>
          <cell r="F120">
            <v>0</v>
          </cell>
          <cell r="G120">
            <v>0</v>
          </cell>
        </row>
        <row r="121">
          <cell r="A121" t="str">
            <v>2016050000101</v>
          </cell>
          <cell r="B121" t="str">
            <v>020174001</v>
          </cell>
          <cell r="C121">
            <v>1779000000</v>
          </cell>
          <cell r="D121">
            <v>0</v>
          </cell>
          <cell r="E121">
            <v>1779000000</v>
          </cell>
          <cell r="F121">
            <v>1633038591</v>
          </cell>
          <cell r="G121">
            <v>0</v>
          </cell>
        </row>
        <row r="122">
          <cell r="A122" t="str">
            <v>2016050000102</v>
          </cell>
          <cell r="B122" t="str">
            <v>020175001</v>
          </cell>
          <cell r="C122">
            <v>0</v>
          </cell>
          <cell r="D122">
            <v>0</v>
          </cell>
          <cell r="E122">
            <v>0</v>
          </cell>
          <cell r="F122">
            <v>0</v>
          </cell>
          <cell r="G122">
            <v>0</v>
          </cell>
        </row>
        <row r="123">
          <cell r="A123" t="str">
            <v>2016050000103</v>
          </cell>
          <cell r="B123" t="str">
            <v>010026001</v>
          </cell>
          <cell r="C123">
            <v>694991885</v>
          </cell>
          <cell r="D123">
            <v>0</v>
          </cell>
          <cell r="E123">
            <v>694991885</v>
          </cell>
          <cell r="F123">
            <v>629550702</v>
          </cell>
          <cell r="G123">
            <v>0</v>
          </cell>
        </row>
        <row r="124">
          <cell r="A124" t="str">
            <v>2016050000104</v>
          </cell>
          <cell r="B124" t="str">
            <v>230007001</v>
          </cell>
          <cell r="C124">
            <v>1500000000</v>
          </cell>
          <cell r="D124">
            <v>0</v>
          </cell>
          <cell r="E124">
            <v>1500000000</v>
          </cell>
          <cell r="F124">
            <v>1487022979</v>
          </cell>
          <cell r="G124">
            <v>0</v>
          </cell>
        </row>
        <row r="125">
          <cell r="A125" t="str">
            <v>2016050000106</v>
          </cell>
          <cell r="B125" t="str">
            <v>070057001</v>
          </cell>
          <cell r="C125">
            <v>2200000000</v>
          </cell>
          <cell r="D125">
            <v>1597175252</v>
          </cell>
          <cell r="E125">
            <v>3797175252</v>
          </cell>
          <cell r="F125">
            <v>2102319323</v>
          </cell>
          <cell r="G125">
            <v>1597175252</v>
          </cell>
        </row>
        <row r="126">
          <cell r="A126" t="str">
            <v>2016050000107</v>
          </cell>
          <cell r="B126" t="str">
            <v>020176001</v>
          </cell>
          <cell r="C126">
            <v>3984319068</v>
          </cell>
          <cell r="D126">
            <v>1813856780</v>
          </cell>
          <cell r="E126">
            <v>5798175848</v>
          </cell>
          <cell r="F126">
            <v>3984319068</v>
          </cell>
          <cell r="G126">
            <v>1813856780</v>
          </cell>
        </row>
        <row r="127">
          <cell r="A127" t="str">
            <v>2016050000108</v>
          </cell>
          <cell r="B127" t="str">
            <v>070058001</v>
          </cell>
          <cell r="C127">
            <v>970000000</v>
          </cell>
          <cell r="D127">
            <v>0</v>
          </cell>
          <cell r="E127">
            <v>970000000</v>
          </cell>
          <cell r="F127">
            <v>957048743</v>
          </cell>
          <cell r="G127">
            <v>0</v>
          </cell>
        </row>
        <row r="128">
          <cell r="A128" t="str">
            <v>2016050000109</v>
          </cell>
          <cell r="B128" t="str">
            <v>020177001</v>
          </cell>
          <cell r="C128">
            <v>0</v>
          </cell>
          <cell r="D128">
            <v>0</v>
          </cell>
          <cell r="E128">
            <v>0</v>
          </cell>
          <cell r="F128">
            <v>0</v>
          </cell>
          <cell r="G128">
            <v>0</v>
          </cell>
        </row>
        <row r="129">
          <cell r="A129" t="str">
            <v>2016050000110</v>
          </cell>
          <cell r="B129" t="str">
            <v>020184001</v>
          </cell>
          <cell r="C129">
            <v>0</v>
          </cell>
          <cell r="D129">
            <v>0</v>
          </cell>
          <cell r="E129">
            <v>0</v>
          </cell>
          <cell r="F129">
            <v>0</v>
          </cell>
          <cell r="G129">
            <v>0</v>
          </cell>
        </row>
        <row r="130">
          <cell r="A130" t="str">
            <v>2016050000111</v>
          </cell>
          <cell r="B130" t="str">
            <v>020178001</v>
          </cell>
          <cell r="C130">
            <v>979092499</v>
          </cell>
          <cell r="D130">
            <v>0</v>
          </cell>
          <cell r="E130">
            <v>979092499</v>
          </cell>
          <cell r="F130">
            <v>131779000</v>
          </cell>
          <cell r="G130">
            <v>0</v>
          </cell>
        </row>
        <row r="131">
          <cell r="A131" t="str">
            <v>2016050000112</v>
          </cell>
          <cell r="B131" t="str">
            <v>020179001</v>
          </cell>
          <cell r="C131">
            <v>6856892039</v>
          </cell>
          <cell r="D131">
            <v>5106600000</v>
          </cell>
          <cell r="E131">
            <v>11963492039</v>
          </cell>
          <cell r="F131">
            <v>3704115704</v>
          </cell>
          <cell r="G131">
            <v>5106600000</v>
          </cell>
        </row>
        <row r="132">
          <cell r="A132" t="str">
            <v>2016050000113</v>
          </cell>
          <cell r="B132" t="str">
            <v>020180001</v>
          </cell>
          <cell r="C132">
            <v>0</v>
          </cell>
          <cell r="D132">
            <v>0</v>
          </cell>
          <cell r="E132">
            <v>0</v>
          </cell>
          <cell r="F132">
            <v>0</v>
          </cell>
          <cell r="G132">
            <v>0</v>
          </cell>
        </row>
        <row r="133">
          <cell r="A133" t="str">
            <v>2016050000114</v>
          </cell>
          <cell r="B133" t="str">
            <v>010027001</v>
          </cell>
          <cell r="C133">
            <v>5944164622</v>
          </cell>
          <cell r="D133">
            <v>0</v>
          </cell>
          <cell r="E133">
            <v>5944164622</v>
          </cell>
          <cell r="F133">
            <v>7962333316</v>
          </cell>
          <cell r="G133">
            <v>0</v>
          </cell>
        </row>
        <row r="134">
          <cell r="A134" t="str">
            <v>2016050000115</v>
          </cell>
          <cell r="B134" t="str">
            <v>020181001</v>
          </cell>
          <cell r="C134">
            <v>0</v>
          </cell>
          <cell r="D134">
            <v>0</v>
          </cell>
          <cell r="E134">
            <v>0</v>
          </cell>
          <cell r="F134">
            <v>0</v>
          </cell>
          <cell r="G134">
            <v>0</v>
          </cell>
        </row>
        <row r="135">
          <cell r="A135" t="str">
            <v>2016050000116</v>
          </cell>
          <cell r="B135" t="str">
            <v>020182001</v>
          </cell>
          <cell r="C135">
            <v>1098815563</v>
          </cell>
          <cell r="D135">
            <v>0</v>
          </cell>
          <cell r="E135">
            <v>1098815563</v>
          </cell>
          <cell r="F135">
            <v>0</v>
          </cell>
          <cell r="G135">
            <v>0</v>
          </cell>
        </row>
        <row r="136">
          <cell r="A136" t="str">
            <v>2016050000117</v>
          </cell>
          <cell r="B136" t="str">
            <v>070061001</v>
          </cell>
          <cell r="C136">
            <v>119863778068</v>
          </cell>
          <cell r="D136">
            <v>5076143720</v>
          </cell>
          <cell r="E136">
            <v>124939921788</v>
          </cell>
          <cell r="F136">
            <v>110302280782</v>
          </cell>
          <cell r="G136">
            <v>5076143720</v>
          </cell>
        </row>
        <row r="137">
          <cell r="A137" t="str">
            <v>2016050000118</v>
          </cell>
          <cell r="B137" t="str">
            <v>010028001</v>
          </cell>
          <cell r="C137">
            <v>7241038514</v>
          </cell>
          <cell r="D137">
            <v>0</v>
          </cell>
          <cell r="E137">
            <v>7241038514</v>
          </cell>
          <cell r="F137">
            <v>5773721980</v>
          </cell>
          <cell r="G137">
            <v>0</v>
          </cell>
        </row>
        <row r="138">
          <cell r="A138" t="str">
            <v>2016050000119</v>
          </cell>
          <cell r="B138" t="str">
            <v>020183001</v>
          </cell>
          <cell r="C138">
            <v>7393362839</v>
          </cell>
          <cell r="D138">
            <v>0</v>
          </cell>
          <cell r="E138">
            <v>7393362839</v>
          </cell>
          <cell r="F138">
            <v>5985307446</v>
          </cell>
          <cell r="G138">
            <v>0</v>
          </cell>
        </row>
        <row r="139">
          <cell r="A139" t="str">
            <v>2016050000120</v>
          </cell>
          <cell r="B139" t="str">
            <v>070059001</v>
          </cell>
          <cell r="C139">
            <v>1293283621</v>
          </cell>
          <cell r="D139">
            <v>0</v>
          </cell>
          <cell r="E139">
            <v>1293283621</v>
          </cell>
          <cell r="F139">
            <v>878229177</v>
          </cell>
          <cell r="G139">
            <v>0</v>
          </cell>
        </row>
        <row r="140">
          <cell r="A140" t="str">
            <v>2016050000121</v>
          </cell>
          <cell r="B140" t="str">
            <v>220075001</v>
          </cell>
          <cell r="C140">
            <v>250000000</v>
          </cell>
          <cell r="D140">
            <v>873965461</v>
          </cell>
          <cell r="E140">
            <v>1123965461</v>
          </cell>
          <cell r="F140">
            <v>249062358</v>
          </cell>
          <cell r="G140">
            <v>873965461</v>
          </cell>
        </row>
        <row r="141">
          <cell r="A141" t="str">
            <v>2016050000122</v>
          </cell>
          <cell r="B141" t="str">
            <v>220080001</v>
          </cell>
          <cell r="C141">
            <v>18645273161</v>
          </cell>
          <cell r="D141">
            <v>0</v>
          </cell>
          <cell r="E141">
            <v>18645273161</v>
          </cell>
          <cell r="F141">
            <v>13280856274</v>
          </cell>
          <cell r="G141">
            <v>0</v>
          </cell>
        </row>
        <row r="142">
          <cell r="A142" t="str">
            <v>2016050000123</v>
          </cell>
          <cell r="B142" t="str">
            <v>100026001</v>
          </cell>
          <cell r="C142">
            <v>0</v>
          </cell>
          <cell r="D142">
            <v>0</v>
          </cell>
          <cell r="E142">
            <v>0</v>
          </cell>
          <cell r="F142">
            <v>0</v>
          </cell>
          <cell r="G142">
            <v>0</v>
          </cell>
        </row>
        <row r="143">
          <cell r="A143" t="str">
            <v>2016050000124</v>
          </cell>
          <cell r="B143" t="str">
            <v>070060001</v>
          </cell>
          <cell r="C143">
            <v>640000000</v>
          </cell>
          <cell r="D143">
            <v>0</v>
          </cell>
          <cell r="E143">
            <v>640000000</v>
          </cell>
          <cell r="F143">
            <v>572562153</v>
          </cell>
          <cell r="G143">
            <v>0</v>
          </cell>
        </row>
        <row r="144">
          <cell r="A144" t="str">
            <v>2016050000126</v>
          </cell>
          <cell r="B144" t="str">
            <v>140061001</v>
          </cell>
          <cell r="C144">
            <v>130000000</v>
          </cell>
          <cell r="D144">
            <v>0</v>
          </cell>
          <cell r="E144">
            <v>130000000</v>
          </cell>
          <cell r="F144">
            <v>120236727</v>
          </cell>
          <cell r="G144">
            <v>0</v>
          </cell>
        </row>
        <row r="145">
          <cell r="A145" t="str">
            <v>2016050000127</v>
          </cell>
          <cell r="B145" t="str">
            <v>220076001</v>
          </cell>
          <cell r="C145">
            <v>135131282</v>
          </cell>
          <cell r="D145">
            <v>0</v>
          </cell>
          <cell r="E145">
            <v>135131282</v>
          </cell>
          <cell r="F145">
            <v>106607041</v>
          </cell>
          <cell r="G145">
            <v>0</v>
          </cell>
        </row>
        <row r="146">
          <cell r="A146" t="str">
            <v>2016050000128</v>
          </cell>
          <cell r="B146" t="str">
            <v>070062001</v>
          </cell>
          <cell r="C146">
            <v>1000000000</v>
          </cell>
          <cell r="D146">
            <v>0</v>
          </cell>
          <cell r="E146">
            <v>1000000000</v>
          </cell>
          <cell r="F146">
            <v>973138423</v>
          </cell>
          <cell r="G146">
            <v>0</v>
          </cell>
        </row>
        <row r="147">
          <cell r="A147" t="str">
            <v>2016050000129</v>
          </cell>
          <cell r="B147" t="str">
            <v>070063001</v>
          </cell>
          <cell r="C147">
            <v>900000000</v>
          </cell>
          <cell r="D147">
            <v>0</v>
          </cell>
          <cell r="E147">
            <v>900000000</v>
          </cell>
          <cell r="F147">
            <v>883591183</v>
          </cell>
          <cell r="G147">
            <v>0</v>
          </cell>
        </row>
        <row r="148">
          <cell r="A148" t="str">
            <v>2016050000130</v>
          </cell>
          <cell r="B148" t="str">
            <v>070064001</v>
          </cell>
          <cell r="C148">
            <v>545000000</v>
          </cell>
          <cell r="D148">
            <v>0</v>
          </cell>
          <cell r="E148">
            <v>545000000</v>
          </cell>
          <cell r="F148">
            <v>407977351</v>
          </cell>
          <cell r="G148">
            <v>0</v>
          </cell>
        </row>
        <row r="149">
          <cell r="A149" t="str">
            <v>2016050000131</v>
          </cell>
          <cell r="B149" t="str">
            <v>070065001</v>
          </cell>
          <cell r="C149">
            <v>1175502555</v>
          </cell>
          <cell r="D149">
            <v>2664842500</v>
          </cell>
          <cell r="E149">
            <v>3840345055</v>
          </cell>
          <cell r="F149">
            <v>1175502555</v>
          </cell>
          <cell r="G149">
            <v>2664842500</v>
          </cell>
        </row>
        <row r="150">
          <cell r="A150" t="str">
            <v>2016050000134</v>
          </cell>
          <cell r="B150" t="str">
            <v>020185001</v>
          </cell>
          <cell r="C150">
            <v>0</v>
          </cell>
          <cell r="D150">
            <v>0</v>
          </cell>
          <cell r="E150">
            <v>0</v>
          </cell>
          <cell r="F150">
            <v>0</v>
          </cell>
          <cell r="G150">
            <v>0</v>
          </cell>
        </row>
        <row r="151">
          <cell r="A151" t="str">
            <v>2016050000135</v>
          </cell>
          <cell r="B151" t="str">
            <v>020186001</v>
          </cell>
          <cell r="C151">
            <v>0</v>
          </cell>
          <cell r="D151">
            <v>0</v>
          </cell>
          <cell r="E151">
            <v>0</v>
          </cell>
          <cell r="F151">
            <v>0</v>
          </cell>
          <cell r="G151">
            <v>0</v>
          </cell>
        </row>
        <row r="152">
          <cell r="A152" t="str">
            <v>2016050000136</v>
          </cell>
          <cell r="B152" t="str">
            <v>020187001</v>
          </cell>
          <cell r="C152">
            <v>9073409163</v>
          </cell>
          <cell r="D152">
            <v>110400000</v>
          </cell>
          <cell r="E152">
            <v>9183809163</v>
          </cell>
          <cell r="F152">
            <v>5659352411</v>
          </cell>
          <cell r="G152">
            <v>110400000</v>
          </cell>
        </row>
        <row r="153">
          <cell r="A153" t="str">
            <v>2016050000137</v>
          </cell>
          <cell r="B153" t="str">
            <v>020188001</v>
          </cell>
          <cell r="C153">
            <v>7639871166</v>
          </cell>
          <cell r="D153">
            <v>0</v>
          </cell>
          <cell r="E153">
            <v>7639871166</v>
          </cell>
          <cell r="F153">
            <v>3154467430</v>
          </cell>
          <cell r="G153">
            <v>0</v>
          </cell>
        </row>
        <row r="154">
          <cell r="A154" t="str">
            <v>2016050000138</v>
          </cell>
          <cell r="B154" t="str">
            <v>070066001</v>
          </cell>
          <cell r="C154">
            <v>715000000</v>
          </cell>
          <cell r="D154">
            <v>0</v>
          </cell>
          <cell r="E154">
            <v>715000000</v>
          </cell>
          <cell r="F154">
            <v>707405474</v>
          </cell>
          <cell r="G154">
            <v>0</v>
          </cell>
        </row>
        <row r="155">
          <cell r="A155" t="str">
            <v>2016050000139</v>
          </cell>
          <cell r="B155" t="str">
            <v>220089001</v>
          </cell>
          <cell r="C155">
            <v>2000000000</v>
          </cell>
          <cell r="D155">
            <v>0</v>
          </cell>
          <cell r="E155">
            <v>2000000000</v>
          </cell>
          <cell r="F155">
            <v>1800000000</v>
          </cell>
          <cell r="G155">
            <v>0</v>
          </cell>
        </row>
        <row r="156">
          <cell r="A156" t="str">
            <v>2016050000140</v>
          </cell>
          <cell r="B156" t="str">
            <v>220098001</v>
          </cell>
          <cell r="C156">
            <v>5086063092</v>
          </cell>
          <cell r="D156">
            <v>0</v>
          </cell>
          <cell r="E156">
            <v>5086063092</v>
          </cell>
          <cell r="F156">
            <v>2795088060</v>
          </cell>
          <cell r="G156">
            <v>0</v>
          </cell>
        </row>
        <row r="157">
          <cell r="A157" t="str">
            <v>2016050000141</v>
          </cell>
          <cell r="B157" t="str">
            <v>140063001</v>
          </cell>
          <cell r="C157">
            <v>300000000</v>
          </cell>
          <cell r="D157">
            <v>901784676</v>
          </cell>
          <cell r="E157">
            <v>1201784676</v>
          </cell>
          <cell r="F157">
            <v>205020000</v>
          </cell>
          <cell r="G157">
            <v>901784676</v>
          </cell>
        </row>
        <row r="158">
          <cell r="A158" t="str">
            <v>2016050000143</v>
          </cell>
          <cell r="B158" t="str">
            <v>050037001</v>
          </cell>
          <cell r="C158">
            <v>4596555636</v>
          </cell>
          <cell r="D158">
            <v>0</v>
          </cell>
          <cell r="E158">
            <v>4596555636</v>
          </cell>
          <cell r="F158">
            <v>4596555636</v>
          </cell>
          <cell r="G158">
            <v>0</v>
          </cell>
        </row>
        <row r="159">
          <cell r="A159" t="str">
            <v>2016050000144</v>
          </cell>
          <cell r="B159" t="str">
            <v>220102001</v>
          </cell>
          <cell r="C159">
            <v>136221710</v>
          </cell>
          <cell r="D159">
            <v>0</v>
          </cell>
          <cell r="E159">
            <v>136221710</v>
          </cell>
          <cell r="F159">
            <v>55451700</v>
          </cell>
          <cell r="G159">
            <v>0</v>
          </cell>
        </row>
        <row r="160">
          <cell r="A160" t="str">
            <v>2016050000145</v>
          </cell>
          <cell r="B160" t="str">
            <v>050038001</v>
          </cell>
          <cell r="C160">
            <v>1740241739</v>
          </cell>
          <cell r="D160">
            <v>0</v>
          </cell>
          <cell r="E160">
            <v>1740241739</v>
          </cell>
          <cell r="F160">
            <v>1740241739</v>
          </cell>
          <cell r="G160">
            <v>0</v>
          </cell>
        </row>
        <row r="161">
          <cell r="A161" t="str">
            <v>2016050000147</v>
          </cell>
          <cell r="B161" t="str">
            <v>220109001</v>
          </cell>
          <cell r="C161">
            <v>482000000</v>
          </cell>
          <cell r="D161">
            <v>0</v>
          </cell>
          <cell r="E161">
            <v>482000000</v>
          </cell>
          <cell r="F161">
            <v>468032404</v>
          </cell>
          <cell r="G161">
            <v>0</v>
          </cell>
        </row>
        <row r="162">
          <cell r="A162" t="str">
            <v>2016050000149</v>
          </cell>
          <cell r="B162" t="str">
            <v>160006001</v>
          </cell>
          <cell r="C162">
            <v>1835909781</v>
          </cell>
          <cell r="D162">
            <v>0</v>
          </cell>
          <cell r="E162">
            <v>1835909781</v>
          </cell>
          <cell r="F162">
            <v>1835909781</v>
          </cell>
          <cell r="G162">
            <v>0</v>
          </cell>
        </row>
        <row r="163">
          <cell r="A163" t="str">
            <v>2016050000150</v>
          </cell>
          <cell r="B163" t="str">
            <v>220129001</v>
          </cell>
          <cell r="C163">
            <v>2042230903</v>
          </cell>
          <cell r="D163">
            <v>0</v>
          </cell>
          <cell r="E163">
            <v>2042230903</v>
          </cell>
          <cell r="F163">
            <v>534326057</v>
          </cell>
          <cell r="G163">
            <v>0</v>
          </cell>
        </row>
        <row r="164">
          <cell r="A164" t="str">
            <v>2016050000151</v>
          </cell>
          <cell r="B164" t="str">
            <v>220130001</v>
          </cell>
          <cell r="C164">
            <v>601000000</v>
          </cell>
          <cell r="D164">
            <v>0</v>
          </cell>
          <cell r="E164">
            <v>601000000</v>
          </cell>
          <cell r="F164">
            <v>400330138</v>
          </cell>
          <cell r="G164">
            <v>0</v>
          </cell>
        </row>
        <row r="165">
          <cell r="A165" t="str">
            <v>2016050000152</v>
          </cell>
          <cell r="B165" t="str">
            <v>020198001</v>
          </cell>
          <cell r="C165">
            <v>33398732880</v>
          </cell>
          <cell r="D165">
            <v>0</v>
          </cell>
          <cell r="E165">
            <v>33398732880</v>
          </cell>
          <cell r="F165">
            <v>15044940719</v>
          </cell>
          <cell r="G165">
            <v>0</v>
          </cell>
        </row>
        <row r="166">
          <cell r="A166" t="str">
            <v>2016050000153</v>
          </cell>
          <cell r="B166" t="str">
            <v>220145001</v>
          </cell>
          <cell r="C166">
            <v>3649526442</v>
          </cell>
          <cell r="D166">
            <v>45800000000</v>
          </cell>
          <cell r="E166">
            <v>49449526442</v>
          </cell>
          <cell r="F166">
            <v>3210689338</v>
          </cell>
          <cell r="G166">
            <v>3376960532</v>
          </cell>
        </row>
        <row r="167">
          <cell r="A167" t="str">
            <v>2016050000154</v>
          </cell>
          <cell r="B167" t="str">
            <v>020190001</v>
          </cell>
          <cell r="C167">
            <v>1693080207</v>
          </cell>
          <cell r="D167">
            <v>0</v>
          </cell>
          <cell r="E167">
            <v>1693080207</v>
          </cell>
          <cell r="F167">
            <v>478762482</v>
          </cell>
          <cell r="G167">
            <v>0</v>
          </cell>
        </row>
        <row r="168">
          <cell r="A168" t="str">
            <v>2016050000156</v>
          </cell>
          <cell r="B168" t="str">
            <v>220146001</v>
          </cell>
          <cell r="C168">
            <v>300000000</v>
          </cell>
          <cell r="D168">
            <v>0</v>
          </cell>
          <cell r="E168">
            <v>300000000</v>
          </cell>
          <cell r="F168">
            <v>36726199</v>
          </cell>
          <cell r="G168">
            <v>0</v>
          </cell>
        </row>
        <row r="169">
          <cell r="A169" t="str">
            <v>2016050000157</v>
          </cell>
          <cell r="B169" t="str">
            <v>220147001</v>
          </cell>
          <cell r="C169">
            <v>2613733052</v>
          </cell>
          <cell r="D169">
            <v>0</v>
          </cell>
          <cell r="E169">
            <v>2613733052</v>
          </cell>
          <cell r="F169">
            <v>710638246</v>
          </cell>
          <cell r="G169">
            <v>0</v>
          </cell>
        </row>
        <row r="170">
          <cell r="A170" t="str">
            <v>2016050000160</v>
          </cell>
          <cell r="B170" t="str">
            <v>150001001</v>
          </cell>
          <cell r="C170">
            <v>2471855887</v>
          </cell>
          <cell r="D170">
            <v>0</v>
          </cell>
          <cell r="E170">
            <v>2471855887</v>
          </cell>
          <cell r="F170">
            <v>1426323680</v>
          </cell>
          <cell r="G170">
            <v>0</v>
          </cell>
        </row>
        <row r="171">
          <cell r="A171" t="str">
            <v>2016050000162</v>
          </cell>
          <cell r="B171" t="str">
            <v>220148001</v>
          </cell>
          <cell r="C171">
            <v>867000000</v>
          </cell>
          <cell r="D171">
            <v>0</v>
          </cell>
          <cell r="E171">
            <v>867000000</v>
          </cell>
          <cell r="F171">
            <v>612492266</v>
          </cell>
          <cell r="G171">
            <v>0</v>
          </cell>
        </row>
        <row r="172">
          <cell r="A172" t="str">
            <v>2016050000163</v>
          </cell>
          <cell r="B172" t="str">
            <v>060000001</v>
          </cell>
          <cell r="C172">
            <v>2319245220</v>
          </cell>
          <cell r="D172">
            <v>0</v>
          </cell>
          <cell r="E172">
            <v>2319245220</v>
          </cell>
          <cell r="F172">
            <v>1826616612</v>
          </cell>
          <cell r="G172">
            <v>0</v>
          </cell>
        </row>
        <row r="173">
          <cell r="A173" t="str">
            <v>2016050000164</v>
          </cell>
          <cell r="B173" t="str">
            <v>220149001</v>
          </cell>
          <cell r="C173">
            <v>2485000000</v>
          </cell>
          <cell r="D173">
            <v>374522910</v>
          </cell>
          <cell r="E173">
            <v>2859522910</v>
          </cell>
          <cell r="F173">
            <v>1824134790</v>
          </cell>
          <cell r="G173">
            <v>374522910</v>
          </cell>
        </row>
        <row r="174">
          <cell r="A174" t="str">
            <v>2016050000165</v>
          </cell>
          <cell r="B174" t="str">
            <v>020193001</v>
          </cell>
          <cell r="C174">
            <v>7300000000</v>
          </cell>
          <cell r="D174">
            <v>0</v>
          </cell>
          <cell r="E174">
            <v>7300000000</v>
          </cell>
          <cell r="F174">
            <v>4475318468</v>
          </cell>
          <cell r="G174">
            <v>0</v>
          </cell>
        </row>
        <row r="175">
          <cell r="A175" t="str">
            <v>2016050000168</v>
          </cell>
          <cell r="B175" t="str">
            <v>020209001</v>
          </cell>
          <cell r="C175">
            <v>0</v>
          </cell>
          <cell r="D175">
            <v>3094239388</v>
          </cell>
          <cell r="E175">
            <v>3094239388</v>
          </cell>
          <cell r="F175">
            <v>0</v>
          </cell>
          <cell r="G175">
            <v>3094239388</v>
          </cell>
        </row>
        <row r="176">
          <cell r="A176" t="str">
            <v>2016050000169</v>
          </cell>
          <cell r="B176" t="str">
            <v>070068001</v>
          </cell>
          <cell r="C176">
            <v>450000000</v>
          </cell>
          <cell r="D176">
            <v>1243617600</v>
          </cell>
          <cell r="E176">
            <v>1693617600</v>
          </cell>
          <cell r="F176">
            <v>450000000</v>
          </cell>
          <cell r="G176">
            <v>1243617600</v>
          </cell>
        </row>
        <row r="177">
          <cell r="A177" t="str">
            <v>2016050000170</v>
          </cell>
          <cell r="B177" t="str">
            <v>070069001</v>
          </cell>
          <cell r="C177">
            <v>450000000</v>
          </cell>
          <cell r="D177">
            <v>69843400</v>
          </cell>
          <cell r="E177">
            <v>519843400</v>
          </cell>
          <cell r="F177">
            <v>449999846</v>
          </cell>
          <cell r="G177">
            <v>69843400</v>
          </cell>
        </row>
        <row r="178">
          <cell r="A178" t="str">
            <v>2016050000171</v>
          </cell>
          <cell r="B178" t="str">
            <v>070070001</v>
          </cell>
          <cell r="C178">
            <v>1660282432</v>
          </cell>
          <cell r="D178">
            <v>1204435100</v>
          </cell>
          <cell r="E178">
            <v>2864717532</v>
          </cell>
          <cell r="F178">
            <v>1659282431</v>
          </cell>
          <cell r="G178">
            <v>1204435100</v>
          </cell>
        </row>
        <row r="179">
          <cell r="A179" t="str">
            <v>2016050000172</v>
          </cell>
          <cell r="B179" t="str">
            <v>020210001</v>
          </cell>
          <cell r="C179">
            <v>0</v>
          </cell>
          <cell r="D179">
            <v>0</v>
          </cell>
          <cell r="E179">
            <v>0</v>
          </cell>
          <cell r="F179">
            <v>0</v>
          </cell>
          <cell r="G179">
            <v>0</v>
          </cell>
        </row>
        <row r="180">
          <cell r="A180" t="str">
            <v>2016050000173</v>
          </cell>
          <cell r="B180" t="str">
            <v>070071001</v>
          </cell>
          <cell r="C180">
            <v>629215013</v>
          </cell>
          <cell r="D180">
            <v>350000000</v>
          </cell>
          <cell r="E180">
            <v>979215013</v>
          </cell>
          <cell r="F180">
            <v>618536906</v>
          </cell>
          <cell r="G180">
            <v>350000000</v>
          </cell>
        </row>
        <row r="181">
          <cell r="A181" t="str">
            <v>2016050000174</v>
          </cell>
          <cell r="B181" t="str">
            <v>020211001</v>
          </cell>
          <cell r="C181">
            <v>150000000</v>
          </cell>
          <cell r="D181">
            <v>0</v>
          </cell>
          <cell r="E181">
            <v>150000000</v>
          </cell>
          <cell r="F181">
            <v>100000000</v>
          </cell>
          <cell r="G181">
            <v>0</v>
          </cell>
        </row>
        <row r="182">
          <cell r="A182" t="str">
            <v>2016050000175</v>
          </cell>
          <cell r="B182" t="str">
            <v>070072001</v>
          </cell>
          <cell r="C182">
            <v>1000000000</v>
          </cell>
          <cell r="D182">
            <v>228261084</v>
          </cell>
          <cell r="E182">
            <v>1228261084</v>
          </cell>
          <cell r="F182">
            <v>1000000000</v>
          </cell>
          <cell r="G182">
            <v>228261084</v>
          </cell>
        </row>
        <row r="183">
          <cell r="A183" t="str">
            <v>2016050000176</v>
          </cell>
          <cell r="B183" t="str">
            <v>020212001</v>
          </cell>
          <cell r="C183">
            <v>57215079</v>
          </cell>
          <cell r="D183">
            <v>940700929</v>
          </cell>
          <cell r="E183">
            <v>997916008</v>
          </cell>
          <cell r="F183">
            <v>22968423</v>
          </cell>
          <cell r="G183">
            <v>798343288</v>
          </cell>
        </row>
        <row r="184">
          <cell r="A184" t="str">
            <v>2016050000177</v>
          </cell>
          <cell r="B184" t="str">
            <v>150023001</v>
          </cell>
          <cell r="C184">
            <v>47886191617</v>
          </cell>
          <cell r="D184">
            <v>0</v>
          </cell>
          <cell r="E184">
            <v>47886191617</v>
          </cell>
          <cell r="F184">
            <v>11344923329</v>
          </cell>
          <cell r="G184">
            <v>0</v>
          </cell>
        </row>
        <row r="185">
          <cell r="A185" t="str">
            <v>2016050000179</v>
          </cell>
          <cell r="B185" t="str">
            <v>010030001</v>
          </cell>
          <cell r="C185">
            <v>9632818864</v>
          </cell>
          <cell r="D185">
            <v>0</v>
          </cell>
          <cell r="E185">
            <v>9632818864</v>
          </cell>
          <cell r="F185">
            <v>8578003023</v>
          </cell>
          <cell r="G185">
            <v>0</v>
          </cell>
        </row>
        <row r="186">
          <cell r="A186" t="str">
            <v>2016050000180</v>
          </cell>
          <cell r="B186" t="str">
            <v>060010001</v>
          </cell>
          <cell r="C186">
            <v>643815900</v>
          </cell>
          <cell r="D186">
            <v>0</v>
          </cell>
          <cell r="E186">
            <v>643815900</v>
          </cell>
          <cell r="F186">
            <v>437510275</v>
          </cell>
          <cell r="G186">
            <v>0</v>
          </cell>
        </row>
        <row r="187">
          <cell r="A187" t="str">
            <v>2016050000181</v>
          </cell>
          <cell r="B187" t="str">
            <v>060016001</v>
          </cell>
          <cell r="C187">
            <v>10101366500</v>
          </cell>
          <cell r="D187">
            <v>0</v>
          </cell>
          <cell r="E187">
            <v>10101366500</v>
          </cell>
          <cell r="F187">
            <v>10094758036</v>
          </cell>
          <cell r="G187">
            <v>0</v>
          </cell>
        </row>
        <row r="188">
          <cell r="A188" t="str">
            <v>2016050000182</v>
          </cell>
          <cell r="B188" t="str">
            <v>060018001</v>
          </cell>
          <cell r="C188">
            <v>978394500</v>
          </cell>
          <cell r="D188">
            <v>0</v>
          </cell>
          <cell r="E188">
            <v>978394500</v>
          </cell>
          <cell r="F188">
            <v>359757903</v>
          </cell>
          <cell r="G188">
            <v>0</v>
          </cell>
        </row>
        <row r="189">
          <cell r="A189" t="str">
            <v>2016050000183</v>
          </cell>
          <cell r="B189" t="str">
            <v>060027001</v>
          </cell>
          <cell r="C189">
            <v>1123320000</v>
          </cell>
          <cell r="D189">
            <v>0</v>
          </cell>
          <cell r="E189">
            <v>1123320000</v>
          </cell>
          <cell r="F189">
            <v>863762978</v>
          </cell>
          <cell r="G189">
            <v>0</v>
          </cell>
        </row>
        <row r="190">
          <cell r="A190" t="str">
            <v>2016050000184</v>
          </cell>
          <cell r="B190" t="str">
            <v>060032001</v>
          </cell>
          <cell r="C190">
            <v>247013443</v>
          </cell>
          <cell r="D190">
            <v>0</v>
          </cell>
          <cell r="E190">
            <v>247013443</v>
          </cell>
          <cell r="F190">
            <v>206012502</v>
          </cell>
          <cell r="G190">
            <v>0</v>
          </cell>
        </row>
        <row r="191">
          <cell r="A191" t="str">
            <v>2016050000185</v>
          </cell>
          <cell r="B191" t="str">
            <v>060034001</v>
          </cell>
          <cell r="C191">
            <v>2444710000</v>
          </cell>
          <cell r="D191">
            <v>0</v>
          </cell>
          <cell r="E191">
            <v>2444710000</v>
          </cell>
          <cell r="F191">
            <v>452357476</v>
          </cell>
          <cell r="G191">
            <v>0</v>
          </cell>
        </row>
        <row r="192">
          <cell r="A192" t="str">
            <v>2016050000186</v>
          </cell>
          <cell r="B192" t="str">
            <v>060035001</v>
          </cell>
          <cell r="C192">
            <v>58957500</v>
          </cell>
          <cell r="D192">
            <v>0</v>
          </cell>
          <cell r="E192">
            <v>58957500</v>
          </cell>
          <cell r="F192">
            <v>39683427</v>
          </cell>
          <cell r="G192">
            <v>0</v>
          </cell>
        </row>
        <row r="193">
          <cell r="A193" t="str">
            <v>2016050000188</v>
          </cell>
          <cell r="B193" t="str">
            <v>040005001</v>
          </cell>
          <cell r="C193">
            <v>821170142</v>
          </cell>
          <cell r="D193">
            <v>0</v>
          </cell>
          <cell r="E193">
            <v>821170142</v>
          </cell>
          <cell r="F193">
            <v>139300393</v>
          </cell>
          <cell r="G193">
            <v>0</v>
          </cell>
        </row>
        <row r="194">
          <cell r="A194" t="str">
            <v>2016050000189</v>
          </cell>
          <cell r="B194" t="str">
            <v>060041001</v>
          </cell>
          <cell r="C194">
            <v>7103060886</v>
          </cell>
          <cell r="D194">
            <v>0</v>
          </cell>
          <cell r="E194">
            <v>7103060886</v>
          </cell>
          <cell r="F194">
            <v>3392322854</v>
          </cell>
          <cell r="G194">
            <v>0</v>
          </cell>
        </row>
        <row r="195">
          <cell r="A195" t="str">
            <v>2016050000190</v>
          </cell>
          <cell r="B195" t="str">
            <v>060042001</v>
          </cell>
          <cell r="C195">
            <v>1492441900</v>
          </cell>
          <cell r="D195">
            <v>0</v>
          </cell>
          <cell r="E195">
            <v>1492441900</v>
          </cell>
          <cell r="F195">
            <v>1145251512</v>
          </cell>
          <cell r="G195">
            <v>0</v>
          </cell>
        </row>
        <row r="196">
          <cell r="A196" t="str">
            <v>2016050000191</v>
          </cell>
          <cell r="B196" t="str">
            <v>060043001</v>
          </cell>
          <cell r="C196">
            <v>2523050000</v>
          </cell>
          <cell r="D196">
            <v>0</v>
          </cell>
          <cell r="E196">
            <v>2523050000</v>
          </cell>
          <cell r="F196">
            <v>1575969435</v>
          </cell>
          <cell r="G196">
            <v>30000000</v>
          </cell>
        </row>
        <row r="197">
          <cell r="A197" t="str">
            <v>2016050000192</v>
          </cell>
          <cell r="B197" t="str">
            <v>070073001</v>
          </cell>
          <cell r="C197">
            <v>1200000000</v>
          </cell>
          <cell r="D197">
            <v>412668912</v>
          </cell>
          <cell r="E197">
            <v>1612668912</v>
          </cell>
          <cell r="F197">
            <v>1101648860</v>
          </cell>
          <cell r="G197">
            <v>412668912</v>
          </cell>
        </row>
        <row r="198">
          <cell r="A198" t="str">
            <v>2016050000193</v>
          </cell>
          <cell r="B198" t="str">
            <v>220150001</v>
          </cell>
          <cell r="C198">
            <v>879328964</v>
          </cell>
          <cell r="D198">
            <v>0</v>
          </cell>
          <cell r="E198">
            <v>879328964</v>
          </cell>
          <cell r="F198">
            <v>750588993</v>
          </cell>
          <cell r="G198">
            <v>0</v>
          </cell>
        </row>
        <row r="199">
          <cell r="A199" t="str">
            <v>2016050000194</v>
          </cell>
          <cell r="B199" t="str">
            <v>040006001</v>
          </cell>
          <cell r="C199">
            <v>1463576428</v>
          </cell>
          <cell r="D199">
            <v>1007080218</v>
          </cell>
          <cell r="E199">
            <v>2470656646</v>
          </cell>
          <cell r="F199">
            <v>1463576428</v>
          </cell>
          <cell r="G199">
            <v>134000000</v>
          </cell>
        </row>
        <row r="200">
          <cell r="A200" t="str">
            <v>2016050000195</v>
          </cell>
          <cell r="B200" t="str">
            <v>220151001</v>
          </cell>
          <cell r="C200">
            <v>0</v>
          </cell>
          <cell r="D200">
            <v>0</v>
          </cell>
          <cell r="E200">
            <v>0</v>
          </cell>
          <cell r="F200">
            <v>0</v>
          </cell>
          <cell r="G200">
            <v>0</v>
          </cell>
        </row>
        <row r="201">
          <cell r="A201" t="str">
            <v>2016050000196</v>
          </cell>
          <cell r="B201" t="str">
            <v>220152001</v>
          </cell>
          <cell r="C201">
            <v>1391465768</v>
          </cell>
          <cell r="D201">
            <v>0</v>
          </cell>
          <cell r="E201">
            <v>1391465768</v>
          </cell>
          <cell r="F201">
            <v>987540190</v>
          </cell>
          <cell r="G201">
            <v>0</v>
          </cell>
        </row>
        <row r="202">
          <cell r="A202" t="str">
            <v>2016050000197</v>
          </cell>
          <cell r="B202" t="str">
            <v>070074001</v>
          </cell>
          <cell r="C202">
            <v>123175521</v>
          </cell>
          <cell r="D202">
            <v>0</v>
          </cell>
          <cell r="E202">
            <v>123175521</v>
          </cell>
          <cell r="F202">
            <v>84803513</v>
          </cell>
          <cell r="G202">
            <v>0</v>
          </cell>
        </row>
        <row r="203">
          <cell r="A203" t="str">
            <v>2016050000198</v>
          </cell>
          <cell r="B203" t="str">
            <v>040007001</v>
          </cell>
          <cell r="C203">
            <v>2753479291</v>
          </cell>
          <cell r="D203">
            <v>3978880644</v>
          </cell>
          <cell r="E203">
            <v>6732359935</v>
          </cell>
          <cell r="F203">
            <v>2753479291</v>
          </cell>
          <cell r="G203">
            <v>3978880644</v>
          </cell>
        </row>
        <row r="204">
          <cell r="A204" t="str">
            <v>2016050000199</v>
          </cell>
          <cell r="B204" t="str">
            <v>040011001</v>
          </cell>
          <cell r="C204">
            <v>5661598607</v>
          </cell>
          <cell r="D204">
            <v>12310057519</v>
          </cell>
          <cell r="E204">
            <v>17971656126</v>
          </cell>
          <cell r="F204">
            <v>5661598606</v>
          </cell>
          <cell r="G204">
            <v>12310057519</v>
          </cell>
        </row>
        <row r="205">
          <cell r="A205" t="str">
            <v>2016050000200</v>
          </cell>
          <cell r="B205" t="str">
            <v>040012001</v>
          </cell>
          <cell r="C205">
            <v>5961091838</v>
          </cell>
          <cell r="D205">
            <v>1776681149</v>
          </cell>
          <cell r="E205">
            <v>7737772987</v>
          </cell>
          <cell r="F205">
            <v>5961091838</v>
          </cell>
          <cell r="G205">
            <v>650000000</v>
          </cell>
        </row>
        <row r="206">
          <cell r="A206" t="str">
            <v>2016050000201</v>
          </cell>
          <cell r="B206" t="str">
            <v>070075001</v>
          </cell>
          <cell r="C206">
            <v>862228650</v>
          </cell>
          <cell r="D206">
            <v>0</v>
          </cell>
          <cell r="E206">
            <v>862228650</v>
          </cell>
          <cell r="F206">
            <v>631486587</v>
          </cell>
          <cell r="G206">
            <v>0</v>
          </cell>
        </row>
        <row r="207">
          <cell r="A207" t="str">
            <v>2016050000202</v>
          </cell>
          <cell r="B207" t="str">
            <v>020214001</v>
          </cell>
          <cell r="C207">
            <v>361434257607</v>
          </cell>
          <cell r="D207">
            <v>0</v>
          </cell>
          <cell r="E207">
            <v>361434257607</v>
          </cell>
          <cell r="F207">
            <v>359225494171</v>
          </cell>
          <cell r="G207">
            <v>0</v>
          </cell>
        </row>
        <row r="208">
          <cell r="A208" t="str">
            <v>2016050000203</v>
          </cell>
          <cell r="B208" t="str">
            <v>020215001</v>
          </cell>
          <cell r="C208">
            <v>627534165245</v>
          </cell>
          <cell r="D208">
            <v>0</v>
          </cell>
          <cell r="E208">
            <v>627534165245</v>
          </cell>
          <cell r="F208">
            <v>613609975822</v>
          </cell>
          <cell r="G208">
            <v>0</v>
          </cell>
        </row>
        <row r="209">
          <cell r="A209" t="str">
            <v>2016050000204</v>
          </cell>
          <cell r="B209" t="str">
            <v>020216001</v>
          </cell>
          <cell r="C209">
            <v>0</v>
          </cell>
          <cell r="D209">
            <v>0</v>
          </cell>
          <cell r="E209">
            <v>0</v>
          </cell>
          <cell r="F209">
            <v>0</v>
          </cell>
          <cell r="G209">
            <v>0</v>
          </cell>
        </row>
        <row r="210">
          <cell r="A210" t="str">
            <v>2016050000206</v>
          </cell>
          <cell r="B210" t="str">
            <v>150024001</v>
          </cell>
          <cell r="C210">
            <v>500000000</v>
          </cell>
          <cell r="D210">
            <v>0</v>
          </cell>
          <cell r="E210">
            <v>500000000</v>
          </cell>
          <cell r="F210">
            <v>300000000</v>
          </cell>
          <cell r="G210">
            <v>0</v>
          </cell>
        </row>
        <row r="211">
          <cell r="A211" t="str">
            <v>2016050000207</v>
          </cell>
          <cell r="B211" t="str">
            <v>220153001</v>
          </cell>
          <cell r="C211">
            <v>38182042295</v>
          </cell>
          <cell r="D211">
            <v>0</v>
          </cell>
          <cell r="E211">
            <v>38182042295</v>
          </cell>
          <cell r="F211">
            <v>34281051893</v>
          </cell>
          <cell r="G211">
            <v>0</v>
          </cell>
        </row>
        <row r="212">
          <cell r="A212" t="str">
            <v>2016050000208</v>
          </cell>
          <cell r="B212" t="str">
            <v>010032001</v>
          </cell>
          <cell r="C212">
            <v>382570721</v>
          </cell>
          <cell r="D212">
            <v>0</v>
          </cell>
          <cell r="E212">
            <v>382570721</v>
          </cell>
          <cell r="F212">
            <v>398147500</v>
          </cell>
          <cell r="G212">
            <v>0</v>
          </cell>
        </row>
        <row r="213">
          <cell r="A213" t="str">
            <v>2016050000209</v>
          </cell>
          <cell r="B213" t="str">
            <v>220154001</v>
          </cell>
          <cell r="C213">
            <v>5681950323</v>
          </cell>
          <cell r="D213">
            <v>0</v>
          </cell>
          <cell r="E213">
            <v>5681950323</v>
          </cell>
          <cell r="F213">
            <v>5155348837</v>
          </cell>
          <cell r="G213">
            <v>0</v>
          </cell>
        </row>
        <row r="214">
          <cell r="A214" t="str">
            <v>2016050000210</v>
          </cell>
          <cell r="B214" t="str">
            <v>010033001</v>
          </cell>
          <cell r="C214">
            <v>13961613738</v>
          </cell>
          <cell r="D214">
            <v>0</v>
          </cell>
          <cell r="E214">
            <v>13961613738</v>
          </cell>
          <cell r="F214">
            <v>8774009469</v>
          </cell>
          <cell r="G214">
            <v>0</v>
          </cell>
        </row>
        <row r="215">
          <cell r="A215" t="str">
            <v>2016050000211</v>
          </cell>
          <cell r="B215" t="str">
            <v>220155001</v>
          </cell>
          <cell r="C215">
            <v>1646954726</v>
          </cell>
          <cell r="D215">
            <v>0</v>
          </cell>
          <cell r="E215">
            <v>1646954726</v>
          </cell>
          <cell r="F215">
            <v>921242730</v>
          </cell>
          <cell r="G215">
            <v>0</v>
          </cell>
        </row>
        <row r="216">
          <cell r="A216" t="str">
            <v>2016050000212</v>
          </cell>
          <cell r="B216" t="str">
            <v>220156001</v>
          </cell>
          <cell r="C216">
            <v>225000000</v>
          </cell>
          <cell r="D216">
            <v>0</v>
          </cell>
          <cell r="E216">
            <v>225000000</v>
          </cell>
          <cell r="F216">
            <v>225000000</v>
          </cell>
          <cell r="G216">
            <v>0</v>
          </cell>
        </row>
        <row r="217">
          <cell r="A217" t="str">
            <v>2016050000213</v>
          </cell>
          <cell r="B217" t="str">
            <v>220157001</v>
          </cell>
          <cell r="C217">
            <v>257000000</v>
          </cell>
          <cell r="D217">
            <v>0</v>
          </cell>
          <cell r="E217">
            <v>257000000</v>
          </cell>
          <cell r="F217">
            <v>145388390</v>
          </cell>
          <cell r="G217">
            <v>0</v>
          </cell>
        </row>
        <row r="218">
          <cell r="A218" t="str">
            <v>2016050000214</v>
          </cell>
          <cell r="B218" t="str">
            <v>220158001</v>
          </cell>
          <cell r="C218">
            <v>4292096000</v>
          </cell>
          <cell r="D218">
            <v>0</v>
          </cell>
          <cell r="E218">
            <v>4292096000</v>
          </cell>
          <cell r="F218">
            <v>1417554696</v>
          </cell>
          <cell r="G218">
            <v>0</v>
          </cell>
        </row>
        <row r="219">
          <cell r="A219" t="str">
            <v>2016050000215</v>
          </cell>
          <cell r="B219" t="str">
            <v>220159001</v>
          </cell>
          <cell r="C219">
            <v>104000000</v>
          </cell>
          <cell r="D219">
            <v>0</v>
          </cell>
          <cell r="E219">
            <v>104000000</v>
          </cell>
          <cell r="F219">
            <v>0</v>
          </cell>
          <cell r="G219">
            <v>0</v>
          </cell>
        </row>
        <row r="220">
          <cell r="A220" t="str">
            <v>2016050000216</v>
          </cell>
          <cell r="B220" t="str">
            <v>220160001</v>
          </cell>
          <cell r="C220">
            <v>290000000</v>
          </cell>
          <cell r="D220">
            <v>0</v>
          </cell>
          <cell r="E220">
            <v>290000000</v>
          </cell>
          <cell r="F220">
            <v>70456740</v>
          </cell>
          <cell r="G220">
            <v>0</v>
          </cell>
        </row>
        <row r="221">
          <cell r="A221" t="str">
            <v>2016050000218</v>
          </cell>
          <cell r="B221" t="str">
            <v>010034001</v>
          </cell>
          <cell r="C221">
            <v>3177420102</v>
          </cell>
          <cell r="D221">
            <v>0</v>
          </cell>
          <cell r="E221">
            <v>3177420102</v>
          </cell>
          <cell r="F221">
            <v>2690322707</v>
          </cell>
          <cell r="G221">
            <v>0</v>
          </cell>
        </row>
        <row r="222">
          <cell r="A222" t="str">
            <v>2016050000219</v>
          </cell>
          <cell r="B222" t="str">
            <v>010035001</v>
          </cell>
          <cell r="C222">
            <v>2088620609</v>
          </cell>
          <cell r="D222">
            <v>0</v>
          </cell>
          <cell r="E222">
            <v>2088620609</v>
          </cell>
          <cell r="F222">
            <v>2205712283</v>
          </cell>
          <cell r="G222">
            <v>0</v>
          </cell>
        </row>
        <row r="223">
          <cell r="A223" t="str">
            <v>2016050000220</v>
          </cell>
          <cell r="B223" t="str">
            <v>010036001</v>
          </cell>
          <cell r="C223">
            <v>4513648494</v>
          </cell>
          <cell r="D223">
            <v>0</v>
          </cell>
          <cell r="E223">
            <v>4513648494</v>
          </cell>
          <cell r="F223">
            <v>5036594226</v>
          </cell>
          <cell r="G223">
            <v>0</v>
          </cell>
        </row>
        <row r="224">
          <cell r="A224" t="str">
            <v>2016050000221</v>
          </cell>
          <cell r="B224" t="str">
            <v>010037001</v>
          </cell>
          <cell r="C224">
            <v>1819483989</v>
          </cell>
          <cell r="D224">
            <v>0</v>
          </cell>
          <cell r="E224">
            <v>1819483989</v>
          </cell>
          <cell r="F224">
            <v>1979659565</v>
          </cell>
          <cell r="G224">
            <v>0</v>
          </cell>
        </row>
        <row r="225">
          <cell r="A225" t="str">
            <v>2016050000222</v>
          </cell>
          <cell r="B225" t="str">
            <v>010038001</v>
          </cell>
          <cell r="C225">
            <v>289564480</v>
          </cell>
          <cell r="D225">
            <v>0</v>
          </cell>
          <cell r="E225">
            <v>289564480</v>
          </cell>
          <cell r="F225">
            <v>44215424</v>
          </cell>
          <cell r="G225">
            <v>0</v>
          </cell>
        </row>
        <row r="226">
          <cell r="A226" t="str">
            <v>2016050000223</v>
          </cell>
          <cell r="B226" t="str">
            <v>230010001</v>
          </cell>
          <cell r="C226">
            <v>2665872236</v>
          </cell>
          <cell r="D226">
            <v>0</v>
          </cell>
          <cell r="E226">
            <v>2665872236</v>
          </cell>
          <cell r="F226">
            <v>2566164055</v>
          </cell>
          <cell r="G226">
            <v>0</v>
          </cell>
        </row>
        <row r="227">
          <cell r="A227" t="str">
            <v>2016050000224</v>
          </cell>
          <cell r="B227" t="str">
            <v>100029001</v>
          </cell>
          <cell r="C227">
            <v>3324041807</v>
          </cell>
          <cell r="D227">
            <v>0</v>
          </cell>
          <cell r="E227">
            <v>3324041807</v>
          </cell>
          <cell r="F227">
            <v>1719587837</v>
          </cell>
          <cell r="G227">
            <v>0</v>
          </cell>
        </row>
        <row r="228">
          <cell r="A228" t="str">
            <v>2016050000225</v>
          </cell>
          <cell r="B228" t="str">
            <v>010039001</v>
          </cell>
          <cell r="C228">
            <v>240832972892</v>
          </cell>
          <cell r="D228">
            <v>0</v>
          </cell>
          <cell r="E228">
            <v>240832972892</v>
          </cell>
          <cell r="F228">
            <v>185951882523</v>
          </cell>
          <cell r="G228">
            <v>0</v>
          </cell>
        </row>
        <row r="229">
          <cell r="A229" t="str">
            <v>2016050000226</v>
          </cell>
          <cell r="B229" t="str">
            <v>070076001</v>
          </cell>
          <cell r="C229">
            <v>2530527754</v>
          </cell>
          <cell r="D229">
            <v>0</v>
          </cell>
          <cell r="E229">
            <v>2530527754</v>
          </cell>
          <cell r="F229">
            <v>2495171283</v>
          </cell>
          <cell r="G229">
            <v>0</v>
          </cell>
        </row>
        <row r="230">
          <cell r="A230" t="str">
            <v>2016050000227</v>
          </cell>
          <cell r="B230" t="str">
            <v>220161001</v>
          </cell>
          <cell r="C230">
            <v>5000000000</v>
          </cell>
          <cell r="D230">
            <v>0</v>
          </cell>
          <cell r="E230">
            <v>5000000000</v>
          </cell>
          <cell r="F230">
            <v>0</v>
          </cell>
          <cell r="G230">
            <v>0</v>
          </cell>
        </row>
        <row r="231">
          <cell r="A231" t="str">
            <v>2016050000228</v>
          </cell>
          <cell r="B231" t="str">
            <v>040013001</v>
          </cell>
          <cell r="C231">
            <v>7650780192</v>
          </cell>
          <cell r="D231">
            <v>471349219808</v>
          </cell>
          <cell r="E231">
            <v>479000000000</v>
          </cell>
          <cell r="F231">
            <v>7525463869</v>
          </cell>
          <cell r="G231">
            <v>355766750169</v>
          </cell>
        </row>
        <row r="232">
          <cell r="A232" t="str">
            <v>2016050000229</v>
          </cell>
          <cell r="B232" t="str">
            <v>010040001</v>
          </cell>
          <cell r="C232">
            <v>1261579612</v>
          </cell>
          <cell r="D232">
            <v>0</v>
          </cell>
          <cell r="E232">
            <v>1261579612</v>
          </cell>
          <cell r="F232">
            <v>930905656</v>
          </cell>
          <cell r="G232">
            <v>0</v>
          </cell>
        </row>
        <row r="233">
          <cell r="A233" t="str">
            <v>2016050000230</v>
          </cell>
          <cell r="B233" t="str">
            <v>070077001</v>
          </cell>
          <cell r="C233">
            <v>21880510437</v>
          </cell>
          <cell r="D233">
            <v>0</v>
          </cell>
          <cell r="E233">
            <v>21880510437</v>
          </cell>
          <cell r="F233">
            <v>16840722123</v>
          </cell>
          <cell r="G233">
            <v>0</v>
          </cell>
        </row>
        <row r="234">
          <cell r="A234" t="str">
            <v>2016050000231</v>
          </cell>
          <cell r="B234" t="str">
            <v>070078001</v>
          </cell>
          <cell r="C234">
            <v>1094501857</v>
          </cell>
          <cell r="D234">
            <v>0</v>
          </cell>
          <cell r="E234">
            <v>1094501857</v>
          </cell>
          <cell r="F234">
            <v>1244666710</v>
          </cell>
          <cell r="G234">
            <v>0</v>
          </cell>
        </row>
        <row r="235">
          <cell r="A235" t="str">
            <v>2016050000232</v>
          </cell>
          <cell r="B235" t="str">
            <v>010041001</v>
          </cell>
          <cell r="C235">
            <v>62361161498</v>
          </cell>
          <cell r="D235">
            <v>0</v>
          </cell>
          <cell r="E235">
            <v>62361161498</v>
          </cell>
          <cell r="F235">
            <v>39537263486</v>
          </cell>
          <cell r="G235">
            <v>0</v>
          </cell>
        </row>
        <row r="236">
          <cell r="A236" t="str">
            <v>2016050000233</v>
          </cell>
          <cell r="B236" t="str">
            <v>010042001</v>
          </cell>
          <cell r="C236">
            <v>5244049489</v>
          </cell>
          <cell r="D236">
            <v>0</v>
          </cell>
          <cell r="E236">
            <v>5244049489</v>
          </cell>
          <cell r="F236">
            <v>5101101130</v>
          </cell>
          <cell r="G236">
            <v>0</v>
          </cell>
        </row>
        <row r="237">
          <cell r="A237" t="str">
            <v>2016050000235</v>
          </cell>
          <cell r="B237" t="str">
            <v>010045001</v>
          </cell>
          <cell r="C237">
            <v>2295343086</v>
          </cell>
          <cell r="D237">
            <v>0</v>
          </cell>
          <cell r="E237">
            <v>2295343086</v>
          </cell>
          <cell r="F237">
            <v>2219255520</v>
          </cell>
          <cell r="G237">
            <v>0</v>
          </cell>
        </row>
        <row r="238">
          <cell r="A238" t="str">
            <v>2016050000236</v>
          </cell>
          <cell r="B238" t="str">
            <v>010046001</v>
          </cell>
          <cell r="C238">
            <v>13826122226</v>
          </cell>
          <cell r="D238">
            <v>0</v>
          </cell>
          <cell r="E238">
            <v>13826122226</v>
          </cell>
          <cell r="F238">
            <v>12126516917</v>
          </cell>
          <cell r="G238">
            <v>0</v>
          </cell>
        </row>
        <row r="239">
          <cell r="A239" t="str">
            <v>2016050000237</v>
          </cell>
          <cell r="B239" t="str">
            <v>100030001</v>
          </cell>
          <cell r="C239">
            <v>9632818864</v>
          </cell>
          <cell r="D239">
            <v>78816000000</v>
          </cell>
          <cell r="E239">
            <v>88448818864</v>
          </cell>
          <cell r="F239">
            <v>3100114063</v>
          </cell>
          <cell r="G239">
            <v>0</v>
          </cell>
        </row>
        <row r="240">
          <cell r="A240" t="str">
            <v>2016050000238</v>
          </cell>
          <cell r="B240" t="str">
            <v>100031001</v>
          </cell>
          <cell r="C240">
            <v>4319540229</v>
          </cell>
          <cell r="D240">
            <v>0</v>
          </cell>
          <cell r="E240">
            <v>4319540229</v>
          </cell>
          <cell r="F240">
            <v>3766634123</v>
          </cell>
          <cell r="G240">
            <v>0</v>
          </cell>
        </row>
        <row r="241">
          <cell r="A241" t="str">
            <v>2016050000239</v>
          </cell>
          <cell r="B241" t="str">
            <v>070079001</v>
          </cell>
          <cell r="C241">
            <v>285240000</v>
          </cell>
          <cell r="D241">
            <v>0</v>
          </cell>
          <cell r="E241">
            <v>285240000</v>
          </cell>
          <cell r="F241">
            <v>73842136</v>
          </cell>
          <cell r="G241">
            <v>0</v>
          </cell>
        </row>
        <row r="242">
          <cell r="A242" t="str">
            <v>2016050000240</v>
          </cell>
          <cell r="B242" t="str">
            <v>070080001</v>
          </cell>
          <cell r="C242">
            <v>385240000</v>
          </cell>
          <cell r="D242">
            <v>0</v>
          </cell>
          <cell r="E242">
            <v>385240000</v>
          </cell>
          <cell r="F242">
            <v>324103030</v>
          </cell>
          <cell r="G242">
            <v>0</v>
          </cell>
        </row>
        <row r="243">
          <cell r="A243" t="str">
            <v>2016050000241</v>
          </cell>
          <cell r="B243" t="str">
            <v>020217001</v>
          </cell>
          <cell r="C243">
            <v>1420655754.1500001</v>
          </cell>
          <cell r="D243">
            <v>0</v>
          </cell>
          <cell r="E243">
            <v>1420655754.1500001</v>
          </cell>
          <cell r="F243">
            <v>361984976</v>
          </cell>
          <cell r="G243">
            <v>0</v>
          </cell>
        </row>
        <row r="244">
          <cell r="A244" t="str">
            <v>2016050000242</v>
          </cell>
          <cell r="B244" t="str">
            <v>020218001</v>
          </cell>
          <cell r="C244">
            <v>37881934155</v>
          </cell>
          <cell r="D244">
            <v>0</v>
          </cell>
          <cell r="E244">
            <v>37881934155</v>
          </cell>
          <cell r="F244">
            <v>29381236166</v>
          </cell>
          <cell r="G244">
            <v>0</v>
          </cell>
        </row>
        <row r="245">
          <cell r="A245" t="str">
            <v>2016050000243</v>
          </cell>
          <cell r="B245" t="str">
            <v>020219001</v>
          </cell>
          <cell r="C245">
            <v>34521944236</v>
          </cell>
          <cell r="D245">
            <v>0</v>
          </cell>
          <cell r="E245">
            <v>34521944236</v>
          </cell>
          <cell r="F245">
            <v>34446062225</v>
          </cell>
          <cell r="G245">
            <v>0</v>
          </cell>
        </row>
        <row r="246">
          <cell r="A246" t="str">
            <v>2016050000244</v>
          </cell>
          <cell r="B246" t="str">
            <v>020220001</v>
          </cell>
          <cell r="C246">
            <v>43932334541</v>
          </cell>
          <cell r="D246">
            <v>0</v>
          </cell>
          <cell r="E246">
            <v>43932334541</v>
          </cell>
          <cell r="F246">
            <v>42396273387</v>
          </cell>
          <cell r="G246">
            <v>0</v>
          </cell>
        </row>
        <row r="247">
          <cell r="A247" t="str">
            <v>2016050000245</v>
          </cell>
          <cell r="B247" t="str">
            <v>020221001</v>
          </cell>
          <cell r="C247">
            <v>0</v>
          </cell>
          <cell r="D247">
            <v>27654654</v>
          </cell>
          <cell r="E247">
            <v>27654654</v>
          </cell>
          <cell r="F247">
            <v>0</v>
          </cell>
          <cell r="G247">
            <v>27654654</v>
          </cell>
        </row>
        <row r="248">
          <cell r="A248" t="str">
            <v>2016050000246</v>
          </cell>
          <cell r="B248" t="str">
            <v>020222001</v>
          </cell>
          <cell r="C248">
            <v>36158477980</v>
          </cell>
          <cell r="D248">
            <v>0</v>
          </cell>
          <cell r="E248">
            <v>36158477980</v>
          </cell>
          <cell r="F248">
            <v>36158477980</v>
          </cell>
          <cell r="G248">
            <v>0</v>
          </cell>
        </row>
        <row r="249">
          <cell r="A249" t="str">
            <v>2016050000247</v>
          </cell>
          <cell r="B249" t="str">
            <v>020223001</v>
          </cell>
          <cell r="C249">
            <v>696580345</v>
          </cell>
          <cell r="D249">
            <v>0</v>
          </cell>
          <cell r="E249">
            <v>696580345</v>
          </cell>
          <cell r="F249">
            <v>696580345</v>
          </cell>
          <cell r="G249">
            <v>0</v>
          </cell>
        </row>
        <row r="250">
          <cell r="A250" t="str">
            <v>2016050000248</v>
          </cell>
          <cell r="B250" t="str">
            <v>020224001</v>
          </cell>
          <cell r="C250">
            <v>742138252</v>
          </cell>
          <cell r="D250">
            <v>0</v>
          </cell>
          <cell r="E250">
            <v>742138252</v>
          </cell>
          <cell r="F250">
            <v>659734403</v>
          </cell>
          <cell r="G250">
            <v>0</v>
          </cell>
        </row>
        <row r="251">
          <cell r="A251" t="str">
            <v>2016050000249</v>
          </cell>
          <cell r="B251" t="str">
            <v>220162001</v>
          </cell>
          <cell r="C251">
            <v>200000000</v>
          </cell>
          <cell r="D251">
            <v>0</v>
          </cell>
          <cell r="E251">
            <v>200000000</v>
          </cell>
          <cell r="F251">
            <v>200000000</v>
          </cell>
          <cell r="G251">
            <v>0</v>
          </cell>
        </row>
        <row r="252">
          <cell r="A252" t="str">
            <v>2016050000250</v>
          </cell>
          <cell r="B252" t="str">
            <v>180031001</v>
          </cell>
          <cell r="C252">
            <v>1791231778</v>
          </cell>
          <cell r="D252">
            <v>0</v>
          </cell>
          <cell r="E252">
            <v>1791231778</v>
          </cell>
          <cell r="F252">
            <v>148000000</v>
          </cell>
          <cell r="G252">
            <v>0</v>
          </cell>
        </row>
        <row r="253">
          <cell r="A253" t="str">
            <v>2016050000251</v>
          </cell>
          <cell r="B253" t="str">
            <v>180032001</v>
          </cell>
          <cell r="C253">
            <v>31101565797</v>
          </cell>
          <cell r="D253">
            <v>37073850148</v>
          </cell>
          <cell r="E253">
            <v>68175415945</v>
          </cell>
          <cell r="F253">
            <v>30365862377</v>
          </cell>
          <cell r="G253">
            <v>37073850148</v>
          </cell>
        </row>
        <row r="254">
          <cell r="A254" t="str">
            <v>2016050000252</v>
          </cell>
          <cell r="B254" t="str">
            <v>180033001</v>
          </cell>
          <cell r="C254">
            <v>7379077555</v>
          </cell>
          <cell r="D254">
            <v>0</v>
          </cell>
          <cell r="E254">
            <v>7379077555</v>
          </cell>
          <cell r="F254">
            <v>7379077555</v>
          </cell>
          <cell r="G254">
            <v>0</v>
          </cell>
        </row>
        <row r="255">
          <cell r="A255" t="str">
            <v>2016050000253</v>
          </cell>
          <cell r="B255" t="str">
            <v>180034001</v>
          </cell>
          <cell r="C255">
            <v>6196754200</v>
          </cell>
          <cell r="D255">
            <v>30274125182</v>
          </cell>
          <cell r="E255">
            <v>36470879382</v>
          </cell>
          <cell r="F255">
            <v>6196754200</v>
          </cell>
          <cell r="G255">
            <v>30274125182</v>
          </cell>
        </row>
        <row r="256">
          <cell r="A256" t="str">
            <v>2016050000254</v>
          </cell>
          <cell r="B256" t="str">
            <v>180035001</v>
          </cell>
          <cell r="C256">
            <v>62694692959</v>
          </cell>
          <cell r="D256">
            <v>0</v>
          </cell>
          <cell r="E256">
            <v>62694692959</v>
          </cell>
          <cell r="F256">
            <v>29940457376</v>
          </cell>
          <cell r="G256">
            <v>0</v>
          </cell>
        </row>
        <row r="257">
          <cell r="A257" t="str">
            <v>2016050000255</v>
          </cell>
          <cell r="B257" t="str">
            <v>180036001</v>
          </cell>
          <cell r="C257">
            <v>1901064060</v>
          </cell>
          <cell r="D257">
            <v>0</v>
          </cell>
          <cell r="E257">
            <v>1901064060</v>
          </cell>
          <cell r="F257">
            <v>1157334465</v>
          </cell>
          <cell r="G257">
            <v>0</v>
          </cell>
        </row>
        <row r="258">
          <cell r="A258" t="str">
            <v>2016050000256</v>
          </cell>
          <cell r="B258" t="str">
            <v>180038001</v>
          </cell>
          <cell r="C258">
            <v>3034860931</v>
          </cell>
          <cell r="D258">
            <v>0</v>
          </cell>
          <cell r="E258">
            <v>3034860931</v>
          </cell>
          <cell r="F258">
            <v>1588735390</v>
          </cell>
          <cell r="G258">
            <v>0</v>
          </cell>
        </row>
        <row r="259">
          <cell r="A259" t="str">
            <v>2016050000257</v>
          </cell>
          <cell r="B259" t="str">
            <v>180039001</v>
          </cell>
          <cell r="C259">
            <v>2000000000</v>
          </cell>
          <cell r="D259">
            <v>471666120</v>
          </cell>
          <cell r="E259">
            <v>2471666120</v>
          </cell>
          <cell r="F259">
            <v>2000000000</v>
          </cell>
          <cell r="G259">
            <v>471666120</v>
          </cell>
        </row>
        <row r="260">
          <cell r="A260" t="str">
            <v>2016050000258</v>
          </cell>
          <cell r="B260" t="str">
            <v>180041001</v>
          </cell>
          <cell r="C260">
            <v>6877503195</v>
          </cell>
          <cell r="D260">
            <v>8448373528</v>
          </cell>
          <cell r="E260">
            <v>15325876723</v>
          </cell>
          <cell r="F260">
            <v>6652910099</v>
          </cell>
          <cell r="G260">
            <v>8448373528</v>
          </cell>
        </row>
        <row r="261">
          <cell r="A261" t="str">
            <v>2016050000259</v>
          </cell>
          <cell r="B261" t="str">
            <v>180042001</v>
          </cell>
          <cell r="C261">
            <v>0</v>
          </cell>
          <cell r="D261">
            <v>0</v>
          </cell>
          <cell r="E261">
            <v>0</v>
          </cell>
          <cell r="F261">
            <v>0</v>
          </cell>
          <cell r="G261">
            <v>0</v>
          </cell>
        </row>
        <row r="262">
          <cell r="A262" t="str">
            <v>2016050000260</v>
          </cell>
          <cell r="B262" t="str">
            <v>170000001</v>
          </cell>
          <cell r="C262">
            <v>103328775</v>
          </cell>
          <cell r="D262">
            <v>0</v>
          </cell>
          <cell r="E262">
            <v>103328775</v>
          </cell>
          <cell r="F262">
            <v>91237580</v>
          </cell>
          <cell r="G262">
            <v>0</v>
          </cell>
        </row>
        <row r="263">
          <cell r="A263" t="str">
            <v>2016050000261</v>
          </cell>
          <cell r="B263" t="str">
            <v>180043001</v>
          </cell>
          <cell r="C263">
            <v>4019867055</v>
          </cell>
          <cell r="D263">
            <v>4227345969</v>
          </cell>
          <cell r="E263">
            <v>8247213024</v>
          </cell>
          <cell r="F263">
            <v>4019867055</v>
          </cell>
          <cell r="G263">
            <v>4227345969</v>
          </cell>
        </row>
        <row r="264">
          <cell r="A264" t="str">
            <v>2016050000262</v>
          </cell>
          <cell r="B264" t="str">
            <v>180061001</v>
          </cell>
          <cell r="C264">
            <v>3000000000</v>
          </cell>
          <cell r="D264">
            <v>0</v>
          </cell>
          <cell r="E264">
            <v>3000000000</v>
          </cell>
          <cell r="F264">
            <v>1840991295</v>
          </cell>
          <cell r="G264">
            <v>0</v>
          </cell>
        </row>
        <row r="265">
          <cell r="A265" t="str">
            <v>2016050000265</v>
          </cell>
          <cell r="B265" t="str">
            <v>180068001</v>
          </cell>
          <cell r="C265">
            <v>42520880383</v>
          </cell>
          <cell r="D265">
            <v>40139889619</v>
          </cell>
          <cell r="E265">
            <v>82660770002</v>
          </cell>
          <cell r="F265">
            <v>31670288485</v>
          </cell>
          <cell r="G265">
            <v>40139889619</v>
          </cell>
        </row>
        <row r="266">
          <cell r="A266" t="str">
            <v>2016050000266</v>
          </cell>
          <cell r="B266" t="str">
            <v>080003001</v>
          </cell>
          <cell r="C266">
            <v>386143888</v>
          </cell>
          <cell r="D266">
            <v>0</v>
          </cell>
          <cell r="E266">
            <v>386143888</v>
          </cell>
          <cell r="F266">
            <v>385278305</v>
          </cell>
          <cell r="G266">
            <v>0</v>
          </cell>
        </row>
        <row r="267">
          <cell r="A267" t="str">
            <v>2016050000267</v>
          </cell>
          <cell r="B267" t="str">
            <v>180069001</v>
          </cell>
          <cell r="C267">
            <v>200000000</v>
          </cell>
          <cell r="D267">
            <v>0</v>
          </cell>
          <cell r="E267">
            <v>200000000</v>
          </cell>
          <cell r="F267">
            <v>200000000</v>
          </cell>
          <cell r="G267">
            <v>0</v>
          </cell>
        </row>
        <row r="268">
          <cell r="A268" t="str">
            <v>2016050000268</v>
          </cell>
          <cell r="B268" t="str">
            <v>030010001</v>
          </cell>
          <cell r="C268">
            <v>19717676442</v>
          </cell>
          <cell r="D268">
            <v>0</v>
          </cell>
          <cell r="E268">
            <v>19717676442</v>
          </cell>
          <cell r="F268">
            <v>16396828031</v>
          </cell>
          <cell r="G268">
            <v>2410655709</v>
          </cell>
        </row>
        <row r="269">
          <cell r="A269" t="str">
            <v>2016050000269</v>
          </cell>
          <cell r="B269" t="str">
            <v>190007001</v>
          </cell>
          <cell r="C269">
            <v>11627937546</v>
          </cell>
          <cell r="D269">
            <v>5000000000</v>
          </cell>
          <cell r="E269">
            <v>16627937546</v>
          </cell>
          <cell r="F269">
            <v>4470812422</v>
          </cell>
          <cell r="G269">
            <v>5000000000</v>
          </cell>
        </row>
        <row r="270">
          <cell r="A270" t="str">
            <v>2016050000270</v>
          </cell>
          <cell r="B270" t="str">
            <v>030012001</v>
          </cell>
          <cell r="C270">
            <v>550000000</v>
          </cell>
          <cell r="D270">
            <v>450000000</v>
          </cell>
          <cell r="E270">
            <v>1000000000</v>
          </cell>
          <cell r="F270">
            <v>463630342</v>
          </cell>
          <cell r="G270">
            <v>450000000</v>
          </cell>
        </row>
        <row r="271">
          <cell r="A271" t="str">
            <v>2016050000271</v>
          </cell>
          <cell r="B271" t="str">
            <v>190002001</v>
          </cell>
          <cell r="C271">
            <v>0</v>
          </cell>
          <cell r="D271">
            <v>0</v>
          </cell>
          <cell r="E271">
            <v>0</v>
          </cell>
          <cell r="F271">
            <v>0</v>
          </cell>
          <cell r="G271">
            <v>0</v>
          </cell>
        </row>
        <row r="272">
          <cell r="A272" t="str">
            <v>2016050000272</v>
          </cell>
          <cell r="B272" t="str">
            <v>180070001</v>
          </cell>
          <cell r="C272">
            <v>7780000000</v>
          </cell>
          <cell r="D272">
            <v>6181581575</v>
          </cell>
          <cell r="E272">
            <v>13961581575</v>
          </cell>
          <cell r="F272">
            <v>7593140122</v>
          </cell>
          <cell r="G272">
            <v>6181581575</v>
          </cell>
        </row>
        <row r="273">
          <cell r="A273" t="str">
            <v>2016050000273</v>
          </cell>
          <cell r="B273" t="str">
            <v>030015001</v>
          </cell>
          <cell r="C273">
            <v>3661400000</v>
          </cell>
          <cell r="D273">
            <v>30000000</v>
          </cell>
          <cell r="E273">
            <v>3691400000</v>
          </cell>
          <cell r="F273">
            <v>3648232692</v>
          </cell>
          <cell r="G273">
            <v>30000000</v>
          </cell>
        </row>
        <row r="274">
          <cell r="A274" t="str">
            <v>2016050000274</v>
          </cell>
          <cell r="B274" t="str">
            <v>030020001</v>
          </cell>
          <cell r="C274">
            <v>8396060511</v>
          </cell>
          <cell r="D274">
            <v>2706481797</v>
          </cell>
          <cell r="E274">
            <v>11102542308</v>
          </cell>
          <cell r="F274">
            <v>8396060511</v>
          </cell>
          <cell r="G274">
            <v>2706481797</v>
          </cell>
        </row>
        <row r="275">
          <cell r="A275" t="str">
            <v>2016050000275</v>
          </cell>
          <cell r="B275" t="str">
            <v>190008001</v>
          </cell>
          <cell r="C275">
            <v>0</v>
          </cell>
          <cell r="D275">
            <v>0</v>
          </cell>
          <cell r="E275">
            <v>0</v>
          </cell>
          <cell r="F275">
            <v>0</v>
          </cell>
          <cell r="G275">
            <v>0</v>
          </cell>
        </row>
        <row r="276">
          <cell r="A276" t="str">
            <v>2016050000276</v>
          </cell>
          <cell r="B276" t="str">
            <v>030027001</v>
          </cell>
          <cell r="C276">
            <v>6165561059</v>
          </cell>
          <cell r="D276">
            <v>12216740350</v>
          </cell>
          <cell r="E276">
            <v>18382301409</v>
          </cell>
          <cell r="F276">
            <v>6156567267</v>
          </cell>
          <cell r="G276">
            <v>12216740350</v>
          </cell>
        </row>
        <row r="277">
          <cell r="A277" t="str">
            <v>2016050000277</v>
          </cell>
          <cell r="B277" t="str">
            <v>180072001</v>
          </cell>
          <cell r="C277">
            <v>2391611110</v>
          </cell>
          <cell r="D277">
            <v>0</v>
          </cell>
          <cell r="E277">
            <v>2391611110</v>
          </cell>
          <cell r="F277">
            <v>0</v>
          </cell>
          <cell r="G277">
            <v>0</v>
          </cell>
        </row>
        <row r="278">
          <cell r="A278" t="str">
            <v>2016050000278</v>
          </cell>
          <cell r="B278" t="str">
            <v>030054001</v>
          </cell>
          <cell r="C278">
            <v>5238904170</v>
          </cell>
          <cell r="D278">
            <v>2345297049</v>
          </cell>
          <cell r="E278">
            <v>7584201219</v>
          </cell>
          <cell r="F278">
            <v>5238904170</v>
          </cell>
          <cell r="G278">
            <v>2345297049</v>
          </cell>
        </row>
        <row r="279">
          <cell r="A279" t="str">
            <v>2016050000279</v>
          </cell>
          <cell r="B279" t="str">
            <v>030055001</v>
          </cell>
          <cell r="C279">
            <v>3605713204</v>
          </cell>
          <cell r="D279">
            <v>1101500000</v>
          </cell>
          <cell r="E279">
            <v>4707213204</v>
          </cell>
          <cell r="F279">
            <v>3581131021</v>
          </cell>
          <cell r="G279">
            <v>1101500000</v>
          </cell>
        </row>
        <row r="280">
          <cell r="A280" t="str">
            <v>2016050000280</v>
          </cell>
          <cell r="B280" t="str">
            <v>030056001</v>
          </cell>
          <cell r="C280">
            <v>176739489</v>
          </cell>
          <cell r="D280">
            <v>110000000</v>
          </cell>
          <cell r="E280">
            <v>286739489</v>
          </cell>
          <cell r="F280">
            <v>165324443</v>
          </cell>
          <cell r="G280">
            <v>110000000</v>
          </cell>
        </row>
        <row r="281">
          <cell r="A281" t="str">
            <v>2016050000281</v>
          </cell>
          <cell r="B281" t="str">
            <v>180114001</v>
          </cell>
          <cell r="C281">
            <v>5898935940</v>
          </cell>
          <cell r="D281">
            <v>5999679426</v>
          </cell>
          <cell r="E281">
            <v>11898615366</v>
          </cell>
          <cell r="F281">
            <v>4179917276</v>
          </cell>
          <cell r="G281">
            <v>5999679426</v>
          </cell>
        </row>
        <row r="282">
          <cell r="A282" t="str">
            <v>2016050000282</v>
          </cell>
          <cell r="B282" t="str">
            <v>220163001</v>
          </cell>
          <cell r="C282">
            <v>1012375234</v>
          </cell>
          <cell r="D282">
            <v>0</v>
          </cell>
          <cell r="E282">
            <v>1012375234</v>
          </cell>
          <cell r="F282">
            <v>702749972</v>
          </cell>
          <cell r="G282">
            <v>0</v>
          </cell>
        </row>
        <row r="283">
          <cell r="A283" t="str">
            <v>2016050000283</v>
          </cell>
          <cell r="B283" t="str">
            <v>180115001</v>
          </cell>
          <cell r="C283">
            <v>5954215733</v>
          </cell>
          <cell r="D283">
            <v>0</v>
          </cell>
          <cell r="E283">
            <v>5954215733</v>
          </cell>
          <cell r="F283">
            <v>1475556662</v>
          </cell>
          <cell r="G283">
            <v>0</v>
          </cell>
        </row>
        <row r="284">
          <cell r="A284" t="str">
            <v>2016050000284</v>
          </cell>
          <cell r="B284" t="str">
            <v>220164001</v>
          </cell>
          <cell r="C284">
            <v>3838416351</v>
          </cell>
          <cell r="D284">
            <v>0</v>
          </cell>
          <cell r="E284">
            <v>3838416351</v>
          </cell>
          <cell r="F284">
            <v>3824471648</v>
          </cell>
          <cell r="G284">
            <v>0</v>
          </cell>
        </row>
        <row r="285">
          <cell r="A285" t="str">
            <v>2016050000285</v>
          </cell>
          <cell r="B285" t="str">
            <v>220165001</v>
          </cell>
          <cell r="C285">
            <v>1000000000</v>
          </cell>
          <cell r="D285">
            <v>0</v>
          </cell>
          <cell r="E285">
            <v>1000000000</v>
          </cell>
          <cell r="F285">
            <v>731094572</v>
          </cell>
          <cell r="G285">
            <v>0</v>
          </cell>
        </row>
        <row r="286">
          <cell r="A286" t="str">
            <v>2016050000286</v>
          </cell>
          <cell r="B286" t="str">
            <v>220166001</v>
          </cell>
          <cell r="C286">
            <v>2253000000</v>
          </cell>
          <cell r="D286">
            <v>0</v>
          </cell>
          <cell r="E286">
            <v>2253000000</v>
          </cell>
          <cell r="F286">
            <v>1943839836</v>
          </cell>
          <cell r="G286">
            <v>0</v>
          </cell>
        </row>
        <row r="287">
          <cell r="A287" t="str">
            <v>2016050000287</v>
          </cell>
          <cell r="B287" t="str">
            <v>160008001</v>
          </cell>
          <cell r="C287">
            <v>1500000000</v>
          </cell>
          <cell r="D287">
            <v>0</v>
          </cell>
          <cell r="E287">
            <v>1500000000</v>
          </cell>
          <cell r="F287">
            <v>1500000000</v>
          </cell>
          <cell r="G287">
            <v>0</v>
          </cell>
        </row>
        <row r="288">
          <cell r="A288" t="str">
            <v>2016050000288</v>
          </cell>
          <cell r="B288" t="str">
            <v>220167001</v>
          </cell>
          <cell r="C288">
            <v>1000000000</v>
          </cell>
          <cell r="D288">
            <v>0</v>
          </cell>
          <cell r="E288">
            <v>1000000000</v>
          </cell>
          <cell r="F288">
            <v>0</v>
          </cell>
          <cell r="G288">
            <v>0</v>
          </cell>
        </row>
        <row r="289">
          <cell r="A289" t="str">
            <v>2016050000291</v>
          </cell>
          <cell r="B289" t="str">
            <v>140066001</v>
          </cell>
          <cell r="C289">
            <v>0</v>
          </cell>
          <cell r="D289">
            <v>0</v>
          </cell>
          <cell r="E289">
            <v>0</v>
          </cell>
          <cell r="F289">
            <v>0</v>
          </cell>
          <cell r="G289">
            <v>0</v>
          </cell>
        </row>
        <row r="290">
          <cell r="A290" t="str">
            <v>2016050000292</v>
          </cell>
          <cell r="B290" t="str">
            <v>020225001</v>
          </cell>
          <cell r="C290">
            <v>0</v>
          </cell>
          <cell r="D290">
            <v>0</v>
          </cell>
          <cell r="E290">
            <v>0</v>
          </cell>
          <cell r="F290">
            <v>0</v>
          </cell>
          <cell r="G290">
            <v>0</v>
          </cell>
        </row>
        <row r="291">
          <cell r="A291" t="str">
            <v>2016050000293</v>
          </cell>
          <cell r="B291" t="str">
            <v>040014001</v>
          </cell>
          <cell r="C291">
            <v>1700000000</v>
          </cell>
          <cell r="D291">
            <v>110657550</v>
          </cell>
          <cell r="E291">
            <v>1810657550</v>
          </cell>
          <cell r="F291">
            <v>1700000000</v>
          </cell>
          <cell r="G291">
            <v>110657550</v>
          </cell>
        </row>
        <row r="292">
          <cell r="A292" t="str">
            <v>2017050000003</v>
          </cell>
          <cell r="B292" t="str">
            <v>220172001</v>
          </cell>
          <cell r="C292">
            <v>40000000</v>
          </cell>
          <cell r="D292">
            <v>0</v>
          </cell>
          <cell r="E292">
            <v>40000000</v>
          </cell>
          <cell r="F292">
            <v>23857920</v>
          </cell>
          <cell r="G292">
            <v>0</v>
          </cell>
        </row>
        <row r="293">
          <cell r="A293" t="str">
            <v>2017050000017</v>
          </cell>
          <cell r="B293" t="str">
            <v>160010001</v>
          </cell>
          <cell r="C293">
            <v>1600000000</v>
          </cell>
          <cell r="D293">
            <v>0</v>
          </cell>
          <cell r="E293">
            <v>1600000000</v>
          </cell>
          <cell r="F293">
            <v>1405827946</v>
          </cell>
          <cell r="G293">
            <v>0</v>
          </cell>
        </row>
        <row r="294">
          <cell r="A294" t="str">
            <v>2017050000019</v>
          </cell>
          <cell r="B294" t="str">
            <v>070085001</v>
          </cell>
          <cell r="C294">
            <v>450000000</v>
          </cell>
          <cell r="D294">
            <v>367500000</v>
          </cell>
          <cell r="E294">
            <v>817500000</v>
          </cell>
          <cell r="F294">
            <v>450000000</v>
          </cell>
          <cell r="G294">
            <v>367500000</v>
          </cell>
        </row>
        <row r="295">
          <cell r="A295" t="str">
            <v>2017050000020</v>
          </cell>
          <cell r="B295" t="str">
            <v>220221001</v>
          </cell>
          <cell r="C295">
            <v>967000000</v>
          </cell>
          <cell r="D295">
            <v>0</v>
          </cell>
          <cell r="E295">
            <v>967000000</v>
          </cell>
          <cell r="F295">
            <v>721592449</v>
          </cell>
          <cell r="G295">
            <v>0</v>
          </cell>
        </row>
        <row r="296">
          <cell r="A296" t="str">
            <v>2017050000021</v>
          </cell>
          <cell r="B296" t="str">
            <v>070086001</v>
          </cell>
          <cell r="C296">
            <v>900000000</v>
          </cell>
          <cell r="D296">
            <v>684987500</v>
          </cell>
          <cell r="E296">
            <v>1584987500</v>
          </cell>
          <cell r="F296">
            <v>900000000</v>
          </cell>
          <cell r="G296">
            <v>684987500</v>
          </cell>
        </row>
        <row r="297">
          <cell r="A297" t="str">
            <v>2017050000025</v>
          </cell>
          <cell r="B297" t="str">
            <v>010047001</v>
          </cell>
          <cell r="C297">
            <v>7000000000</v>
          </cell>
          <cell r="D297">
            <v>0</v>
          </cell>
          <cell r="E297">
            <v>7000000000</v>
          </cell>
          <cell r="F297">
            <v>6999999772</v>
          </cell>
          <cell r="G297">
            <v>0</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5">
          <cell r="C5" t="str">
            <v>Código del Proyecto</v>
          </cell>
          <cell r="D5" t="str">
            <v>Presupuesto del Proyecto (Pesos)</v>
          </cell>
          <cell r="E5" t="str">
            <v>Actividades</v>
          </cell>
          <cell r="F5" t="str">
            <v>Unidad</v>
          </cell>
          <cell r="G5" t="str">
            <v>Meta</v>
          </cell>
          <cell r="H5" t="str">
            <v>Fecha de inicio</v>
          </cell>
          <cell r="I5" t="str">
            <v>Duración</v>
          </cell>
          <cell r="J5" t="str">
            <v>Unidad de tiempo</v>
          </cell>
        </row>
        <row r="6">
          <cell r="C6" t="str">
            <v>2016050000144</v>
          </cell>
          <cell r="D6">
            <v>188000000</v>
          </cell>
          <cell r="E6" t="str">
            <v>Practicante de Excelencia</v>
          </cell>
          <cell r="F6" t="str">
            <v>UNI</v>
          </cell>
          <cell r="G6">
            <v>2</v>
          </cell>
          <cell r="H6">
            <v>42736</v>
          </cell>
          <cell r="I6">
            <v>12</v>
          </cell>
          <cell r="J6" t="str">
            <v>MES</v>
          </cell>
          <cell r="K6" t="str">
            <v>DEPARTAMENTO ADMINISTRATIVO DE PLANEACIÓN</v>
          </cell>
          <cell r="L6" t="str">
            <v>Mejoramiento de los aplicativos informáticos para la gestión pública departamental departamento de Antioquia</v>
          </cell>
        </row>
        <row r="7">
          <cell r="C7">
            <v>0</v>
          </cell>
          <cell r="D7">
            <v>0</v>
          </cell>
          <cell r="E7" t="str">
            <v>Profesional Temporal</v>
          </cell>
          <cell r="F7" t="str">
            <v>UNI</v>
          </cell>
          <cell r="G7">
            <v>1</v>
          </cell>
          <cell r="H7">
            <v>42736</v>
          </cell>
          <cell r="I7">
            <v>12</v>
          </cell>
          <cell r="J7" t="str">
            <v>MES</v>
          </cell>
          <cell r="K7" t="str">
            <v>DEPARTAMENTO ADMINISTRATIVO DE PLANEACIÓN</v>
          </cell>
          <cell r="L7">
            <v>0</v>
          </cell>
        </row>
        <row r="8">
          <cell r="C8">
            <v>0</v>
          </cell>
          <cell r="D8">
            <v>0</v>
          </cell>
          <cell r="E8" t="str">
            <v>Mesa de Ayuda Tecnólogo en sistemas</v>
          </cell>
          <cell r="F8" t="str">
            <v>UNI</v>
          </cell>
          <cell r="G8">
            <v>1</v>
          </cell>
          <cell r="H8">
            <v>42736</v>
          </cell>
          <cell r="I8">
            <v>12</v>
          </cell>
          <cell r="J8" t="str">
            <v>MES</v>
          </cell>
          <cell r="K8" t="str">
            <v>DEPARTAMENTO ADMINISTRATIVO DE PLANEACIÓN</v>
          </cell>
          <cell r="L8">
            <v>0</v>
          </cell>
        </row>
        <row r="9">
          <cell r="C9" t="str">
            <v>2016050000147</v>
          </cell>
          <cell r="D9">
            <v>482000000</v>
          </cell>
          <cell r="E9" t="str">
            <v>Apoyo practicantes de excelencia</v>
          </cell>
          <cell r="F9" t="str">
            <v>UNI</v>
          </cell>
          <cell r="G9">
            <v>1</v>
          </cell>
          <cell r="H9">
            <v>42736</v>
          </cell>
          <cell r="I9">
            <v>12</v>
          </cell>
          <cell r="J9" t="str">
            <v>MES</v>
          </cell>
          <cell r="K9" t="str">
            <v>DEPARTAMENTO ADMINISTRATIVO DE PLANEACIÓN</v>
          </cell>
          <cell r="L9" t="str">
            <v>Fortalecimiento de los bancos de proyectos municipales y del departamento de Antioquia</v>
          </cell>
        </row>
        <row r="10">
          <cell r="C10">
            <v>0</v>
          </cell>
          <cell r="D10">
            <v>0</v>
          </cell>
          <cell r="E10" t="str">
            <v>Capacitación y asesoría administraciones</v>
          </cell>
          <cell r="F10" t="str">
            <v>UNI</v>
          </cell>
          <cell r="G10">
            <v>1</v>
          </cell>
          <cell r="H10">
            <v>42736</v>
          </cell>
          <cell r="I10">
            <v>12</v>
          </cell>
          <cell r="J10" t="str">
            <v>MES</v>
          </cell>
          <cell r="K10" t="str">
            <v>DEPARTAMENTO ADMINISTRATIVO DE PLANEACIÓN</v>
          </cell>
          <cell r="L10">
            <v>0</v>
          </cell>
        </row>
        <row r="11">
          <cell r="C11">
            <v>0</v>
          </cell>
          <cell r="D11">
            <v>0</v>
          </cell>
          <cell r="E11" t="str">
            <v>Eventos, logística y publicaciones.</v>
          </cell>
          <cell r="F11" t="str">
            <v>UNI</v>
          </cell>
          <cell r="G11">
            <v>1</v>
          </cell>
          <cell r="H11">
            <v>42736</v>
          </cell>
          <cell r="I11">
            <v>12</v>
          </cell>
          <cell r="J11" t="str">
            <v>MES</v>
          </cell>
          <cell r="K11" t="str">
            <v>DEPARTAMENTO ADMINISTRATIVO DE PLANEACIÓN</v>
          </cell>
          <cell r="L11">
            <v>0</v>
          </cell>
        </row>
        <row r="12">
          <cell r="C12">
            <v>0</v>
          </cell>
          <cell r="D12">
            <v>0</v>
          </cell>
          <cell r="E12" t="str">
            <v>Soporte Técnico Módulo Proyectos</v>
          </cell>
          <cell r="F12" t="str">
            <v>UNI</v>
          </cell>
          <cell r="G12">
            <v>1</v>
          </cell>
          <cell r="H12">
            <v>42736</v>
          </cell>
          <cell r="I12">
            <v>12</v>
          </cell>
          <cell r="J12" t="str">
            <v>MES</v>
          </cell>
          <cell r="K12" t="str">
            <v>DEPARTAMENTO ADMINISTRATIVO DE PLANEACIÓN</v>
          </cell>
          <cell r="L12">
            <v>0</v>
          </cell>
        </row>
        <row r="13">
          <cell r="C13" t="str">
            <v>2016050000151</v>
          </cell>
          <cell r="D13">
            <v>601000000</v>
          </cell>
          <cell r="E13" t="str">
            <v>Fortalecimiento inst fiscal y financiero</v>
          </cell>
          <cell r="F13" t="str">
            <v>%</v>
          </cell>
          <cell r="G13">
            <v>100</v>
          </cell>
          <cell r="H13">
            <v>42736</v>
          </cell>
          <cell r="I13">
            <v>12</v>
          </cell>
          <cell r="J13" t="str">
            <v>MES</v>
          </cell>
          <cell r="K13" t="str">
            <v>DEPARTAMENTO ADMINISTRATIVO DE PLANEACIÓN</v>
          </cell>
          <cell r="L13" t="str">
            <v>Fortalecimiento fiscal y financiero de los municipios del departamento de Antioquia</v>
          </cell>
        </row>
        <row r="14">
          <cell r="C14">
            <v>0</v>
          </cell>
          <cell r="D14">
            <v>0</v>
          </cell>
          <cell r="E14" t="str">
            <v>Contratación temporales</v>
          </cell>
          <cell r="F14" t="str">
            <v>%</v>
          </cell>
          <cell r="G14">
            <v>2</v>
          </cell>
          <cell r="H14">
            <v>42736</v>
          </cell>
          <cell r="I14">
            <v>12</v>
          </cell>
          <cell r="J14" t="str">
            <v>MES</v>
          </cell>
          <cell r="K14" t="str">
            <v>DEPARTAMENTO ADMINISTRATIVO DE PLANEACIÓN</v>
          </cell>
          <cell r="L14">
            <v>0</v>
          </cell>
        </row>
        <row r="15">
          <cell r="C15">
            <v>0</v>
          </cell>
          <cell r="D15">
            <v>0</v>
          </cell>
          <cell r="E15" t="str">
            <v>Gestión e Intermediación de Recursos</v>
          </cell>
          <cell r="F15" t="str">
            <v>UNI</v>
          </cell>
          <cell r="G15">
            <v>1</v>
          </cell>
          <cell r="H15">
            <v>42736</v>
          </cell>
          <cell r="I15">
            <v>12</v>
          </cell>
          <cell r="J15" t="str">
            <v>MES</v>
          </cell>
          <cell r="K15" t="str">
            <v>DEPARTAMENTO ADMINISTRATIVO DE PLANEACIÓN</v>
          </cell>
          <cell r="L15">
            <v>0</v>
          </cell>
        </row>
        <row r="16">
          <cell r="C16">
            <v>0</v>
          </cell>
          <cell r="D16">
            <v>0</v>
          </cell>
          <cell r="E16" t="str">
            <v>Practicantes de Excelencia</v>
          </cell>
          <cell r="F16" t="str">
            <v>%</v>
          </cell>
          <cell r="G16">
            <v>6</v>
          </cell>
          <cell r="H16">
            <v>42736</v>
          </cell>
          <cell r="I16">
            <v>12</v>
          </cell>
          <cell r="J16" t="str">
            <v>MES</v>
          </cell>
          <cell r="K16" t="str">
            <v>DEPARTAMENTO ADMINISTRATIVO DE PLANEACIÓN</v>
          </cell>
          <cell r="L16">
            <v>0</v>
          </cell>
        </row>
        <row r="17">
          <cell r="C17">
            <v>0</v>
          </cell>
          <cell r="D17">
            <v>0</v>
          </cell>
          <cell r="E17" t="str">
            <v>Adquisición de vehículo</v>
          </cell>
          <cell r="F17" t="str">
            <v>UNI</v>
          </cell>
          <cell r="G17">
            <v>1</v>
          </cell>
          <cell r="H17">
            <v>42736</v>
          </cell>
          <cell r="I17">
            <v>12</v>
          </cell>
          <cell r="J17" t="str">
            <v>MES</v>
          </cell>
          <cell r="K17" t="str">
            <v>DEPARTAMENTO ADMINISTRATIVO DE PLANEACIÓN</v>
          </cell>
          <cell r="L17">
            <v>0</v>
          </cell>
        </row>
        <row r="18">
          <cell r="C18" t="str">
            <v>2016050000156</v>
          </cell>
          <cell r="D18">
            <v>1000000000</v>
          </cell>
          <cell r="E18" t="str">
            <v>Revisión y Ajuste de POTs</v>
          </cell>
          <cell r="F18" t="str">
            <v>UNI</v>
          </cell>
          <cell r="G18">
            <v>11</v>
          </cell>
          <cell r="H18">
            <v>42736</v>
          </cell>
          <cell r="I18">
            <v>12</v>
          </cell>
          <cell r="J18" t="str">
            <v>MES</v>
          </cell>
          <cell r="K18" t="str">
            <v>DEPARTAMENTO ADMINISTRATIVO DE PLANEACIÓN</v>
          </cell>
          <cell r="L18" t="str">
            <v>Apoyo a entidades territoriales para la revisión y ajuste de sus pot en el departamento de Antioquia.</v>
          </cell>
        </row>
        <row r="19">
          <cell r="C19">
            <v>0</v>
          </cell>
          <cell r="D19">
            <v>0</v>
          </cell>
          <cell r="E19" t="str">
            <v>Eventos y talleres</v>
          </cell>
          <cell r="F19" t="str">
            <v>UNI</v>
          </cell>
          <cell r="G19">
            <v>1</v>
          </cell>
          <cell r="H19">
            <v>42736</v>
          </cell>
          <cell r="I19">
            <v>12</v>
          </cell>
          <cell r="J19" t="str">
            <v>MES</v>
          </cell>
          <cell r="K19" t="str">
            <v>DEPARTAMENTO ADMINISTRATIVO DE PLANEACIÓN</v>
          </cell>
          <cell r="L19">
            <v>0</v>
          </cell>
        </row>
        <row r="20">
          <cell r="C20">
            <v>0</v>
          </cell>
          <cell r="D20">
            <v>0</v>
          </cell>
          <cell r="E20" t="str">
            <v>Licencias ArcGis</v>
          </cell>
          <cell r="F20" t="str">
            <v>UNI</v>
          </cell>
          <cell r="G20">
            <v>1</v>
          </cell>
          <cell r="H20">
            <v>42736</v>
          </cell>
          <cell r="I20">
            <v>12</v>
          </cell>
          <cell r="J20" t="str">
            <v>MES</v>
          </cell>
          <cell r="K20" t="str">
            <v>DEPARTAMENTO ADMINISTRATIVO DE PLANEACIÓN</v>
          </cell>
          <cell r="L20">
            <v>0</v>
          </cell>
        </row>
        <row r="21">
          <cell r="C21">
            <v>0</v>
          </cell>
          <cell r="D21">
            <v>0</v>
          </cell>
          <cell r="E21" t="str">
            <v>Practicante de excelencia</v>
          </cell>
          <cell r="F21" t="str">
            <v>UNI</v>
          </cell>
          <cell r="G21">
            <v>4</v>
          </cell>
          <cell r="H21">
            <v>42736</v>
          </cell>
          <cell r="I21">
            <v>12</v>
          </cell>
          <cell r="J21" t="str">
            <v>MES</v>
          </cell>
          <cell r="K21" t="str">
            <v>DEPARTAMENTO ADMINISTRATIVO DE PLANEACIÓN</v>
          </cell>
          <cell r="L21">
            <v>0</v>
          </cell>
        </row>
        <row r="22">
          <cell r="C22">
            <v>0</v>
          </cell>
          <cell r="D22">
            <v>0</v>
          </cell>
          <cell r="E22" t="str">
            <v>Prestación servicio de apoyo</v>
          </cell>
          <cell r="F22" t="str">
            <v>UNI</v>
          </cell>
          <cell r="G22">
            <v>3</v>
          </cell>
          <cell r="H22">
            <v>42736</v>
          </cell>
          <cell r="I22">
            <v>12</v>
          </cell>
          <cell r="J22" t="str">
            <v>MES</v>
          </cell>
          <cell r="K22" t="str">
            <v>DEPARTAMENTO ADMINISTRATIVO DE PLANEACIÓN</v>
          </cell>
          <cell r="L22">
            <v>0</v>
          </cell>
        </row>
        <row r="23">
          <cell r="C23" t="str">
            <v>2016050000157</v>
          </cell>
          <cell r="D23">
            <v>6076377552</v>
          </cell>
          <cell r="E23" t="str">
            <v>Diseño y Desarrollo</v>
          </cell>
          <cell r="F23" t="str">
            <v>%</v>
          </cell>
          <cell r="G23">
            <v>100</v>
          </cell>
          <cell r="H23">
            <v>42736</v>
          </cell>
          <cell r="I23">
            <v>12</v>
          </cell>
          <cell r="J23" t="str">
            <v>MES</v>
          </cell>
          <cell r="K23" t="str">
            <v>DEPARTAMENTO ADMINISTRATIVO DE PLANEACIÓN</v>
          </cell>
          <cell r="L23" t="str">
            <v>Construcción del observatorio fiscal y financiero del departamento de Antioquia</v>
          </cell>
        </row>
        <row r="24">
          <cell r="C24">
            <v>0</v>
          </cell>
          <cell r="D24">
            <v>0</v>
          </cell>
          <cell r="E24" t="str">
            <v>Estudios Técnicos</v>
          </cell>
          <cell r="F24" t="str">
            <v>%</v>
          </cell>
          <cell r="G24">
            <v>100</v>
          </cell>
          <cell r="H24">
            <v>42736</v>
          </cell>
          <cell r="I24">
            <v>12</v>
          </cell>
          <cell r="J24" t="str">
            <v>MES</v>
          </cell>
          <cell r="K24" t="str">
            <v>DEPARTAMENTO ADMINISTRATIVO DE PLANEACIÓN</v>
          </cell>
          <cell r="L24">
            <v>0</v>
          </cell>
        </row>
        <row r="25">
          <cell r="C25">
            <v>0</v>
          </cell>
          <cell r="D25">
            <v>0</v>
          </cell>
          <cell r="E25" t="str">
            <v>Evaluación</v>
          </cell>
          <cell r="F25" t="str">
            <v>%</v>
          </cell>
          <cell r="G25">
            <v>100</v>
          </cell>
          <cell r="H25">
            <v>42736</v>
          </cell>
          <cell r="I25">
            <v>12</v>
          </cell>
          <cell r="J25" t="str">
            <v>MES</v>
          </cell>
          <cell r="K25" t="str">
            <v>DEPARTAMENTO ADMINISTRATIVO DE PLANEACIÓN</v>
          </cell>
          <cell r="L25">
            <v>0</v>
          </cell>
        </row>
        <row r="26">
          <cell r="C26">
            <v>0</v>
          </cell>
          <cell r="D26">
            <v>0</v>
          </cell>
          <cell r="E26" t="str">
            <v>Implementación y Puesta en Marcha</v>
          </cell>
          <cell r="F26" t="str">
            <v>%</v>
          </cell>
          <cell r="G26">
            <v>100</v>
          </cell>
          <cell r="H26">
            <v>42736</v>
          </cell>
          <cell r="I26">
            <v>12</v>
          </cell>
          <cell r="J26" t="str">
            <v>MES</v>
          </cell>
          <cell r="K26" t="str">
            <v>DEPARTAMENTO ADMINISTRATIVO DE PLANEACIÓN</v>
          </cell>
          <cell r="L26">
            <v>0</v>
          </cell>
        </row>
        <row r="27">
          <cell r="C27">
            <v>0</v>
          </cell>
          <cell r="D27">
            <v>0</v>
          </cell>
          <cell r="E27" t="str">
            <v>Operación y Dirección</v>
          </cell>
          <cell r="F27" t="str">
            <v>%</v>
          </cell>
          <cell r="G27">
            <v>100</v>
          </cell>
          <cell r="H27">
            <v>42736</v>
          </cell>
          <cell r="I27">
            <v>12</v>
          </cell>
          <cell r="J27" t="str">
            <v>MES</v>
          </cell>
          <cell r="K27" t="str">
            <v>DEPARTAMENTO ADMINISTRATIVO DE PLANEACIÓN</v>
          </cell>
          <cell r="L27">
            <v>0</v>
          </cell>
        </row>
        <row r="28">
          <cell r="C28">
            <v>0</v>
          </cell>
          <cell r="D28">
            <v>0</v>
          </cell>
          <cell r="E28" t="str">
            <v>Planificación</v>
          </cell>
          <cell r="F28" t="str">
            <v>%</v>
          </cell>
          <cell r="G28">
            <v>100</v>
          </cell>
          <cell r="H28">
            <v>42736</v>
          </cell>
          <cell r="I28">
            <v>12</v>
          </cell>
          <cell r="J28" t="str">
            <v>MES</v>
          </cell>
          <cell r="K28" t="str">
            <v>DEPARTAMENTO ADMINISTRATIVO DE PLANEACIÓN</v>
          </cell>
          <cell r="L28">
            <v>0</v>
          </cell>
        </row>
        <row r="29">
          <cell r="C29">
            <v>0</v>
          </cell>
          <cell r="D29">
            <v>0</v>
          </cell>
          <cell r="E29" t="str">
            <v>Adquisición de equipos tecnológicos</v>
          </cell>
          <cell r="F29" t="str">
            <v>%</v>
          </cell>
          <cell r="G29">
            <v>100</v>
          </cell>
          <cell r="H29">
            <v>42736</v>
          </cell>
          <cell r="I29">
            <v>12</v>
          </cell>
          <cell r="J29" t="str">
            <v>MES</v>
          </cell>
          <cell r="K29" t="str">
            <v>DEPARTAMENTO ADMINISTRATIVO DE PLANEACIÓN</v>
          </cell>
          <cell r="L29">
            <v>0</v>
          </cell>
        </row>
        <row r="30">
          <cell r="C30">
            <v>0</v>
          </cell>
          <cell r="D30">
            <v>0</v>
          </cell>
          <cell r="E30" t="str">
            <v>Publicaciones</v>
          </cell>
          <cell r="F30" t="str">
            <v>%</v>
          </cell>
          <cell r="G30">
            <v>100</v>
          </cell>
          <cell r="H30">
            <v>42736</v>
          </cell>
          <cell r="I30">
            <v>12</v>
          </cell>
          <cell r="J30" t="str">
            <v>MES</v>
          </cell>
          <cell r="K30" t="str">
            <v>DEPARTAMENTO ADMINISTRATIVO DE PLANEACIÓN</v>
          </cell>
          <cell r="L30">
            <v>0</v>
          </cell>
        </row>
        <row r="31">
          <cell r="C31" t="str">
            <v>2016050000162</v>
          </cell>
          <cell r="D31">
            <v>565000000</v>
          </cell>
          <cell r="E31" t="str">
            <v>Material, suministro, apoyo logísitco.</v>
          </cell>
          <cell r="F31" t="str">
            <v>UNI</v>
          </cell>
          <cell r="G31">
            <v>1</v>
          </cell>
          <cell r="H31">
            <v>42736</v>
          </cell>
          <cell r="I31">
            <v>12</v>
          </cell>
          <cell r="J31" t="str">
            <v>MES</v>
          </cell>
          <cell r="K31" t="str">
            <v>DEPARTAMENTO ADMINISTRATIVO DE PLANEACIÓN</v>
          </cell>
          <cell r="L31" t="str">
            <v>Fortalecimiento de la articulación intersectorial para el desarrollo integral en todo el departamento, Antioquia, occidente</v>
          </cell>
        </row>
        <row r="32">
          <cell r="C32">
            <v>0</v>
          </cell>
          <cell r="D32">
            <v>0</v>
          </cell>
          <cell r="E32" t="str">
            <v>Contratación</v>
          </cell>
          <cell r="F32" t="str">
            <v>UNI</v>
          </cell>
          <cell r="G32">
            <v>1</v>
          </cell>
          <cell r="H32">
            <v>42736</v>
          </cell>
          <cell r="I32">
            <v>12</v>
          </cell>
          <cell r="J32" t="str">
            <v>MES</v>
          </cell>
          <cell r="K32" t="str">
            <v>DEPARTAMENTO ADMINISTRATIVO DE PLANEACIÓN</v>
          </cell>
          <cell r="L32">
            <v>0</v>
          </cell>
        </row>
        <row r="33">
          <cell r="C33">
            <v>0</v>
          </cell>
          <cell r="D33">
            <v>0</v>
          </cell>
          <cell r="E33" t="str">
            <v>Administración gastos generales</v>
          </cell>
          <cell r="F33" t="str">
            <v>UNI</v>
          </cell>
          <cell r="G33">
            <v>1</v>
          </cell>
          <cell r="H33">
            <v>42736</v>
          </cell>
          <cell r="I33">
            <v>12</v>
          </cell>
          <cell r="J33" t="str">
            <v>MES</v>
          </cell>
          <cell r="K33" t="str">
            <v>DEPARTAMENTO ADMINISTRATIVO DE PLANEACIÓN</v>
          </cell>
          <cell r="L33">
            <v>0</v>
          </cell>
        </row>
        <row r="34">
          <cell r="C34" t="str">
            <v>2016050000164</v>
          </cell>
          <cell r="D34">
            <v>885000000</v>
          </cell>
          <cell r="E34" t="str">
            <v>Adquisición equipos de oficina</v>
          </cell>
          <cell r="F34" t="str">
            <v>UNI</v>
          </cell>
          <cell r="G34">
            <v>1</v>
          </cell>
          <cell r="H34">
            <v>42736</v>
          </cell>
          <cell r="I34">
            <v>12</v>
          </cell>
          <cell r="J34" t="str">
            <v>MES</v>
          </cell>
          <cell r="K34" t="str">
            <v>DEPARTAMENTO ADMINISTRATIVO DE PLANEACIÓN</v>
          </cell>
          <cell r="L34" t="str">
            <v>Consolidación del sistema de información territorial en el departamento de Antioquia</v>
          </cell>
        </row>
        <row r="35">
          <cell r="C35">
            <v>0</v>
          </cell>
          <cell r="D35">
            <v>0</v>
          </cell>
          <cell r="E35" t="str">
            <v>Adquisición mantenimiento software KOHA</v>
          </cell>
          <cell r="F35" t="str">
            <v>UNI</v>
          </cell>
          <cell r="G35">
            <v>1</v>
          </cell>
          <cell r="H35">
            <v>42736</v>
          </cell>
          <cell r="I35">
            <v>12</v>
          </cell>
          <cell r="J35" t="str">
            <v>MES</v>
          </cell>
          <cell r="K35" t="str">
            <v>DEPARTAMENTO ADMINISTRATIVO DE PLANEACIÓN</v>
          </cell>
          <cell r="L35">
            <v>0</v>
          </cell>
        </row>
        <row r="36">
          <cell r="C36">
            <v>0</v>
          </cell>
          <cell r="D36">
            <v>0</v>
          </cell>
          <cell r="E36" t="str">
            <v>Asesoría actualización Plan estadístico</v>
          </cell>
          <cell r="F36" t="str">
            <v>UNI</v>
          </cell>
          <cell r="G36">
            <v>1</v>
          </cell>
          <cell r="H36">
            <v>42736</v>
          </cell>
          <cell r="I36">
            <v>12</v>
          </cell>
          <cell r="J36" t="str">
            <v>MES</v>
          </cell>
          <cell r="K36" t="str">
            <v>DEPARTAMENTO ADMINISTRATIVO DE PLANEACIÓN</v>
          </cell>
          <cell r="L36">
            <v>0</v>
          </cell>
        </row>
        <row r="37">
          <cell r="C37">
            <v>0</v>
          </cell>
          <cell r="D37">
            <v>0</v>
          </cell>
          <cell r="E37" t="str">
            <v>Desarrollo visor geográfico</v>
          </cell>
          <cell r="F37" t="str">
            <v>UNI</v>
          </cell>
          <cell r="G37">
            <v>1</v>
          </cell>
          <cell r="H37">
            <v>42736</v>
          </cell>
          <cell r="I37">
            <v>12</v>
          </cell>
          <cell r="J37" t="str">
            <v>MES</v>
          </cell>
          <cell r="K37" t="str">
            <v>DEPARTAMENTO ADMINISTRATIVO DE PLANEACIÓN</v>
          </cell>
          <cell r="L37">
            <v>0</v>
          </cell>
        </row>
        <row r="38">
          <cell r="C38">
            <v>0</v>
          </cell>
          <cell r="D38">
            <v>0</v>
          </cell>
          <cell r="E38" t="str">
            <v>Practicantes de Excelencia.</v>
          </cell>
          <cell r="F38" t="str">
            <v>UNI</v>
          </cell>
          <cell r="G38">
            <v>2</v>
          </cell>
          <cell r="H38">
            <v>42736</v>
          </cell>
          <cell r="I38">
            <v>12</v>
          </cell>
          <cell r="J38" t="str">
            <v>MES</v>
          </cell>
          <cell r="K38" t="str">
            <v>DEPARTAMENTO ADMINISTRATIVO DE PLANEACIÓN</v>
          </cell>
          <cell r="L38">
            <v>0</v>
          </cell>
        </row>
        <row r="39">
          <cell r="C39">
            <v>0</v>
          </cell>
          <cell r="D39">
            <v>0</v>
          </cell>
          <cell r="E39" t="str">
            <v>Publicaciones Sistemas de Indicadores</v>
          </cell>
          <cell r="F39" t="str">
            <v>UNI</v>
          </cell>
          <cell r="G39">
            <v>1</v>
          </cell>
          <cell r="H39">
            <v>42736</v>
          </cell>
          <cell r="I39">
            <v>12</v>
          </cell>
          <cell r="J39" t="str">
            <v>MES</v>
          </cell>
          <cell r="K39" t="str">
            <v>DEPARTAMENTO ADMINISTRATIVO DE PLANEACIÓN</v>
          </cell>
          <cell r="L39">
            <v>0</v>
          </cell>
        </row>
        <row r="40">
          <cell r="C40">
            <v>0</v>
          </cell>
          <cell r="D40">
            <v>0</v>
          </cell>
          <cell r="E40" t="str">
            <v>Software análisis minería datos-SPSS</v>
          </cell>
          <cell r="F40" t="str">
            <v>UNI</v>
          </cell>
          <cell r="G40">
            <v>1</v>
          </cell>
          <cell r="H40">
            <v>42736</v>
          </cell>
          <cell r="I40">
            <v>12</v>
          </cell>
          <cell r="J40" t="str">
            <v>MES</v>
          </cell>
          <cell r="K40" t="str">
            <v>DEPARTAMENTO ADMINISTRATIVO DE PLANEACIÓN</v>
          </cell>
          <cell r="L40">
            <v>0</v>
          </cell>
        </row>
        <row r="41">
          <cell r="C41">
            <v>0</v>
          </cell>
          <cell r="D41">
            <v>0</v>
          </cell>
          <cell r="E41" t="str">
            <v>Temporales Profesionales.</v>
          </cell>
          <cell r="F41" t="str">
            <v>UNI</v>
          </cell>
          <cell r="G41">
            <v>4</v>
          </cell>
          <cell r="H41">
            <v>42736</v>
          </cell>
          <cell r="I41">
            <v>12</v>
          </cell>
          <cell r="J41" t="str">
            <v>MES</v>
          </cell>
          <cell r="K41" t="str">
            <v>DEPARTAMENTO ADMINISTRATIVO DE PLANEACIÓN</v>
          </cell>
          <cell r="L41">
            <v>0</v>
          </cell>
        </row>
        <row r="42">
          <cell r="C42">
            <v>0</v>
          </cell>
          <cell r="D42">
            <v>0</v>
          </cell>
          <cell r="E42" t="str">
            <v>Encuesta hogares</v>
          </cell>
          <cell r="F42" t="str">
            <v>UNI</v>
          </cell>
          <cell r="G42">
            <v>1</v>
          </cell>
          <cell r="H42">
            <v>42736</v>
          </cell>
          <cell r="I42">
            <v>12</v>
          </cell>
          <cell r="J42" t="str">
            <v>MES</v>
          </cell>
          <cell r="K42" t="str">
            <v>DEPARTAMENTO ADMINISTRATIVO DE PLANEACIÓN</v>
          </cell>
          <cell r="L42">
            <v>0</v>
          </cell>
        </row>
        <row r="43">
          <cell r="C43">
            <v>0</v>
          </cell>
          <cell r="D43">
            <v>0</v>
          </cell>
          <cell r="E43" t="str">
            <v>Licencias de software</v>
          </cell>
          <cell r="F43" t="str">
            <v>UNI</v>
          </cell>
          <cell r="G43">
            <v>1</v>
          </cell>
          <cell r="H43">
            <v>42736</v>
          </cell>
          <cell r="I43">
            <v>12</v>
          </cell>
          <cell r="J43" t="str">
            <v>MES</v>
          </cell>
          <cell r="K43" t="str">
            <v>DEPARTAMENTO ADMINISTRATIVO DE PLANEACIÓN</v>
          </cell>
          <cell r="L43">
            <v>0</v>
          </cell>
        </row>
        <row r="44">
          <cell r="C44">
            <v>0</v>
          </cell>
          <cell r="D44">
            <v>0</v>
          </cell>
          <cell r="E44" t="str">
            <v>Publicación fichas municipales</v>
          </cell>
          <cell r="F44" t="str">
            <v>UNI</v>
          </cell>
          <cell r="G44">
            <v>1</v>
          </cell>
          <cell r="H44">
            <v>42736</v>
          </cell>
          <cell r="I44">
            <v>12</v>
          </cell>
          <cell r="J44" t="str">
            <v>MES</v>
          </cell>
          <cell r="K44" t="str">
            <v>DEPARTAMENTO ADMINISTRATIVO DE PLANEACIÓN</v>
          </cell>
          <cell r="L44">
            <v>0</v>
          </cell>
        </row>
        <row r="45">
          <cell r="C45">
            <v>0</v>
          </cell>
          <cell r="D45">
            <v>0</v>
          </cell>
          <cell r="E45" t="str">
            <v>Soporte logistico y eventos municipales</v>
          </cell>
          <cell r="F45" t="str">
            <v>UNI</v>
          </cell>
          <cell r="G45">
            <v>1</v>
          </cell>
          <cell r="H45">
            <v>42736</v>
          </cell>
          <cell r="I45">
            <v>12</v>
          </cell>
          <cell r="J45" t="str">
            <v>MES</v>
          </cell>
          <cell r="K45" t="str">
            <v>DEPARTAMENTO ADMINISTRATIVO DE PLANEACIÓN</v>
          </cell>
          <cell r="L45">
            <v>0</v>
          </cell>
        </row>
        <row r="46">
          <cell r="C46">
            <v>0</v>
          </cell>
          <cell r="D46">
            <v>0</v>
          </cell>
          <cell r="E46" t="str">
            <v>Soporte y mantenimiento MapGis</v>
          </cell>
          <cell r="F46" t="str">
            <v>UNI</v>
          </cell>
          <cell r="G46">
            <v>1</v>
          </cell>
          <cell r="H46">
            <v>42736</v>
          </cell>
          <cell r="I46">
            <v>12</v>
          </cell>
          <cell r="J46" t="str">
            <v>MES</v>
          </cell>
          <cell r="K46" t="str">
            <v>DEPARTAMENTO ADMINISTRATIVO DE PLANEACIÓN</v>
          </cell>
          <cell r="L46">
            <v>0</v>
          </cell>
        </row>
        <row r="47">
          <cell r="C47" t="str">
            <v>2016050000249</v>
          </cell>
          <cell r="D47">
            <v>200000000</v>
          </cell>
          <cell r="E47" t="str">
            <v>Capacitación servidores públicos en GpR</v>
          </cell>
          <cell r="F47" t="str">
            <v>UNI</v>
          </cell>
          <cell r="G47">
            <v>1</v>
          </cell>
          <cell r="H47">
            <v>42736</v>
          </cell>
          <cell r="I47">
            <v>12</v>
          </cell>
          <cell r="J47" t="str">
            <v>MES</v>
          </cell>
          <cell r="K47" t="str">
            <v>DEPARTAMENTO ADMINISTRATIVO DE PLANEACIÓN</v>
          </cell>
          <cell r="L47" t="str">
            <v>Implementación del modelo de gestión para resultados en la gobernación de Antioquia</v>
          </cell>
        </row>
        <row r="48">
          <cell r="C48">
            <v>0</v>
          </cell>
          <cell r="D48">
            <v>0</v>
          </cell>
          <cell r="E48" t="str">
            <v>Estructuración Observatorio Gestión Púb.</v>
          </cell>
          <cell r="F48" t="str">
            <v>UNI</v>
          </cell>
          <cell r="G48">
            <v>1</v>
          </cell>
          <cell r="H48">
            <v>42736</v>
          </cell>
          <cell r="I48">
            <v>12</v>
          </cell>
          <cell r="J48" t="str">
            <v>MES</v>
          </cell>
          <cell r="K48" t="str">
            <v>DEPARTAMENTO ADMINISTRATIVO DE PLANEACIÓN</v>
          </cell>
          <cell r="L48">
            <v>0</v>
          </cell>
        </row>
        <row r="49">
          <cell r="C49">
            <v>0</v>
          </cell>
          <cell r="D49">
            <v>0</v>
          </cell>
          <cell r="E49" t="str">
            <v>Elaboración cartillas y difusión</v>
          </cell>
          <cell r="F49" t="str">
            <v>UNI</v>
          </cell>
          <cell r="G49">
            <v>1</v>
          </cell>
          <cell r="H49">
            <v>42736</v>
          </cell>
          <cell r="I49">
            <v>12</v>
          </cell>
          <cell r="J49" t="str">
            <v>MES</v>
          </cell>
          <cell r="K49" t="str">
            <v>DEPARTAMENTO ADMINISTRATIVO DE PLANEACIÓN</v>
          </cell>
          <cell r="L49">
            <v>0</v>
          </cell>
        </row>
        <row r="50">
          <cell r="C50">
            <v>0</v>
          </cell>
          <cell r="D50">
            <v>0</v>
          </cell>
          <cell r="E50" t="str">
            <v>Aplicativo para PPR-POAI.</v>
          </cell>
          <cell r="F50" t="str">
            <v>UNI</v>
          </cell>
          <cell r="G50">
            <v>1</v>
          </cell>
          <cell r="H50">
            <v>42736</v>
          </cell>
          <cell r="I50">
            <v>12</v>
          </cell>
          <cell r="J50" t="str">
            <v>MES</v>
          </cell>
          <cell r="K50" t="str">
            <v>DEPARTAMENTO ADMINISTRATIVO DE PLANEACIÓN</v>
          </cell>
          <cell r="L50">
            <v>0</v>
          </cell>
        </row>
        <row r="51">
          <cell r="C51" t="str">
            <v>2016050000282</v>
          </cell>
          <cell r="D51">
            <v>312375234</v>
          </cell>
          <cell r="E51" t="str">
            <v>Apoyo logístico e imprevistos asociados</v>
          </cell>
          <cell r="F51" t="str">
            <v>UNI</v>
          </cell>
          <cell r="G51">
            <v>1</v>
          </cell>
          <cell r="H51">
            <v>42736</v>
          </cell>
          <cell r="I51">
            <v>12</v>
          </cell>
          <cell r="J51" t="str">
            <v>MES</v>
          </cell>
          <cell r="K51" t="str">
            <v>DEPARTAMENTO ADMINISTRATIVO DE PLANEACIÓN</v>
          </cell>
          <cell r="L51" t="str">
            <v>Formulación y adopción del plan de ordenamiento territorial para todo el departamento, Antioquia, occidente</v>
          </cell>
        </row>
        <row r="52">
          <cell r="C52">
            <v>0</v>
          </cell>
          <cell r="D52">
            <v>0</v>
          </cell>
          <cell r="E52" t="str">
            <v>Contratación profesionales - desarrollo</v>
          </cell>
          <cell r="F52" t="str">
            <v>UNI</v>
          </cell>
          <cell r="G52">
            <v>1</v>
          </cell>
          <cell r="H52">
            <v>42736</v>
          </cell>
          <cell r="I52">
            <v>12</v>
          </cell>
          <cell r="J52" t="str">
            <v>MES</v>
          </cell>
          <cell r="K52" t="str">
            <v>DEPARTAMENTO ADMINISTRATIVO DE PLANEACIÓN</v>
          </cell>
          <cell r="L52">
            <v>0</v>
          </cell>
        </row>
        <row r="53">
          <cell r="C53">
            <v>0</v>
          </cell>
          <cell r="D53">
            <v>0</v>
          </cell>
          <cell r="E53" t="str">
            <v>Proceso de comunicación y concertación</v>
          </cell>
          <cell r="F53" t="str">
            <v>UNI</v>
          </cell>
          <cell r="G53">
            <v>1</v>
          </cell>
          <cell r="H53">
            <v>42736</v>
          </cell>
          <cell r="I53">
            <v>12</v>
          </cell>
          <cell r="J53" t="str">
            <v>MES</v>
          </cell>
          <cell r="K53" t="str">
            <v>DEPARTAMENTO ADMINISTRATIVO DE PLANEACIÓN</v>
          </cell>
          <cell r="L53">
            <v>0</v>
          </cell>
        </row>
        <row r="54">
          <cell r="C54">
            <v>0</v>
          </cell>
          <cell r="D54">
            <v>0</v>
          </cell>
          <cell r="E54" t="str">
            <v>Proceso participativo</v>
          </cell>
          <cell r="F54" t="str">
            <v>UNI</v>
          </cell>
          <cell r="G54">
            <v>1</v>
          </cell>
          <cell r="H54">
            <v>42736</v>
          </cell>
          <cell r="I54">
            <v>12</v>
          </cell>
          <cell r="J54" t="str">
            <v>MES</v>
          </cell>
          <cell r="K54" t="str">
            <v>DEPARTAMENTO ADMINISTRATIVO DE PLANEACIÓN</v>
          </cell>
          <cell r="L54">
            <v>0</v>
          </cell>
        </row>
        <row r="55">
          <cell r="C55" t="str">
            <v>2016050000284</v>
          </cell>
          <cell r="D55">
            <v>2277771851</v>
          </cell>
          <cell r="E55" t="str">
            <v>Almacenamiento SIG Corporativo</v>
          </cell>
          <cell r="F55" t="str">
            <v>UNI</v>
          </cell>
          <cell r="G55">
            <v>1</v>
          </cell>
          <cell r="H55">
            <v>42736</v>
          </cell>
          <cell r="I55">
            <v>12</v>
          </cell>
          <cell r="J55" t="str">
            <v>MES</v>
          </cell>
          <cell r="K55" t="str">
            <v>DEPARTAMENTO ADMINISTRATIVO DE PLANEACIÓN</v>
          </cell>
          <cell r="L55" t="str">
            <v>Actualización del sistema de información para la planeación territorial modernizado e implementado en Antioquia todo el departamento, Antioquia, occidente</v>
          </cell>
        </row>
        <row r="56">
          <cell r="C56">
            <v>0</v>
          </cell>
          <cell r="D56">
            <v>0</v>
          </cell>
          <cell r="E56" t="str">
            <v>Conectividad con los 124 municipios</v>
          </cell>
          <cell r="F56" t="str">
            <v>UNI</v>
          </cell>
          <cell r="G56">
            <v>1</v>
          </cell>
          <cell r="H56">
            <v>42736</v>
          </cell>
          <cell r="I56">
            <v>12</v>
          </cell>
          <cell r="J56" t="str">
            <v>MES</v>
          </cell>
          <cell r="K56" t="str">
            <v>DEPARTAMENTO ADMINISTRATIVO DE PLANEACIÓN</v>
          </cell>
          <cell r="L56">
            <v>0</v>
          </cell>
        </row>
        <row r="57">
          <cell r="C57">
            <v>0</v>
          </cell>
          <cell r="D57">
            <v>0</v>
          </cell>
          <cell r="E57" t="str">
            <v>Implementación Catastro Multiproposito</v>
          </cell>
          <cell r="F57" t="str">
            <v>UNI</v>
          </cell>
          <cell r="G57">
            <v>1</v>
          </cell>
          <cell r="H57">
            <v>42736</v>
          </cell>
          <cell r="I57">
            <v>12</v>
          </cell>
          <cell r="J57" t="str">
            <v>MES</v>
          </cell>
          <cell r="K57" t="str">
            <v>DEPARTAMENTO ADMINISTRATIVO DE PLANEACIÓN</v>
          </cell>
          <cell r="L57">
            <v>0</v>
          </cell>
        </row>
        <row r="58">
          <cell r="C58">
            <v>0</v>
          </cell>
          <cell r="D58">
            <v>0</v>
          </cell>
          <cell r="E58" t="str">
            <v>Licencias ArcGIS</v>
          </cell>
          <cell r="F58" t="str">
            <v>UNI</v>
          </cell>
          <cell r="G58">
            <v>1</v>
          </cell>
          <cell r="H58">
            <v>42736</v>
          </cell>
          <cell r="I58">
            <v>12</v>
          </cell>
          <cell r="J58" t="str">
            <v>MES</v>
          </cell>
          <cell r="K58" t="str">
            <v>DEPARTAMENTO ADMINISTRATIVO DE PLANEACIÓN</v>
          </cell>
          <cell r="L58">
            <v>0</v>
          </cell>
        </row>
        <row r="59">
          <cell r="C59">
            <v>0</v>
          </cell>
          <cell r="D59">
            <v>0</v>
          </cell>
          <cell r="E59" t="str">
            <v>Licencias ORACLE</v>
          </cell>
          <cell r="F59" t="str">
            <v>UNI</v>
          </cell>
          <cell r="G59">
            <v>1</v>
          </cell>
          <cell r="H59">
            <v>42736</v>
          </cell>
          <cell r="I59">
            <v>12</v>
          </cell>
          <cell r="J59" t="str">
            <v>MES</v>
          </cell>
          <cell r="K59" t="str">
            <v>DEPARTAMENTO ADMINISTRATIVO DE PLANEACIÓN</v>
          </cell>
          <cell r="L59">
            <v>0</v>
          </cell>
        </row>
        <row r="60">
          <cell r="C60">
            <v>0</v>
          </cell>
          <cell r="D60">
            <v>0</v>
          </cell>
          <cell r="E60" t="str">
            <v>Personal sistema geográfico corporativo</v>
          </cell>
          <cell r="F60" t="str">
            <v>UNI</v>
          </cell>
          <cell r="G60">
            <v>1</v>
          </cell>
          <cell r="H60">
            <v>42736</v>
          </cell>
          <cell r="I60">
            <v>12</v>
          </cell>
          <cell r="J60" t="str">
            <v>MES</v>
          </cell>
          <cell r="K60" t="str">
            <v>DEPARTAMENTO ADMINISTRATIVO DE PLANEACIÓN</v>
          </cell>
          <cell r="L60">
            <v>0</v>
          </cell>
        </row>
        <row r="61">
          <cell r="C61">
            <v>0</v>
          </cell>
          <cell r="D61">
            <v>0</v>
          </cell>
          <cell r="E61" t="str">
            <v>Soporte Sistema OVC</v>
          </cell>
          <cell r="F61" t="str">
            <v>UNI</v>
          </cell>
          <cell r="G61">
            <v>1</v>
          </cell>
          <cell r="H61">
            <v>42736</v>
          </cell>
          <cell r="I61">
            <v>12</v>
          </cell>
          <cell r="J61" t="str">
            <v>MES</v>
          </cell>
          <cell r="K61" t="str">
            <v>DEPARTAMENTO ADMINISTRATIVO DE PLANEACIÓN</v>
          </cell>
          <cell r="L61">
            <v>0</v>
          </cell>
        </row>
        <row r="62">
          <cell r="C62">
            <v>0</v>
          </cell>
          <cell r="D62">
            <v>0</v>
          </cell>
          <cell r="E62" t="str">
            <v>Soporte y mantenimiento servidores SIG</v>
          </cell>
          <cell r="F62" t="str">
            <v>UNI</v>
          </cell>
          <cell r="G62">
            <v>1</v>
          </cell>
          <cell r="H62">
            <v>42736</v>
          </cell>
          <cell r="I62">
            <v>12</v>
          </cell>
          <cell r="J62" t="str">
            <v>MES</v>
          </cell>
          <cell r="K62" t="str">
            <v>DEPARTAMENTO ADMINISTRATIVO DE PLANEACIÓN</v>
          </cell>
          <cell r="L62">
            <v>0</v>
          </cell>
        </row>
        <row r="63">
          <cell r="C63" t="str">
            <v>2016050000285</v>
          </cell>
          <cell r="D63">
            <v>1000000000</v>
          </cell>
          <cell r="E63" t="str">
            <v>Diálogos Populares</v>
          </cell>
          <cell r="F63" t="str">
            <v>UNI</v>
          </cell>
          <cell r="G63">
            <v>40</v>
          </cell>
          <cell r="H63">
            <v>42736</v>
          </cell>
          <cell r="I63">
            <v>12</v>
          </cell>
          <cell r="J63" t="str">
            <v>MES</v>
          </cell>
          <cell r="K63" t="str">
            <v>DEPARTAMENTO ADMINISTRATIVO DE PLANEACIÓN</v>
          </cell>
          <cell r="L63" t="str">
            <v>Construcción formulación e implementación de estrategias transversales generadoras de desarrollo desde la gerencia de municipios del departamento de Antioquia</v>
          </cell>
        </row>
        <row r="64">
          <cell r="C64">
            <v>0</v>
          </cell>
          <cell r="D64">
            <v>0</v>
          </cell>
          <cell r="E64" t="str">
            <v>Fortalecimiento a la oficina de alcaldes</v>
          </cell>
          <cell r="F64" t="str">
            <v>UNI</v>
          </cell>
          <cell r="G64">
            <v>125</v>
          </cell>
          <cell r="H64">
            <v>42736</v>
          </cell>
          <cell r="I64">
            <v>12</v>
          </cell>
          <cell r="J64" t="str">
            <v>MES</v>
          </cell>
          <cell r="K64" t="str">
            <v>DEPARTAMENTO ADMINISTRATIVO DE PLANEACIÓN</v>
          </cell>
          <cell r="L64">
            <v>0</v>
          </cell>
        </row>
        <row r="65">
          <cell r="C65">
            <v>0</v>
          </cell>
          <cell r="D65">
            <v>0</v>
          </cell>
          <cell r="E65" t="str">
            <v>Fortalecimiento a los proyectos</v>
          </cell>
          <cell r="F65" t="str">
            <v>UNI</v>
          </cell>
          <cell r="G65">
            <v>3</v>
          </cell>
          <cell r="H65">
            <v>42736</v>
          </cell>
          <cell r="I65">
            <v>12</v>
          </cell>
          <cell r="J65" t="str">
            <v>MES</v>
          </cell>
          <cell r="K65" t="str">
            <v>DEPARTAMENTO ADMINISTRATIVO DE PLANEACIÓN</v>
          </cell>
          <cell r="L65">
            <v>0</v>
          </cell>
        </row>
        <row r="66">
          <cell r="C66">
            <v>0</v>
          </cell>
          <cell r="D66">
            <v>0</v>
          </cell>
          <cell r="E66" t="str">
            <v>Vinculacion temporales</v>
          </cell>
          <cell r="F66" t="str">
            <v>UNI</v>
          </cell>
          <cell r="G66">
            <v>8</v>
          </cell>
          <cell r="H66">
            <v>42736</v>
          </cell>
          <cell r="I66">
            <v>12</v>
          </cell>
          <cell r="J66" t="str">
            <v>MES</v>
          </cell>
          <cell r="K66" t="str">
            <v>DEPARTAMENTO ADMINISTRATIVO DE PLANEACIÓN</v>
          </cell>
          <cell r="L66">
            <v>0</v>
          </cell>
        </row>
        <row r="67">
          <cell r="C67" t="str">
            <v>2016050000286</v>
          </cell>
          <cell r="D67">
            <v>2253000000</v>
          </cell>
          <cell r="E67" t="str">
            <v>contingencia tramites catastrales</v>
          </cell>
          <cell r="F67" t="str">
            <v>UNI</v>
          </cell>
          <cell r="G67">
            <v>1</v>
          </cell>
          <cell r="H67">
            <v>42736</v>
          </cell>
          <cell r="I67">
            <v>12</v>
          </cell>
          <cell r="J67" t="str">
            <v>MES</v>
          </cell>
          <cell r="K67" t="str">
            <v>DEPARTAMENTO ADMINISTRATIVO DE PLANEACIÓN</v>
          </cell>
          <cell r="L67" t="str">
            <v>Fortalecimiento de la gestión catastral (actualización y conservación) en el departamento de Antioquia todo el departamento, Antioquia, occidente</v>
          </cell>
        </row>
        <row r="68">
          <cell r="C68">
            <v>0</v>
          </cell>
          <cell r="D68">
            <v>0</v>
          </cell>
          <cell r="E68" t="str">
            <v>digitalizacion historicos catastrales</v>
          </cell>
          <cell r="F68" t="str">
            <v>UNI</v>
          </cell>
          <cell r="G68">
            <v>1</v>
          </cell>
          <cell r="H68">
            <v>42736</v>
          </cell>
          <cell r="I68">
            <v>12</v>
          </cell>
          <cell r="J68" t="str">
            <v>MES</v>
          </cell>
          <cell r="K68" t="str">
            <v>DEPARTAMENTO ADMINISTRATIVO DE PLANEACIÓN</v>
          </cell>
          <cell r="L68">
            <v>0</v>
          </cell>
        </row>
        <row r="69">
          <cell r="C69">
            <v>0</v>
          </cell>
          <cell r="D69">
            <v>0</v>
          </cell>
          <cell r="E69" t="str">
            <v>fortalecimiento tecnico</v>
          </cell>
          <cell r="F69" t="str">
            <v>UNI</v>
          </cell>
          <cell r="G69">
            <v>1</v>
          </cell>
          <cell r="H69">
            <v>42736</v>
          </cell>
          <cell r="I69">
            <v>12</v>
          </cell>
          <cell r="J69" t="str">
            <v>MES</v>
          </cell>
          <cell r="K69" t="str">
            <v>DEPARTAMENTO ADMINISTRATIVO DE PLANEACIÓN</v>
          </cell>
          <cell r="L69">
            <v>0</v>
          </cell>
        </row>
        <row r="70">
          <cell r="C70">
            <v>0</v>
          </cell>
          <cell r="D70">
            <v>0</v>
          </cell>
          <cell r="E70" t="str">
            <v>fortalecimiento tecnologico</v>
          </cell>
          <cell r="F70" t="str">
            <v>UNI</v>
          </cell>
          <cell r="G70">
            <v>1</v>
          </cell>
          <cell r="H70">
            <v>42736</v>
          </cell>
          <cell r="I70">
            <v>12</v>
          </cell>
          <cell r="J70" t="str">
            <v>MES</v>
          </cell>
          <cell r="K70" t="str">
            <v>DEPARTAMENTO ADMINISTRATIVO DE PLANEACIÓN</v>
          </cell>
          <cell r="L70">
            <v>0</v>
          </cell>
        </row>
        <row r="71">
          <cell r="C71" t="str">
            <v>2016050000070</v>
          </cell>
          <cell r="D71">
            <v>1200000000</v>
          </cell>
          <cell r="E71" t="str">
            <v>Realización de estudios de riesgo</v>
          </cell>
          <cell r="F71" t="str">
            <v>UNI</v>
          </cell>
          <cell r="G71">
            <v>1</v>
          </cell>
          <cell r="H71">
            <v>42736</v>
          </cell>
          <cell r="I71">
            <v>12</v>
          </cell>
          <cell r="J71" t="str">
            <v>MES</v>
          </cell>
          <cell r="K71" t="str">
            <v>DEPARTAMENTO ADMINISTRATIVO DEL SISTEMA DE PREVENCIÓN DE DESASTRES</v>
          </cell>
          <cell r="L71" t="str">
            <v>Prevención Realización de estudios de riesgo y municipios con instrumentación para el monitoreo y la generación de alertas. Antioquia, Occidente</v>
          </cell>
        </row>
        <row r="72">
          <cell r="C72">
            <v>0</v>
          </cell>
          <cell r="D72">
            <v>0</v>
          </cell>
          <cell r="E72" t="str">
            <v>Municipios con instrumentación</v>
          </cell>
          <cell r="F72" t="str">
            <v>UNI</v>
          </cell>
          <cell r="G72">
            <v>1</v>
          </cell>
          <cell r="H72">
            <v>42736</v>
          </cell>
          <cell r="I72">
            <v>12</v>
          </cell>
          <cell r="J72" t="str">
            <v>MES</v>
          </cell>
          <cell r="K72" t="str">
            <v>DEPARTAMENTO ADMINISTRATIVO DEL SISTEMA DE PREVENCIÓN DE DESASTRES</v>
          </cell>
          <cell r="L72">
            <v>0</v>
          </cell>
        </row>
        <row r="73">
          <cell r="C73" t="str">
            <v>2016050000094</v>
          </cell>
          <cell r="D73">
            <v>700000000</v>
          </cell>
          <cell r="E73" t="str">
            <v>Capacitación específica a comunidades</v>
          </cell>
          <cell r="F73" t="str">
            <v>UNI</v>
          </cell>
          <cell r="G73">
            <v>20</v>
          </cell>
          <cell r="H73">
            <v>42736</v>
          </cell>
          <cell r="I73">
            <v>12</v>
          </cell>
          <cell r="J73" t="str">
            <v>MES</v>
          </cell>
          <cell r="K73" t="str">
            <v>DEPARTAMENTO ADMINISTRATIVO DEL SISTEMA DE PREVENCIÓN DE DESASTRES</v>
          </cell>
          <cell r="L73" t="str">
            <v>Desarrollo de los procesos de educación en gestión de riesgo de desastres Todo El Departamento, Antioquia, Occidente</v>
          </cell>
        </row>
        <row r="74">
          <cell r="C74">
            <v>0</v>
          </cell>
          <cell r="D74">
            <v>0</v>
          </cell>
          <cell r="E74" t="str">
            <v>Capacitación general gestión del riesgo</v>
          </cell>
          <cell r="F74" t="str">
            <v>UNI</v>
          </cell>
          <cell r="G74">
            <v>20</v>
          </cell>
          <cell r="H74">
            <v>42736</v>
          </cell>
          <cell r="I74">
            <v>12</v>
          </cell>
          <cell r="J74" t="str">
            <v>MES</v>
          </cell>
          <cell r="K74" t="str">
            <v>DEPARTAMENTO ADMINISTRATIVO DEL SISTEMA DE PREVENCIÓN DE DESASTRES</v>
          </cell>
          <cell r="L74">
            <v>0</v>
          </cell>
        </row>
        <row r="75">
          <cell r="C75">
            <v>0</v>
          </cell>
          <cell r="D75">
            <v>0</v>
          </cell>
          <cell r="E75" t="str">
            <v>Capacitación virtual presencial</v>
          </cell>
          <cell r="F75" t="str">
            <v>UNI</v>
          </cell>
          <cell r="G75">
            <v>20</v>
          </cell>
          <cell r="H75">
            <v>42736</v>
          </cell>
          <cell r="I75">
            <v>12</v>
          </cell>
          <cell r="J75" t="str">
            <v>MES</v>
          </cell>
          <cell r="K75" t="str">
            <v>DEPARTAMENTO ADMINISTRATIVO DEL SISTEMA DE PREVENCIÓN DE DESASTRES</v>
          </cell>
          <cell r="L75">
            <v>0</v>
          </cell>
        </row>
        <row r="76">
          <cell r="C76">
            <v>0</v>
          </cell>
          <cell r="D76">
            <v>0</v>
          </cell>
          <cell r="E76" t="str">
            <v>Capacitacion y formulacion de los PEGRD</v>
          </cell>
          <cell r="F76" t="str">
            <v>UNI</v>
          </cell>
          <cell r="G76">
            <v>20</v>
          </cell>
          <cell r="H76">
            <v>42736</v>
          </cell>
          <cell r="I76">
            <v>12</v>
          </cell>
          <cell r="J76" t="str">
            <v>MES</v>
          </cell>
          <cell r="K76" t="str">
            <v>DEPARTAMENTO ADMINISTRATIVO DEL SISTEMA DE PREVENCIÓN DE DESASTRES</v>
          </cell>
          <cell r="L76">
            <v>0</v>
          </cell>
        </row>
        <row r="77">
          <cell r="C77">
            <v>0</v>
          </cell>
          <cell r="D77">
            <v>0</v>
          </cell>
          <cell r="E77" t="str">
            <v>Foros subregionales de capacitación</v>
          </cell>
          <cell r="F77" t="str">
            <v>UNI</v>
          </cell>
          <cell r="G77">
            <v>20</v>
          </cell>
          <cell r="H77">
            <v>42736</v>
          </cell>
          <cell r="I77">
            <v>12</v>
          </cell>
          <cell r="J77" t="str">
            <v>MES</v>
          </cell>
          <cell r="K77" t="str">
            <v>DEPARTAMENTO ADMINISTRATIVO DEL SISTEMA DE PREVENCIÓN DE DESASTRES</v>
          </cell>
          <cell r="L77">
            <v>0</v>
          </cell>
        </row>
        <row r="78">
          <cell r="C78">
            <v>0</v>
          </cell>
          <cell r="D78">
            <v>0</v>
          </cell>
          <cell r="E78" t="str">
            <v>Socialización PEGRD</v>
          </cell>
          <cell r="F78" t="str">
            <v>UNI</v>
          </cell>
          <cell r="G78">
            <v>25</v>
          </cell>
          <cell r="H78">
            <v>42736</v>
          </cell>
          <cell r="I78">
            <v>12</v>
          </cell>
          <cell r="J78" t="str">
            <v>MES</v>
          </cell>
          <cell r="K78" t="str">
            <v>DEPARTAMENTO ADMINISTRATIVO DEL SISTEMA DE PREVENCIÓN DE DESASTRES</v>
          </cell>
          <cell r="L78">
            <v>0</v>
          </cell>
        </row>
        <row r="79">
          <cell r="C79" t="str">
            <v>2016050000153</v>
          </cell>
          <cell r="D79">
            <v>6000000000</v>
          </cell>
          <cell r="E79" t="str">
            <v>Seguimiento a resultados</v>
          </cell>
          <cell r="F79" t="str">
            <v>UNI</v>
          </cell>
          <cell r="G79">
            <v>1</v>
          </cell>
          <cell r="H79">
            <v>42736</v>
          </cell>
          <cell r="I79">
            <v>12</v>
          </cell>
          <cell r="J79" t="str">
            <v>MES</v>
          </cell>
          <cell r="K79" t="str">
            <v>DEPARTAMENTO ADMINISTRATIVO DEL SISTEMA DE PREVENCIÓN DE DESASTRES</v>
          </cell>
          <cell r="L79" t="str">
            <v>Fortalecimiento de la capacidad instalada de respuesta a emergencias EN El Departamento, Antioquia, Occidente</v>
          </cell>
        </row>
        <row r="80">
          <cell r="C80">
            <v>0</v>
          </cell>
          <cell r="D80">
            <v>0</v>
          </cell>
          <cell r="E80" t="str">
            <v>Seminarios y talleres gestión del riesgo</v>
          </cell>
          <cell r="F80" t="str">
            <v>UNI</v>
          </cell>
          <cell r="G80">
            <v>1</v>
          </cell>
          <cell r="H80">
            <v>42736</v>
          </cell>
          <cell r="I80">
            <v>12</v>
          </cell>
          <cell r="J80" t="str">
            <v>MES</v>
          </cell>
          <cell r="K80" t="str">
            <v>DEPARTAMENTO ADMINISTRATIVO DEL SISTEMA DE PREVENCIÓN DE DESASTRES</v>
          </cell>
          <cell r="L80">
            <v>0</v>
          </cell>
        </row>
        <row r="81">
          <cell r="C81">
            <v>0</v>
          </cell>
          <cell r="D81">
            <v>0</v>
          </cell>
          <cell r="E81" t="str">
            <v>Construcción</v>
          </cell>
          <cell r="F81" t="str">
            <v>UNI</v>
          </cell>
          <cell r="G81">
            <v>1</v>
          </cell>
          <cell r="H81">
            <v>42736</v>
          </cell>
          <cell r="I81">
            <v>12</v>
          </cell>
          <cell r="J81" t="str">
            <v>MES</v>
          </cell>
          <cell r="K81" t="str">
            <v>DEPARTAMENTO ADMINISTRATIVO DEL SISTEMA DE PREVENCIÓN DE DESASTRES</v>
          </cell>
          <cell r="L81">
            <v>0</v>
          </cell>
        </row>
        <row r="82">
          <cell r="C82">
            <v>0</v>
          </cell>
          <cell r="D82">
            <v>0</v>
          </cell>
          <cell r="E82" t="str">
            <v>Seguimiento</v>
          </cell>
          <cell r="F82" t="str">
            <v>UNI</v>
          </cell>
          <cell r="G82">
            <v>1</v>
          </cell>
          <cell r="H82">
            <v>42736</v>
          </cell>
          <cell r="I82">
            <v>12</v>
          </cell>
          <cell r="J82" t="str">
            <v>MES</v>
          </cell>
          <cell r="K82" t="str">
            <v>DEPARTAMENTO ADMINISTRATIVO DEL SISTEMA DE PREVENCIÓN DE DESASTRES</v>
          </cell>
          <cell r="L82">
            <v>0</v>
          </cell>
        </row>
        <row r="83">
          <cell r="C83">
            <v>0</v>
          </cell>
          <cell r="D83">
            <v>0</v>
          </cell>
          <cell r="E83" t="str">
            <v>Dotación y administración</v>
          </cell>
          <cell r="F83" t="str">
            <v>UNI</v>
          </cell>
          <cell r="G83">
            <v>1</v>
          </cell>
          <cell r="H83">
            <v>42736</v>
          </cell>
          <cell r="I83">
            <v>12</v>
          </cell>
          <cell r="J83" t="str">
            <v>MES</v>
          </cell>
          <cell r="K83" t="str">
            <v>DEPARTAMENTO ADMINISTRATIVO DEL SISTEMA DE PREVENCIÓN DE DESASTRES</v>
          </cell>
          <cell r="L83">
            <v>0</v>
          </cell>
        </row>
        <row r="84">
          <cell r="C84">
            <v>0</v>
          </cell>
          <cell r="D84">
            <v>0</v>
          </cell>
          <cell r="E84" t="str">
            <v>Seguimiento y seguros</v>
          </cell>
          <cell r="F84" t="str">
            <v>UNI</v>
          </cell>
          <cell r="G84">
            <v>1</v>
          </cell>
          <cell r="H84">
            <v>42736</v>
          </cell>
          <cell r="I84">
            <v>12</v>
          </cell>
          <cell r="J84" t="str">
            <v>MES</v>
          </cell>
          <cell r="K84" t="str">
            <v>DEPARTAMENTO ADMINISTRATIVO DEL SISTEMA DE PREVENCIÓN DE DESASTRES</v>
          </cell>
          <cell r="L84">
            <v>0</v>
          </cell>
        </row>
        <row r="85">
          <cell r="C85">
            <v>0</v>
          </cell>
          <cell r="D85">
            <v>0</v>
          </cell>
          <cell r="E85" t="str">
            <v>Adquisición de ayudas humanitarias</v>
          </cell>
          <cell r="F85" t="str">
            <v>UNI</v>
          </cell>
          <cell r="G85">
            <v>1</v>
          </cell>
          <cell r="H85">
            <v>42736</v>
          </cell>
          <cell r="I85">
            <v>12</v>
          </cell>
          <cell r="J85" t="str">
            <v>MES</v>
          </cell>
          <cell r="K85" t="str">
            <v>DEPARTAMENTO ADMINISTRATIVO DEL SISTEMA DE PREVENCIÓN DE DESASTRES</v>
          </cell>
          <cell r="L85">
            <v>0</v>
          </cell>
        </row>
        <row r="86">
          <cell r="C86">
            <v>0</v>
          </cell>
          <cell r="D86">
            <v>0</v>
          </cell>
          <cell r="E86" t="str">
            <v>Seguimiento de entregas e indicadores</v>
          </cell>
          <cell r="F86" t="str">
            <v>UNI</v>
          </cell>
          <cell r="G86">
            <v>1</v>
          </cell>
          <cell r="H86">
            <v>42736</v>
          </cell>
          <cell r="I86">
            <v>12</v>
          </cell>
          <cell r="J86" t="str">
            <v>MES</v>
          </cell>
          <cell r="K86" t="str">
            <v>DEPARTAMENTO ADMINISTRATIVO DEL SISTEMA DE PREVENCIÓN DE DESASTRES</v>
          </cell>
          <cell r="L86">
            <v>0</v>
          </cell>
        </row>
        <row r="87">
          <cell r="C87">
            <v>0</v>
          </cell>
          <cell r="D87">
            <v>0</v>
          </cell>
          <cell r="E87" t="str">
            <v>Adecuación instalaciones</v>
          </cell>
          <cell r="F87" t="str">
            <v>UNI</v>
          </cell>
          <cell r="G87">
            <v>1</v>
          </cell>
          <cell r="H87">
            <v>42736</v>
          </cell>
          <cell r="I87">
            <v>12</v>
          </cell>
          <cell r="J87" t="str">
            <v>MES</v>
          </cell>
          <cell r="K87" t="str">
            <v>DEPARTAMENTO ADMINISTRATIVO DEL SISTEMA DE PREVENCIÓN DE DESASTRES</v>
          </cell>
          <cell r="L87">
            <v>0</v>
          </cell>
        </row>
        <row r="88">
          <cell r="C88">
            <v>0</v>
          </cell>
          <cell r="D88">
            <v>0</v>
          </cell>
          <cell r="E88" t="str">
            <v>Seguimiento y monitoreo</v>
          </cell>
          <cell r="F88" t="str">
            <v>UNI</v>
          </cell>
          <cell r="G88">
            <v>1</v>
          </cell>
          <cell r="H88">
            <v>42736</v>
          </cell>
          <cell r="I88">
            <v>12</v>
          </cell>
          <cell r="J88" t="str">
            <v>MES</v>
          </cell>
          <cell r="K88" t="str">
            <v>DEPARTAMENTO ADMINISTRATIVO DEL SISTEMA DE PREVENCIÓN DE DESASTRES</v>
          </cell>
          <cell r="L88">
            <v>0</v>
          </cell>
        </row>
        <row r="89">
          <cell r="C89">
            <v>0</v>
          </cell>
          <cell r="D89">
            <v>0</v>
          </cell>
          <cell r="E89" t="str">
            <v>Desarrollo de la asesoría</v>
          </cell>
          <cell r="F89" t="str">
            <v>UNI</v>
          </cell>
          <cell r="G89">
            <v>1</v>
          </cell>
          <cell r="H89">
            <v>42736</v>
          </cell>
          <cell r="I89">
            <v>12</v>
          </cell>
          <cell r="J89" t="str">
            <v>MES</v>
          </cell>
          <cell r="K89" t="str">
            <v>DEPARTAMENTO ADMINISTRATIVO DEL SISTEMA DE PREVENCIÓN DE DESASTRES</v>
          </cell>
          <cell r="L89">
            <v>0</v>
          </cell>
        </row>
        <row r="90">
          <cell r="C90">
            <v>0</v>
          </cell>
          <cell r="D90">
            <v>0</v>
          </cell>
          <cell r="E90" t="str">
            <v>Seguimiento de indicadores y monitoreo</v>
          </cell>
          <cell r="F90" t="str">
            <v>UNI</v>
          </cell>
          <cell r="G90">
            <v>1</v>
          </cell>
          <cell r="H90">
            <v>42736</v>
          </cell>
          <cell r="I90">
            <v>12</v>
          </cell>
          <cell r="J90" t="str">
            <v>MES</v>
          </cell>
          <cell r="K90" t="str">
            <v>DEPARTAMENTO ADMINISTRATIVO DEL SISTEMA DE PREVENCIÓN DE DESASTRES</v>
          </cell>
          <cell r="L90">
            <v>0</v>
          </cell>
        </row>
        <row r="91">
          <cell r="C91">
            <v>0</v>
          </cell>
          <cell r="D91">
            <v>0</v>
          </cell>
          <cell r="E91" t="str">
            <v>Construcción</v>
          </cell>
          <cell r="F91" t="str">
            <v>UNI</v>
          </cell>
          <cell r="G91">
            <v>1</v>
          </cell>
          <cell r="H91">
            <v>42736</v>
          </cell>
          <cell r="I91">
            <v>12</v>
          </cell>
          <cell r="J91" t="str">
            <v>MES</v>
          </cell>
          <cell r="K91" t="str">
            <v>DEPARTAMENTO ADMINISTRATIVO DEL SISTEMA DE PREVENCIÓN DE DESASTRES</v>
          </cell>
          <cell r="L91">
            <v>0</v>
          </cell>
        </row>
        <row r="92">
          <cell r="C92">
            <v>0</v>
          </cell>
          <cell r="D92">
            <v>0</v>
          </cell>
          <cell r="E92" t="str">
            <v>Seguimiento</v>
          </cell>
          <cell r="F92" t="str">
            <v>UNI</v>
          </cell>
          <cell r="G92">
            <v>1</v>
          </cell>
          <cell r="H92">
            <v>42736</v>
          </cell>
          <cell r="I92">
            <v>12</v>
          </cell>
          <cell r="J92" t="str">
            <v>MES</v>
          </cell>
          <cell r="K92" t="str">
            <v>DEPARTAMENTO ADMINISTRATIVO DEL SISTEMA DE PREVENCIÓN DE DESASTRES</v>
          </cell>
          <cell r="L92">
            <v>0</v>
          </cell>
        </row>
        <row r="93">
          <cell r="C93">
            <v>0</v>
          </cell>
          <cell r="D93">
            <v>0</v>
          </cell>
          <cell r="E93" t="str">
            <v>Seminarios y talleres gestión del riesgo</v>
          </cell>
          <cell r="F93" t="str">
            <v>UNI</v>
          </cell>
          <cell r="G93">
            <v>1</v>
          </cell>
          <cell r="H93">
            <v>42736</v>
          </cell>
          <cell r="I93">
            <v>12</v>
          </cell>
          <cell r="J93" t="str">
            <v>MES</v>
          </cell>
          <cell r="K93" t="str">
            <v>DEPARTAMENTO ADMINISTRATIVO DEL SISTEMA DE PREVENCIÓN DE DESASTRES</v>
          </cell>
          <cell r="L93">
            <v>0</v>
          </cell>
        </row>
        <row r="94">
          <cell r="C94">
            <v>0</v>
          </cell>
          <cell r="D94">
            <v>0</v>
          </cell>
          <cell r="E94" t="str">
            <v>Construcción</v>
          </cell>
          <cell r="F94" t="str">
            <v>UNI</v>
          </cell>
          <cell r="G94">
            <v>1</v>
          </cell>
          <cell r="H94">
            <v>42736</v>
          </cell>
          <cell r="I94">
            <v>12</v>
          </cell>
          <cell r="J94" t="str">
            <v>MES</v>
          </cell>
          <cell r="K94" t="str">
            <v>DEPARTAMENTO ADMINISTRATIVO DEL SISTEMA DE PREVENCIÓN DE DESASTRES</v>
          </cell>
          <cell r="L94">
            <v>0</v>
          </cell>
        </row>
        <row r="95">
          <cell r="C95">
            <v>0</v>
          </cell>
          <cell r="D95">
            <v>0</v>
          </cell>
          <cell r="E95" t="str">
            <v>Dotación y administración</v>
          </cell>
          <cell r="F95" t="str">
            <v>UNI</v>
          </cell>
          <cell r="G95">
            <v>1</v>
          </cell>
          <cell r="H95">
            <v>42736</v>
          </cell>
          <cell r="I95">
            <v>12</v>
          </cell>
          <cell r="J95" t="str">
            <v>MES</v>
          </cell>
          <cell r="K95" t="str">
            <v>DEPARTAMENTO ADMINISTRATIVO DEL SISTEMA DE PREVENCIÓN DE DESASTRES</v>
          </cell>
          <cell r="L95">
            <v>0</v>
          </cell>
        </row>
        <row r="96">
          <cell r="C96">
            <v>0</v>
          </cell>
          <cell r="D96">
            <v>0</v>
          </cell>
          <cell r="E96" t="str">
            <v>Adquisición de ayudas humanitarias</v>
          </cell>
          <cell r="F96" t="str">
            <v>UNI</v>
          </cell>
          <cell r="G96">
            <v>1</v>
          </cell>
          <cell r="H96">
            <v>42736</v>
          </cell>
          <cell r="I96">
            <v>12</v>
          </cell>
          <cell r="J96" t="str">
            <v>MES</v>
          </cell>
          <cell r="K96" t="str">
            <v>DEPARTAMENTO ADMINISTRATIVO DEL SISTEMA DE PREVENCIÓN DE DESASTRES</v>
          </cell>
          <cell r="L96">
            <v>0</v>
          </cell>
        </row>
        <row r="97">
          <cell r="C97">
            <v>0</v>
          </cell>
          <cell r="D97">
            <v>0</v>
          </cell>
          <cell r="E97" t="str">
            <v>Adecuación instalaciones</v>
          </cell>
          <cell r="F97" t="str">
            <v>UNI</v>
          </cell>
          <cell r="G97">
            <v>1</v>
          </cell>
          <cell r="H97">
            <v>42736</v>
          </cell>
          <cell r="I97">
            <v>12</v>
          </cell>
          <cell r="J97" t="str">
            <v>MES</v>
          </cell>
          <cell r="K97" t="str">
            <v>DEPARTAMENTO ADMINISTRATIVO DEL SISTEMA DE PREVENCIÓN DE DESASTRES</v>
          </cell>
          <cell r="L97">
            <v>0</v>
          </cell>
        </row>
        <row r="98">
          <cell r="C98">
            <v>0</v>
          </cell>
          <cell r="D98">
            <v>0</v>
          </cell>
          <cell r="E98" t="str">
            <v>Desarrollo de la asesoría</v>
          </cell>
          <cell r="F98" t="str">
            <v>UNI</v>
          </cell>
          <cell r="G98">
            <v>1</v>
          </cell>
          <cell r="H98">
            <v>42736</v>
          </cell>
          <cell r="I98">
            <v>12</v>
          </cell>
          <cell r="J98" t="str">
            <v>MES</v>
          </cell>
          <cell r="K98" t="str">
            <v>DEPARTAMENTO ADMINISTRATIVO DEL SISTEMA DE PREVENCIÓN DE DESASTRES</v>
          </cell>
          <cell r="L98">
            <v>0</v>
          </cell>
        </row>
        <row r="99">
          <cell r="C99" t="str">
            <v>2016050000068</v>
          </cell>
          <cell r="D99">
            <v>700000000</v>
          </cell>
          <cell r="E99" t="str">
            <v>Implementación del Sistema</v>
          </cell>
          <cell r="F99" t="str">
            <v>UNI</v>
          </cell>
          <cell r="G99">
            <v>1</v>
          </cell>
          <cell r="H99">
            <v>42736</v>
          </cell>
          <cell r="I99">
            <v>12</v>
          </cell>
          <cell r="J99" t="str">
            <v>MES</v>
          </cell>
          <cell r="K99" t="str">
            <v>DEPARTAMENTO ADMINISTRATIVO DEL SISTEMA DE PREVENCIÓN DE DESASTRES</v>
          </cell>
          <cell r="L99" t="str">
            <v>Diseño e implementación del Sistema de Información de Gestión del Riesgo de Desastres en el Departamento de Antioquia</v>
          </cell>
        </row>
        <row r="100">
          <cell r="C100">
            <v>0</v>
          </cell>
          <cell r="D100">
            <v>0</v>
          </cell>
          <cell r="E100" t="str">
            <v>Comunicación para la Gestión</v>
          </cell>
          <cell r="F100" t="str">
            <v>UNI</v>
          </cell>
          <cell r="G100">
            <v>1</v>
          </cell>
          <cell r="H100">
            <v>42736</v>
          </cell>
          <cell r="I100">
            <v>12</v>
          </cell>
          <cell r="J100" t="str">
            <v>MES</v>
          </cell>
          <cell r="K100" t="str">
            <v>DEPARTAMENTO ADMINISTRATIVO DEL SISTEMA DE PREVENCIÓN DE DESASTRES</v>
          </cell>
          <cell r="L100">
            <v>0</v>
          </cell>
        </row>
        <row r="101">
          <cell r="C101">
            <v>0</v>
          </cell>
          <cell r="D101">
            <v>0</v>
          </cell>
          <cell r="E101" t="str">
            <v>Adquisición de equipos para comunicación</v>
          </cell>
          <cell r="F101" t="str">
            <v>UNI</v>
          </cell>
          <cell r="G101">
            <v>1</v>
          </cell>
          <cell r="H101">
            <v>42736</v>
          </cell>
          <cell r="I101">
            <v>12</v>
          </cell>
          <cell r="J101" t="str">
            <v>MES</v>
          </cell>
          <cell r="K101" t="str">
            <v>DEPARTAMENTO ADMINISTRATIVO DEL SISTEMA DE PREVENCIÓN DE DESASTRES</v>
          </cell>
          <cell r="L101">
            <v>0</v>
          </cell>
        </row>
        <row r="102">
          <cell r="C102">
            <v>0</v>
          </cell>
          <cell r="D102">
            <v>0</v>
          </cell>
          <cell r="E102" t="str">
            <v>Fortalecimiento de telecomunicaciones</v>
          </cell>
          <cell r="F102" t="str">
            <v>UNI</v>
          </cell>
          <cell r="G102">
            <v>1</v>
          </cell>
          <cell r="H102">
            <v>42736</v>
          </cell>
          <cell r="I102">
            <v>12</v>
          </cell>
          <cell r="J102" t="str">
            <v>MES</v>
          </cell>
          <cell r="K102" t="str">
            <v>DEPARTAMENTO ADMINISTRATIVO DEL SISTEMA DE PREVENCIÓN DE DESASTRES</v>
          </cell>
          <cell r="L102">
            <v>0</v>
          </cell>
        </row>
        <row r="103">
          <cell r="C103">
            <v>0</v>
          </cell>
          <cell r="D103">
            <v>0</v>
          </cell>
          <cell r="E103" t="str">
            <v>Operación del Sistema</v>
          </cell>
          <cell r="F103" t="str">
            <v>UNI</v>
          </cell>
          <cell r="G103">
            <v>1</v>
          </cell>
          <cell r="H103">
            <v>42736</v>
          </cell>
          <cell r="I103">
            <v>12</v>
          </cell>
          <cell r="J103" t="str">
            <v>MES</v>
          </cell>
          <cell r="K103" t="str">
            <v>DEPARTAMENTO ADMINISTRATIVO DEL SISTEMA DE PREVENCIÓN DE DESASTRES</v>
          </cell>
          <cell r="L103">
            <v>0</v>
          </cell>
        </row>
        <row r="104">
          <cell r="C104" t="str">
            <v>2016050000071</v>
          </cell>
          <cell r="D104">
            <v>4400000000</v>
          </cell>
          <cell r="E104" t="str">
            <v>Ejecución de obras</v>
          </cell>
          <cell r="F104" t="str">
            <v>UNI</v>
          </cell>
          <cell r="G104">
            <v>1</v>
          </cell>
          <cell r="H104">
            <v>42736</v>
          </cell>
          <cell r="I104">
            <v>12</v>
          </cell>
          <cell r="J104" t="str">
            <v>MES</v>
          </cell>
          <cell r="K104" t="str">
            <v>DEPARTAMENTO ADMINISTRATIVO DEL SISTEMA DE PREVENCIÓN DE DESASTRES</v>
          </cell>
          <cell r="L104" t="str">
            <v>Prevención y Reducción del Riesgo mediante la ejecución de proyectos de intervención correctiva Todo El Departamento, Antioquia, Occidente</v>
          </cell>
        </row>
        <row r="105">
          <cell r="C105">
            <v>0</v>
          </cell>
          <cell r="D105">
            <v>0</v>
          </cell>
          <cell r="E105" t="str">
            <v>Verificacion de las obras</v>
          </cell>
          <cell r="F105" t="str">
            <v>UNI</v>
          </cell>
          <cell r="G105">
            <v>1</v>
          </cell>
          <cell r="H105">
            <v>42736</v>
          </cell>
          <cell r="I105">
            <v>12</v>
          </cell>
          <cell r="J105" t="str">
            <v>MES</v>
          </cell>
          <cell r="K105" t="str">
            <v>DEPARTAMENTO ADMINISTRATIVO DEL SISTEMA DE PREVENCIÓN DE DESASTRES</v>
          </cell>
          <cell r="L105">
            <v>0</v>
          </cell>
        </row>
        <row r="106">
          <cell r="C106">
            <v>0</v>
          </cell>
          <cell r="D106">
            <v>0</v>
          </cell>
          <cell r="E106" t="str">
            <v>Ejecución de obras</v>
          </cell>
          <cell r="F106" t="str">
            <v>UNI</v>
          </cell>
          <cell r="G106">
            <v>1</v>
          </cell>
          <cell r="H106">
            <v>42736</v>
          </cell>
          <cell r="I106">
            <v>12</v>
          </cell>
          <cell r="J106" t="str">
            <v>MES</v>
          </cell>
          <cell r="K106" t="str">
            <v>DEPARTAMENTO ADMINISTRATIVO DEL SISTEMA DE PREVENCIÓN DE DESASTRES</v>
          </cell>
          <cell r="L106">
            <v>0</v>
          </cell>
        </row>
        <row r="107">
          <cell r="C107">
            <v>0</v>
          </cell>
          <cell r="D107">
            <v>0</v>
          </cell>
          <cell r="E107" t="str">
            <v>Verificación de obras</v>
          </cell>
          <cell r="F107" t="str">
            <v>UNI</v>
          </cell>
          <cell r="G107">
            <v>1</v>
          </cell>
          <cell r="H107">
            <v>42736</v>
          </cell>
          <cell r="I107">
            <v>12</v>
          </cell>
          <cell r="J107" t="str">
            <v>MES</v>
          </cell>
          <cell r="K107" t="str">
            <v>DEPARTAMENTO ADMINISTRATIVO DEL SISTEMA DE PREVENCIÓN DE DESASTRES</v>
          </cell>
          <cell r="L107">
            <v>0</v>
          </cell>
        </row>
        <row r="108">
          <cell r="C108" t="str">
            <v>2016050000062</v>
          </cell>
          <cell r="D108">
            <v>1000000000</v>
          </cell>
          <cell r="E108" t="str">
            <v>Comunicación y Logística</v>
          </cell>
          <cell r="F108" t="str">
            <v>%</v>
          </cell>
          <cell r="G108">
            <v>100</v>
          </cell>
          <cell r="H108">
            <v>42736</v>
          </cell>
          <cell r="I108">
            <v>12</v>
          </cell>
          <cell r="J108" t="str">
            <v>MES</v>
          </cell>
          <cell r="K108" t="str">
            <v>DESPACHO DEL GOBERNADOR</v>
          </cell>
          <cell r="L108" t="str">
            <v>Fortalecimiento de las relaciones institucionales y sociales en el Departamento de Antioquia</v>
          </cell>
        </row>
        <row r="109">
          <cell r="C109" t="str">
            <v>2016050000149</v>
          </cell>
          <cell r="D109">
            <v>1500000000</v>
          </cell>
          <cell r="E109" t="str">
            <v>Comunicación pública y publicaciones</v>
          </cell>
          <cell r="F109" t="str">
            <v>%</v>
          </cell>
          <cell r="G109">
            <v>100</v>
          </cell>
          <cell r="H109">
            <v>42736</v>
          </cell>
          <cell r="I109">
            <v>12</v>
          </cell>
          <cell r="J109" t="str">
            <v>MES</v>
          </cell>
          <cell r="K109" t="str">
            <v>DESPACHO DEL GOBERNADOR</v>
          </cell>
          <cell r="L109" t="str">
            <v>Protección del derecho a la información en Todo El Departamento, Antioquia, Occidente</v>
          </cell>
        </row>
        <row r="110">
          <cell r="C110" t="str">
            <v>2016050000288</v>
          </cell>
          <cell r="D110">
            <v>1967000000</v>
          </cell>
          <cell r="E110" t="str">
            <v>Estrat para construcc territorial de paz</v>
          </cell>
          <cell r="F110" t="str">
            <v>%</v>
          </cell>
          <cell r="G110">
            <v>100</v>
          </cell>
          <cell r="H110">
            <v>42736</v>
          </cell>
          <cell r="I110">
            <v>12</v>
          </cell>
          <cell r="J110" t="str">
            <v>MES</v>
          </cell>
          <cell r="K110" t="str">
            <v>DESPACHO DEL GOBERNADOR</v>
          </cell>
          <cell r="L110" t="str">
            <v>Conformación de la Gerencia de Paz y Postconflicto para asumir los retos de esta Etapa en el Departamento de Antioquia</v>
          </cell>
        </row>
        <row r="111">
          <cell r="C111" t="str">
            <v>2016050000002</v>
          </cell>
          <cell r="D111">
            <v>0</v>
          </cell>
          <cell r="E111" t="str">
            <v>Proyectos especiales vigencia 2017</v>
          </cell>
          <cell r="F111" t="str">
            <v>UNI</v>
          </cell>
          <cell r="G111">
            <v>1</v>
          </cell>
          <cell r="H111">
            <v>42736</v>
          </cell>
          <cell r="I111">
            <v>12</v>
          </cell>
          <cell r="J111" t="str">
            <v>MES</v>
          </cell>
          <cell r="K111" t="str">
            <v>DESPACHO DEL GOBERNADOR</v>
          </cell>
          <cell r="L111" t="str">
            <v>Implementación de iniciativas estratégicas de desarrollo integral en Todo El Departamento, Antioquia, Occidente</v>
          </cell>
        </row>
        <row r="112">
          <cell r="C112" t="str">
            <v>2017050000009</v>
          </cell>
          <cell r="D112">
            <v>0</v>
          </cell>
          <cell r="E112" t="str">
            <v>Implementación del Consejo deptal de Paz</v>
          </cell>
          <cell r="F112" t="str">
            <v>UNI</v>
          </cell>
          <cell r="G112">
            <v>1</v>
          </cell>
          <cell r="H112">
            <v>42736</v>
          </cell>
          <cell r="I112">
            <v>12</v>
          </cell>
          <cell r="J112" t="str">
            <v>MES</v>
          </cell>
          <cell r="K112" t="str">
            <v>DESPACHO DEL GOBERNADOR</v>
          </cell>
          <cell r="L112" t="str">
            <v>Construcción, formulación e implementación del Consejo Departamental de Paz en el departamento de Antioquia</v>
          </cell>
        </row>
        <row r="113">
          <cell r="C113">
            <v>0</v>
          </cell>
          <cell r="D113">
            <v>0</v>
          </cell>
          <cell r="E113" t="str">
            <v>Promoción y sensibilización del proceso</v>
          </cell>
          <cell r="F113" t="str">
            <v>UNI</v>
          </cell>
          <cell r="G113">
            <v>1</v>
          </cell>
          <cell r="H113">
            <v>42736</v>
          </cell>
          <cell r="I113">
            <v>12</v>
          </cell>
          <cell r="J113" t="str">
            <v>MES</v>
          </cell>
          <cell r="K113" t="str">
            <v>DESPACHO DEL GOBERNADOR</v>
          </cell>
          <cell r="L113">
            <v>0</v>
          </cell>
        </row>
        <row r="114">
          <cell r="C114">
            <v>0</v>
          </cell>
          <cell r="D114">
            <v>0</v>
          </cell>
          <cell r="E114" t="str">
            <v>Ejercicios masivos de cualificación</v>
          </cell>
          <cell r="F114" t="str">
            <v>UNI</v>
          </cell>
          <cell r="G114">
            <v>125</v>
          </cell>
          <cell r="H114">
            <v>42736</v>
          </cell>
          <cell r="I114">
            <v>12</v>
          </cell>
          <cell r="J114" t="str">
            <v>MES</v>
          </cell>
          <cell r="K114" t="str">
            <v>DESPACHO DEL GOBERNADOR</v>
          </cell>
          <cell r="L114">
            <v>0</v>
          </cell>
        </row>
        <row r="115">
          <cell r="C115">
            <v>0</v>
          </cell>
          <cell r="D115">
            <v>0</v>
          </cell>
          <cell r="E115" t="str">
            <v>Herramientas eficientes, eficases en uso</v>
          </cell>
          <cell r="F115" t="str">
            <v>UNI</v>
          </cell>
          <cell r="G115">
            <v>125</v>
          </cell>
          <cell r="H115">
            <v>42736</v>
          </cell>
          <cell r="I115">
            <v>12</v>
          </cell>
          <cell r="J115" t="str">
            <v>MES</v>
          </cell>
          <cell r="K115" t="str">
            <v>DESPACHO DEL GOBERNADOR</v>
          </cell>
          <cell r="L115">
            <v>0</v>
          </cell>
        </row>
        <row r="116">
          <cell r="C116">
            <v>0</v>
          </cell>
          <cell r="D116">
            <v>0</v>
          </cell>
          <cell r="E116" t="str">
            <v>Proceso y generación de entregables</v>
          </cell>
          <cell r="F116" t="str">
            <v>%</v>
          </cell>
          <cell r="G116">
            <v>100</v>
          </cell>
          <cell r="H116">
            <v>42736</v>
          </cell>
          <cell r="I116">
            <v>12</v>
          </cell>
          <cell r="J116" t="str">
            <v>MES</v>
          </cell>
          <cell r="K116" t="str">
            <v>DESPACHO DEL GOBERNADOR</v>
          </cell>
          <cell r="L116">
            <v>0</v>
          </cell>
        </row>
        <row r="117">
          <cell r="C117" t="str">
            <v>2012050000350</v>
          </cell>
          <cell r="D117">
            <v>2747000000</v>
          </cell>
          <cell r="E117" t="str">
            <v>Intervención infraestructura física FLA</v>
          </cell>
          <cell r="F117" t="str">
            <v>%</v>
          </cell>
          <cell r="G117">
            <v>100</v>
          </cell>
          <cell r="H117">
            <v>42736</v>
          </cell>
          <cell r="I117">
            <v>12</v>
          </cell>
          <cell r="J117" t="str">
            <v>MES</v>
          </cell>
          <cell r="K117" t="str">
            <v>FABRICA DE LICORES Y ALCOHOLES DE ANTIOQUIA</v>
          </cell>
          <cell r="L117" t="str">
            <v>Mejoramiento y adecuación de la infraestructura física de la FLA</v>
          </cell>
        </row>
        <row r="118">
          <cell r="C118">
            <v>0</v>
          </cell>
          <cell r="D118">
            <v>0</v>
          </cell>
          <cell r="E118" t="str">
            <v>Interventoria</v>
          </cell>
          <cell r="F118" t="str">
            <v>%</v>
          </cell>
          <cell r="G118">
            <v>100</v>
          </cell>
          <cell r="H118">
            <v>42736</v>
          </cell>
          <cell r="I118">
            <v>12</v>
          </cell>
          <cell r="J118" t="str">
            <v>MES</v>
          </cell>
          <cell r="K118" t="str">
            <v>FABRICA DE LICORES Y ALCOHOLES DE ANTIOQUIA</v>
          </cell>
          <cell r="L118">
            <v>0</v>
          </cell>
        </row>
        <row r="119">
          <cell r="C119" t="str">
            <v>2016050000211</v>
          </cell>
          <cell r="D119">
            <v>800734900</v>
          </cell>
          <cell r="E119" t="str">
            <v>Adquisición equipos de oficina</v>
          </cell>
          <cell r="F119" t="str">
            <v>UNI</v>
          </cell>
          <cell r="G119">
            <v>1</v>
          </cell>
          <cell r="H119">
            <v>42736</v>
          </cell>
          <cell r="I119">
            <v>12</v>
          </cell>
          <cell r="J119" t="str">
            <v>MES</v>
          </cell>
          <cell r="K119" t="str">
            <v>FABRICA DE LICORES Y ALCOHOLES DE ANTIOQUIA</v>
          </cell>
          <cell r="L119" t="str">
            <v>Apoyo y fortalecimiento administrativo de la FLA Itagüí, departamento de Antioquia</v>
          </cell>
        </row>
        <row r="120">
          <cell r="C120">
            <v>0</v>
          </cell>
          <cell r="D120">
            <v>0</v>
          </cell>
          <cell r="E120" t="str">
            <v>Adquisición y renovación TIC´s</v>
          </cell>
          <cell r="F120" t="str">
            <v>UNI</v>
          </cell>
          <cell r="G120">
            <v>1</v>
          </cell>
          <cell r="H120">
            <v>42736</v>
          </cell>
          <cell r="I120">
            <v>12</v>
          </cell>
          <cell r="J120" t="str">
            <v>MES</v>
          </cell>
          <cell r="K120" t="str">
            <v>FABRICA DE LICORES Y ALCOHOLES DE ANTIOQUIA</v>
          </cell>
          <cell r="L120">
            <v>0</v>
          </cell>
        </row>
        <row r="121">
          <cell r="C121">
            <v>0</v>
          </cell>
          <cell r="D121">
            <v>0</v>
          </cell>
          <cell r="E121" t="str">
            <v>Practicantes de excelencia</v>
          </cell>
          <cell r="F121" t="str">
            <v>UNI</v>
          </cell>
          <cell r="G121">
            <v>29</v>
          </cell>
          <cell r="H121">
            <v>42736</v>
          </cell>
          <cell r="I121">
            <v>12</v>
          </cell>
          <cell r="J121" t="str">
            <v>MES</v>
          </cell>
          <cell r="K121" t="str">
            <v>FABRICA DE LICORES Y ALCOHOLES DE ANTIOQUIA</v>
          </cell>
          <cell r="L121">
            <v>0</v>
          </cell>
        </row>
        <row r="122">
          <cell r="C122" t="str">
            <v>2016050000212</v>
          </cell>
          <cell r="D122">
            <v>225000000</v>
          </cell>
          <cell r="E122" t="str">
            <v>Campañas gestión de cambio</v>
          </cell>
          <cell r="F122" t="str">
            <v>UNI</v>
          </cell>
          <cell r="G122">
            <v>1</v>
          </cell>
          <cell r="H122">
            <v>42736</v>
          </cell>
          <cell r="I122">
            <v>12</v>
          </cell>
          <cell r="J122" t="str">
            <v>MES</v>
          </cell>
          <cell r="K122" t="str">
            <v>FABRICA DE LICORES Y ALCOHOLES DE ANTIOQUIA</v>
          </cell>
          <cell r="L122" t="str">
            <v>Construcción y ejecución de programas de Bienestar Social en la FLA Itagüí, Antioquia, Occidente</v>
          </cell>
        </row>
        <row r="123">
          <cell r="C123">
            <v>0</v>
          </cell>
          <cell r="D123">
            <v>0</v>
          </cell>
          <cell r="E123" t="str">
            <v>Concertación, ejecuc prog bienest social</v>
          </cell>
          <cell r="F123" t="str">
            <v>UNI</v>
          </cell>
          <cell r="G123">
            <v>1</v>
          </cell>
          <cell r="H123">
            <v>42736</v>
          </cell>
          <cell r="I123">
            <v>12</v>
          </cell>
          <cell r="J123" t="str">
            <v>MES</v>
          </cell>
          <cell r="K123" t="str">
            <v>FABRICA DE LICORES Y ALCOHOLES DE ANTIOQUIA</v>
          </cell>
          <cell r="L123">
            <v>0</v>
          </cell>
        </row>
        <row r="124">
          <cell r="C124">
            <v>0</v>
          </cell>
          <cell r="D124">
            <v>0</v>
          </cell>
          <cell r="E124" t="str">
            <v>Plan mejoramiento clima organizacional</v>
          </cell>
          <cell r="F124" t="str">
            <v>UNI</v>
          </cell>
          <cell r="G124">
            <v>1</v>
          </cell>
          <cell r="H124">
            <v>42736</v>
          </cell>
          <cell r="I124">
            <v>12</v>
          </cell>
          <cell r="J124" t="str">
            <v>MES</v>
          </cell>
          <cell r="K124" t="str">
            <v>FABRICA DE LICORES Y ALCOHOLES DE ANTIOQUIA</v>
          </cell>
          <cell r="L124">
            <v>0</v>
          </cell>
        </row>
        <row r="125">
          <cell r="C125" t="str">
            <v>2016050000213</v>
          </cell>
          <cell r="D125">
            <v>257000000</v>
          </cell>
          <cell r="E125" t="str">
            <v>Capacitación y adiestramiento</v>
          </cell>
          <cell r="F125" t="str">
            <v>UNI</v>
          </cell>
          <cell r="G125">
            <v>1</v>
          </cell>
          <cell r="H125">
            <v>42736</v>
          </cell>
          <cell r="I125">
            <v>12</v>
          </cell>
          <cell r="J125" t="str">
            <v>MES</v>
          </cell>
          <cell r="K125" t="str">
            <v>FABRICA DE LICORES Y ALCOHOLES DE ANTIOQUIA</v>
          </cell>
          <cell r="L125" t="str">
            <v>Construcción y ejecución de programas de capacitación en la FLA Itagüí, Antioquia, Occidente</v>
          </cell>
        </row>
        <row r="126">
          <cell r="C126">
            <v>0</v>
          </cell>
          <cell r="D126">
            <v>0</v>
          </cell>
          <cell r="E126" t="str">
            <v>Certificación y reentrenamiento alturas</v>
          </cell>
          <cell r="F126" t="str">
            <v>UNI</v>
          </cell>
          <cell r="G126">
            <v>1</v>
          </cell>
          <cell r="H126">
            <v>42736</v>
          </cell>
          <cell r="I126">
            <v>12</v>
          </cell>
          <cell r="J126" t="str">
            <v>MES</v>
          </cell>
          <cell r="K126" t="str">
            <v>FABRICA DE LICORES Y ALCOHOLES DE ANTIOQUIA</v>
          </cell>
          <cell r="L126">
            <v>0</v>
          </cell>
        </row>
        <row r="127">
          <cell r="C127">
            <v>0</v>
          </cell>
          <cell r="D127">
            <v>0</v>
          </cell>
          <cell r="E127" t="str">
            <v>Curso de capacitación no formal</v>
          </cell>
          <cell r="F127" t="str">
            <v>UNI</v>
          </cell>
          <cell r="G127">
            <v>1</v>
          </cell>
          <cell r="H127">
            <v>42736</v>
          </cell>
          <cell r="I127">
            <v>12</v>
          </cell>
          <cell r="J127" t="str">
            <v>MES</v>
          </cell>
          <cell r="K127" t="str">
            <v>FABRICA DE LICORES Y ALCOHOLES DE ANTIOQUIA</v>
          </cell>
          <cell r="L127">
            <v>0</v>
          </cell>
        </row>
        <row r="128">
          <cell r="C128" t="str">
            <v>2016050000214</v>
          </cell>
          <cell r="D128">
            <v>915265100</v>
          </cell>
          <cell r="E128" t="str">
            <v>Adq sist espectrometria absorción atóm</v>
          </cell>
          <cell r="F128" t="str">
            <v>%</v>
          </cell>
          <cell r="G128">
            <v>100</v>
          </cell>
          <cell r="H128">
            <v>42736</v>
          </cell>
          <cell r="I128">
            <v>12</v>
          </cell>
          <cell r="J128" t="str">
            <v>MES</v>
          </cell>
          <cell r="K128" t="str">
            <v>FABRICA DE LICORES Y ALCOHOLES DE ANTIOQUIA</v>
          </cell>
          <cell r="L128" t="str">
            <v>Mejoramiento y modernización de los procesos productivos y administrativos de la FLA municipio de Itagüí departamento de Antioquia</v>
          </cell>
        </row>
        <row r="129">
          <cell r="C129">
            <v>0</v>
          </cell>
          <cell r="D129">
            <v>0</v>
          </cell>
          <cell r="E129" t="str">
            <v>Adquisición software laboratorio</v>
          </cell>
          <cell r="F129" t="str">
            <v>%</v>
          </cell>
          <cell r="G129">
            <v>100</v>
          </cell>
          <cell r="H129">
            <v>42736</v>
          </cell>
          <cell r="I129">
            <v>12</v>
          </cell>
          <cell r="J129" t="str">
            <v>MES</v>
          </cell>
          <cell r="K129" t="str">
            <v>FABRICA DE LICORES Y ALCOHOLES DE ANTIOQUIA</v>
          </cell>
          <cell r="L129">
            <v>0</v>
          </cell>
        </row>
        <row r="130">
          <cell r="C130">
            <v>0</v>
          </cell>
          <cell r="D130">
            <v>0</v>
          </cell>
          <cell r="E130" t="str">
            <v>Almacenad, dispensa rollo etiquetadoras</v>
          </cell>
          <cell r="F130" t="str">
            <v>%</v>
          </cell>
          <cell r="G130">
            <v>100</v>
          </cell>
          <cell r="H130">
            <v>42736</v>
          </cell>
          <cell r="I130">
            <v>12</v>
          </cell>
          <cell r="J130" t="str">
            <v>MES</v>
          </cell>
          <cell r="K130" t="str">
            <v>FABRICA DE LICORES Y ALCOHOLES DE ANTIOQUIA</v>
          </cell>
          <cell r="L130">
            <v>0</v>
          </cell>
        </row>
        <row r="131">
          <cell r="C131">
            <v>0</v>
          </cell>
          <cell r="D131">
            <v>0</v>
          </cell>
          <cell r="E131" t="str">
            <v>Compra de 2 equipos de vapor</v>
          </cell>
          <cell r="F131" t="str">
            <v>%</v>
          </cell>
          <cell r="G131">
            <v>100</v>
          </cell>
          <cell r="H131">
            <v>42736</v>
          </cell>
          <cell r="I131">
            <v>12</v>
          </cell>
          <cell r="J131" t="str">
            <v>MES</v>
          </cell>
          <cell r="K131" t="str">
            <v>FABRICA DE LICORES Y ALCOHOLES DE ANTIOQUIA</v>
          </cell>
          <cell r="L131">
            <v>0</v>
          </cell>
        </row>
        <row r="132">
          <cell r="C132">
            <v>0</v>
          </cell>
          <cell r="D132">
            <v>0</v>
          </cell>
          <cell r="E132" t="str">
            <v>Compra elevador trabajo en alturas</v>
          </cell>
          <cell r="F132" t="str">
            <v>%</v>
          </cell>
          <cell r="G132">
            <v>100</v>
          </cell>
          <cell r="H132">
            <v>42736</v>
          </cell>
          <cell r="I132">
            <v>12</v>
          </cell>
          <cell r="J132" t="str">
            <v>MES</v>
          </cell>
          <cell r="K132" t="str">
            <v>FABRICA DE LICORES Y ALCOHOLES DE ANTIOQUIA</v>
          </cell>
          <cell r="L132">
            <v>0</v>
          </cell>
        </row>
        <row r="133">
          <cell r="C133">
            <v>0</v>
          </cell>
          <cell r="D133">
            <v>0</v>
          </cell>
          <cell r="E133" t="str">
            <v>Compra equipo laboratorio bacteriologia</v>
          </cell>
          <cell r="F133" t="str">
            <v>%</v>
          </cell>
          <cell r="G133">
            <v>100</v>
          </cell>
          <cell r="H133">
            <v>42736</v>
          </cell>
          <cell r="I133">
            <v>12</v>
          </cell>
          <cell r="J133" t="str">
            <v>MES</v>
          </cell>
          <cell r="K133" t="str">
            <v>FABRICA DE LICORES Y ALCOHOLES DE ANTIOQUIA</v>
          </cell>
          <cell r="L133">
            <v>0</v>
          </cell>
        </row>
        <row r="134">
          <cell r="C134">
            <v>0</v>
          </cell>
          <cell r="D134">
            <v>0</v>
          </cell>
          <cell r="E134" t="str">
            <v>Compra equipo ultravioleta zona rones</v>
          </cell>
          <cell r="F134" t="str">
            <v>%</v>
          </cell>
          <cell r="G134">
            <v>100</v>
          </cell>
          <cell r="H134">
            <v>42736</v>
          </cell>
          <cell r="I134">
            <v>12</v>
          </cell>
          <cell r="J134" t="str">
            <v>MES</v>
          </cell>
          <cell r="K134" t="str">
            <v>FABRICA DE LICORES Y ALCOHOLES DE ANTIOQUIA</v>
          </cell>
          <cell r="L134">
            <v>0</v>
          </cell>
        </row>
        <row r="135">
          <cell r="C135">
            <v>0</v>
          </cell>
          <cell r="D135">
            <v>0</v>
          </cell>
          <cell r="E135" t="str">
            <v>Compra estanterias planta envasado</v>
          </cell>
          <cell r="F135" t="str">
            <v>%</v>
          </cell>
          <cell r="G135">
            <v>100</v>
          </cell>
          <cell r="H135">
            <v>42736</v>
          </cell>
          <cell r="I135">
            <v>12</v>
          </cell>
          <cell r="J135" t="str">
            <v>MES</v>
          </cell>
          <cell r="K135" t="str">
            <v>FABRICA DE LICORES Y ALCOHOLES DE ANTIOQUIA</v>
          </cell>
          <cell r="L135">
            <v>0</v>
          </cell>
        </row>
        <row r="136">
          <cell r="C136">
            <v>0</v>
          </cell>
          <cell r="D136">
            <v>0</v>
          </cell>
          <cell r="E136" t="str">
            <v>Compra etiquetadora línea 3</v>
          </cell>
          <cell r="F136" t="str">
            <v>%</v>
          </cell>
          <cell r="G136">
            <v>100</v>
          </cell>
          <cell r="H136">
            <v>42736</v>
          </cell>
          <cell r="I136">
            <v>12</v>
          </cell>
          <cell r="J136" t="str">
            <v>MES</v>
          </cell>
          <cell r="K136" t="str">
            <v>FABRICA DE LICORES Y ALCOHOLES DE ANTIOQUIA</v>
          </cell>
          <cell r="L136">
            <v>0</v>
          </cell>
        </row>
        <row r="137">
          <cell r="C137">
            <v>0</v>
          </cell>
          <cell r="D137">
            <v>0</v>
          </cell>
          <cell r="E137" t="str">
            <v>Compra secadores de mano área envasadora</v>
          </cell>
          <cell r="F137" t="str">
            <v>%</v>
          </cell>
          <cell r="G137">
            <v>100</v>
          </cell>
          <cell r="H137">
            <v>42736</v>
          </cell>
          <cell r="I137">
            <v>12</v>
          </cell>
          <cell r="J137" t="str">
            <v>MES</v>
          </cell>
          <cell r="K137" t="str">
            <v>FABRICA DE LICORES Y ALCOHOLES DE ANTIOQUIA</v>
          </cell>
          <cell r="L137">
            <v>0</v>
          </cell>
        </row>
        <row r="138">
          <cell r="C138">
            <v>0</v>
          </cell>
          <cell r="D138">
            <v>0</v>
          </cell>
          <cell r="E138" t="str">
            <v>Contr. ingenier área preparación licores</v>
          </cell>
          <cell r="F138" t="str">
            <v>%</v>
          </cell>
          <cell r="G138">
            <v>100</v>
          </cell>
          <cell r="H138">
            <v>42736</v>
          </cell>
          <cell r="I138">
            <v>12</v>
          </cell>
          <cell r="J138" t="str">
            <v>MES</v>
          </cell>
          <cell r="K138" t="str">
            <v>FABRICA DE LICORES Y ALCOHOLES DE ANTIOQUIA</v>
          </cell>
          <cell r="L138">
            <v>0</v>
          </cell>
        </row>
        <row r="139">
          <cell r="C139">
            <v>0</v>
          </cell>
          <cell r="D139">
            <v>0</v>
          </cell>
          <cell r="E139" t="str">
            <v>Contr. ingenir área Autom. añejato rones</v>
          </cell>
          <cell r="F139" t="str">
            <v>%</v>
          </cell>
          <cell r="G139">
            <v>100</v>
          </cell>
          <cell r="H139">
            <v>42736</v>
          </cell>
          <cell r="I139">
            <v>12</v>
          </cell>
          <cell r="J139" t="str">
            <v>MES</v>
          </cell>
          <cell r="K139" t="str">
            <v>FABRICA DE LICORES Y ALCOHOLES DE ANTIOQUIA</v>
          </cell>
          <cell r="L139">
            <v>0</v>
          </cell>
        </row>
        <row r="140">
          <cell r="C140">
            <v>0</v>
          </cell>
          <cell r="D140">
            <v>0</v>
          </cell>
          <cell r="E140" t="str">
            <v>Inspectores de nivel etiqueta y tapa</v>
          </cell>
          <cell r="F140" t="str">
            <v>%</v>
          </cell>
          <cell r="G140">
            <v>100</v>
          </cell>
          <cell r="H140">
            <v>42736</v>
          </cell>
          <cell r="I140">
            <v>12</v>
          </cell>
          <cell r="J140" t="str">
            <v>MES</v>
          </cell>
          <cell r="K140" t="str">
            <v>FABRICA DE LICORES Y ALCOHOLES DE ANTIOQUIA</v>
          </cell>
          <cell r="L140">
            <v>0</v>
          </cell>
        </row>
        <row r="141">
          <cell r="C141">
            <v>0</v>
          </cell>
          <cell r="D141">
            <v>0</v>
          </cell>
          <cell r="E141" t="str">
            <v>Sum y montaje equip increm capac prepara</v>
          </cell>
          <cell r="F141" t="str">
            <v>%</v>
          </cell>
          <cell r="G141">
            <v>100</v>
          </cell>
          <cell r="H141">
            <v>42736</v>
          </cell>
          <cell r="I141">
            <v>12</v>
          </cell>
          <cell r="J141" t="str">
            <v>MES</v>
          </cell>
          <cell r="K141" t="str">
            <v>FABRICA DE LICORES Y ALCOHOLES DE ANTIOQUIA</v>
          </cell>
          <cell r="L141">
            <v>0</v>
          </cell>
        </row>
        <row r="142">
          <cell r="C142" t="str">
            <v>2016050000215</v>
          </cell>
          <cell r="D142">
            <v>665000000</v>
          </cell>
          <cell r="E142" t="str">
            <v>Análisis de riesgo electrico</v>
          </cell>
          <cell r="F142" t="str">
            <v>UNI</v>
          </cell>
          <cell r="G142">
            <v>1</v>
          </cell>
          <cell r="H142">
            <v>42736</v>
          </cell>
          <cell r="I142">
            <v>12</v>
          </cell>
          <cell r="J142" t="str">
            <v>MES</v>
          </cell>
          <cell r="K142" t="str">
            <v>FABRICA DE LICORES Y ALCOHOLES DE ANTIOQUIA</v>
          </cell>
          <cell r="L142" t="str">
            <v>Diseño de estrategias de investigación aplicada y estudios en la FLA Itagüí departamento de Antioquia</v>
          </cell>
        </row>
        <row r="143">
          <cell r="C143">
            <v>0</v>
          </cell>
          <cell r="D143">
            <v>0</v>
          </cell>
          <cell r="E143" t="str">
            <v>Convenios especificos de investigación</v>
          </cell>
          <cell r="F143" t="str">
            <v>UNI</v>
          </cell>
          <cell r="G143">
            <v>1</v>
          </cell>
          <cell r="H143">
            <v>42736</v>
          </cell>
          <cell r="I143">
            <v>12</v>
          </cell>
          <cell r="J143" t="str">
            <v>MES</v>
          </cell>
          <cell r="K143" t="str">
            <v>FABRICA DE LICORES Y ALCOHOLES DE ANTIOQUIA</v>
          </cell>
          <cell r="L143">
            <v>0</v>
          </cell>
        </row>
        <row r="144">
          <cell r="C144">
            <v>0</v>
          </cell>
          <cell r="D144">
            <v>0</v>
          </cell>
          <cell r="E144" t="str">
            <v>Investigación aplicada estudio - Nielsen</v>
          </cell>
          <cell r="F144" t="str">
            <v>UNI</v>
          </cell>
          <cell r="G144">
            <v>1</v>
          </cell>
          <cell r="H144">
            <v>42736</v>
          </cell>
          <cell r="I144">
            <v>12</v>
          </cell>
          <cell r="J144" t="str">
            <v>MES</v>
          </cell>
          <cell r="K144" t="str">
            <v>FABRICA DE LICORES Y ALCOHOLES DE ANTIOQUIA</v>
          </cell>
          <cell r="L144">
            <v>0</v>
          </cell>
        </row>
        <row r="145">
          <cell r="C145" t="str">
            <v>2016050000216</v>
          </cell>
          <cell r="D145">
            <v>290000000</v>
          </cell>
          <cell r="E145" t="str">
            <v>Implementación de líneas de vida</v>
          </cell>
          <cell r="F145" t="str">
            <v>UNI</v>
          </cell>
          <cell r="G145">
            <v>1</v>
          </cell>
          <cell r="H145">
            <v>42736</v>
          </cell>
          <cell r="I145">
            <v>12</v>
          </cell>
          <cell r="J145" t="str">
            <v>MES</v>
          </cell>
          <cell r="K145" t="str">
            <v>FABRICA DE LICORES Y ALCOHOLES DE ANTIOQUIA</v>
          </cell>
          <cell r="L145" t="str">
            <v>Implementación y ejecución del Sistema de Seguridad  y Salud en el trabajo en la FLA, Itagüí, Antioquia, Occidente</v>
          </cell>
        </row>
        <row r="146">
          <cell r="C146">
            <v>0</v>
          </cell>
          <cell r="D146">
            <v>0</v>
          </cell>
          <cell r="E146" t="str">
            <v>Implementación sistema de gestión riesgo</v>
          </cell>
          <cell r="F146" t="str">
            <v>UNI</v>
          </cell>
          <cell r="G146">
            <v>1</v>
          </cell>
          <cell r="H146">
            <v>42736</v>
          </cell>
          <cell r="I146">
            <v>12</v>
          </cell>
          <cell r="J146" t="str">
            <v>MES</v>
          </cell>
          <cell r="K146" t="str">
            <v>FABRICA DE LICORES Y ALCOHOLES DE ANTIOQUIA</v>
          </cell>
          <cell r="L146">
            <v>0</v>
          </cell>
        </row>
        <row r="147">
          <cell r="C147">
            <v>0</v>
          </cell>
          <cell r="D147">
            <v>0</v>
          </cell>
          <cell r="E147" t="str">
            <v>Operación comite convivencia laboral</v>
          </cell>
          <cell r="F147" t="str">
            <v>UNI</v>
          </cell>
          <cell r="G147">
            <v>1</v>
          </cell>
          <cell r="H147">
            <v>42736</v>
          </cell>
          <cell r="I147">
            <v>12</v>
          </cell>
          <cell r="J147" t="str">
            <v>MES</v>
          </cell>
          <cell r="K147" t="str">
            <v>FABRICA DE LICORES Y ALCOHOLES DE ANTIOQUIA</v>
          </cell>
          <cell r="L147">
            <v>0</v>
          </cell>
        </row>
        <row r="148">
          <cell r="C148">
            <v>0</v>
          </cell>
          <cell r="D148">
            <v>0</v>
          </cell>
          <cell r="E148" t="str">
            <v>Señalización de la FLA</v>
          </cell>
          <cell r="F148" t="str">
            <v>UNI</v>
          </cell>
          <cell r="G148">
            <v>1</v>
          </cell>
          <cell r="H148">
            <v>42736</v>
          </cell>
          <cell r="I148">
            <v>12</v>
          </cell>
          <cell r="J148" t="str">
            <v>MES</v>
          </cell>
          <cell r="K148" t="str">
            <v>FABRICA DE LICORES Y ALCOHOLES DE ANTIOQUIA</v>
          </cell>
          <cell r="L148">
            <v>0</v>
          </cell>
        </row>
        <row r="149">
          <cell r="C149">
            <v>0</v>
          </cell>
          <cell r="D149">
            <v>0</v>
          </cell>
          <cell r="E149" t="str">
            <v>Suministros de insumos y protección</v>
          </cell>
          <cell r="F149" t="str">
            <v>UNI</v>
          </cell>
          <cell r="G149">
            <v>1</v>
          </cell>
          <cell r="H149">
            <v>42736</v>
          </cell>
          <cell r="I149">
            <v>12</v>
          </cell>
          <cell r="J149" t="str">
            <v>MES</v>
          </cell>
          <cell r="K149" t="str">
            <v>FABRICA DE LICORES Y ALCOHOLES DE ANTIOQUIA</v>
          </cell>
          <cell r="L149">
            <v>0</v>
          </cell>
        </row>
        <row r="150">
          <cell r="C150" t="str">
            <v>2016050000227</v>
          </cell>
          <cell r="D150">
            <v>100000000</v>
          </cell>
          <cell r="E150" t="str">
            <v>Estudio de Factibilidad Traslado FLA</v>
          </cell>
          <cell r="F150" t="str">
            <v>UNI</v>
          </cell>
          <cell r="G150">
            <v>1</v>
          </cell>
          <cell r="H150">
            <v>42736</v>
          </cell>
          <cell r="I150">
            <v>12</v>
          </cell>
          <cell r="J150" t="str">
            <v>MES</v>
          </cell>
          <cell r="K150" t="str">
            <v>FABRICA DE LICORES Y ALCOHOLES DE ANTIOQUIA</v>
          </cell>
          <cell r="L150" t="str">
            <v>Estudios de Factibilidad para la construcción de Diagnóstico Integral para el Traslado de la Fábrica de Licores y Alcoholes de Antioquia, Itagüí, Antioquia, Occidente</v>
          </cell>
        </row>
        <row r="151">
          <cell r="C151" t="str">
            <v>2016050000025</v>
          </cell>
          <cell r="D151">
            <v>0</v>
          </cell>
          <cell r="E151" t="str">
            <v>Ejecución</v>
          </cell>
          <cell r="F151" t="str">
            <v>UNI</v>
          </cell>
          <cell r="G151">
            <v>1</v>
          </cell>
          <cell r="H151">
            <v>42736</v>
          </cell>
          <cell r="I151">
            <v>12</v>
          </cell>
          <cell r="J151" t="str">
            <v>MES</v>
          </cell>
          <cell r="K151" t="str">
            <v>FABRICA DE LICORES Y ALCOHOLES DE ANTIOQUIA</v>
          </cell>
          <cell r="L151" t="str">
            <v>Implementación y desarrollo del plan de inversión publicitaria de la FLA en el Departamento de Antioquia</v>
          </cell>
        </row>
        <row r="152">
          <cell r="C152" t="str">
            <v>2016050000099</v>
          </cell>
          <cell r="D152">
            <v>175131282</v>
          </cell>
          <cell r="E152" t="str">
            <v>Licenciamiento y auditoría con ACL</v>
          </cell>
          <cell r="F152" t="str">
            <v>UNI</v>
          </cell>
          <cell r="G152">
            <v>1</v>
          </cell>
          <cell r="H152">
            <v>42736</v>
          </cell>
          <cell r="I152">
            <v>12</v>
          </cell>
          <cell r="J152" t="str">
            <v>MES</v>
          </cell>
          <cell r="K152" t="str">
            <v>GERENCIA DE AUDITORIA INTERNA</v>
          </cell>
          <cell r="L152" t="str">
            <v>Implementación de mejoras a partir de las Auditorias con el uso de ACL en la Gobernación de Antioquia, nivel central</v>
          </cell>
        </row>
        <row r="153">
          <cell r="C153">
            <v>0</v>
          </cell>
          <cell r="D153">
            <v>0</v>
          </cell>
          <cell r="E153" t="str">
            <v>Licenciamiento.</v>
          </cell>
          <cell r="F153" t="str">
            <v>UNI</v>
          </cell>
          <cell r="G153">
            <v>1</v>
          </cell>
          <cell r="H153">
            <v>42736</v>
          </cell>
          <cell r="I153">
            <v>12</v>
          </cell>
          <cell r="J153" t="str">
            <v>MES</v>
          </cell>
          <cell r="K153" t="str">
            <v>GERENCIA DE AUDITORIA INTERNA</v>
          </cell>
          <cell r="L153">
            <v>0</v>
          </cell>
        </row>
        <row r="154">
          <cell r="C154" t="str">
            <v>2016050000127</v>
          </cell>
          <cell r="D154">
            <v>175131282</v>
          </cell>
          <cell r="E154" t="str">
            <v>Campaña.</v>
          </cell>
          <cell r="F154" t="str">
            <v>UNI</v>
          </cell>
          <cell r="G154">
            <v>1</v>
          </cell>
          <cell r="H154">
            <v>42736</v>
          </cell>
          <cell r="I154">
            <v>12</v>
          </cell>
          <cell r="J154" t="str">
            <v>MES</v>
          </cell>
          <cell r="K154" t="str">
            <v>GERENCIA DE AUDITORIA INTERNA</v>
          </cell>
          <cell r="L154" t="str">
            <v>Desarrollo y avance en la implementación de la cultura del control en la Gobernación de Antioquia</v>
          </cell>
        </row>
        <row r="155">
          <cell r="C155">
            <v>0</v>
          </cell>
          <cell r="D155">
            <v>0</v>
          </cell>
          <cell r="E155" t="str">
            <v>Encuentro Internacional.</v>
          </cell>
          <cell r="F155" t="str">
            <v>UNI</v>
          </cell>
          <cell r="G155">
            <v>1</v>
          </cell>
          <cell r="H155">
            <v>42736</v>
          </cell>
          <cell r="I155">
            <v>12</v>
          </cell>
          <cell r="J155" t="str">
            <v>MES</v>
          </cell>
          <cell r="K155" t="str">
            <v>GERENCIA DE AUDITORIA INTERNA</v>
          </cell>
          <cell r="L155">
            <v>0</v>
          </cell>
        </row>
        <row r="156">
          <cell r="C156">
            <v>0</v>
          </cell>
          <cell r="D156">
            <v>0</v>
          </cell>
          <cell r="E156" t="str">
            <v>Evaluar Cultura del Control</v>
          </cell>
          <cell r="F156" t="str">
            <v>UNI</v>
          </cell>
          <cell r="G156">
            <v>1</v>
          </cell>
          <cell r="H156">
            <v>42736</v>
          </cell>
          <cell r="I156">
            <v>12</v>
          </cell>
          <cell r="J156" t="str">
            <v>MES</v>
          </cell>
          <cell r="K156" t="str">
            <v>GERENCIA DE AUDITORIA INTERNA</v>
          </cell>
          <cell r="L156">
            <v>0</v>
          </cell>
        </row>
        <row r="157">
          <cell r="C157">
            <v>0</v>
          </cell>
          <cell r="D157">
            <v>0</v>
          </cell>
          <cell r="E157" t="str">
            <v>Practicantes de Excelencia</v>
          </cell>
          <cell r="F157" t="str">
            <v>UNI</v>
          </cell>
          <cell r="G157">
            <v>1</v>
          </cell>
          <cell r="H157">
            <v>42736</v>
          </cell>
          <cell r="I157">
            <v>12</v>
          </cell>
          <cell r="J157" t="str">
            <v>MES</v>
          </cell>
          <cell r="K157" t="str">
            <v>GERENCIA DE AUDITORIA INTERNA</v>
          </cell>
          <cell r="L157">
            <v>0</v>
          </cell>
        </row>
        <row r="158">
          <cell r="C158" t="str">
            <v>2017050000003</v>
          </cell>
          <cell r="D158">
            <v>0</v>
          </cell>
          <cell r="E158" t="str">
            <v>Cierre de brechas y certificación</v>
          </cell>
          <cell r="F158" t="str">
            <v>UNI</v>
          </cell>
          <cell r="G158">
            <v>1</v>
          </cell>
          <cell r="H158">
            <v>42736</v>
          </cell>
          <cell r="I158">
            <v>12</v>
          </cell>
          <cell r="J158" t="str">
            <v>MES</v>
          </cell>
          <cell r="K158" t="str">
            <v>GERENCIA DE AUDITORIA INTERNA</v>
          </cell>
          <cell r="L158" t="str">
            <v>Implementación del proceso de certificación CIA bajo estándares internacionales en la Gobernación de Antioquia</v>
          </cell>
        </row>
        <row r="159">
          <cell r="C159" t="str">
            <v>2017050000016</v>
          </cell>
          <cell r="D159">
            <v>0</v>
          </cell>
          <cell r="E159" t="str">
            <v>Cualificación en funciones</v>
          </cell>
          <cell r="F159" t="str">
            <v>UNI</v>
          </cell>
          <cell r="G159">
            <v>1</v>
          </cell>
          <cell r="H159">
            <v>42795</v>
          </cell>
          <cell r="I159">
            <v>9</v>
          </cell>
          <cell r="J159" t="str">
            <v>MES</v>
          </cell>
          <cell r="K159" t="str">
            <v>GERENCIA DE AUDITORIA INTERNA</v>
          </cell>
          <cell r="L159" t="str">
            <v>Desarrollo de Auditorías Ciudadanas en los Municipios Priorizados del Departamento de Antioquia</v>
          </cell>
        </row>
        <row r="160">
          <cell r="C160">
            <v>0</v>
          </cell>
          <cell r="D160">
            <v>0</v>
          </cell>
          <cell r="E160" t="str">
            <v>Evaluación de avance</v>
          </cell>
          <cell r="F160" t="str">
            <v>UNI</v>
          </cell>
          <cell r="G160">
            <v>1</v>
          </cell>
          <cell r="H160">
            <v>42795</v>
          </cell>
          <cell r="I160">
            <v>9</v>
          </cell>
          <cell r="J160" t="str">
            <v>MES</v>
          </cell>
          <cell r="K160" t="str">
            <v>GERENCIA DE AUDITORIA INTERNA</v>
          </cell>
          <cell r="L160">
            <v>0</v>
          </cell>
        </row>
        <row r="161">
          <cell r="C161">
            <v>0</v>
          </cell>
          <cell r="D161">
            <v>0</v>
          </cell>
          <cell r="E161" t="str">
            <v>Recepción y evaluación final</v>
          </cell>
          <cell r="F161" t="str">
            <v>UNI</v>
          </cell>
          <cell r="G161">
            <v>1</v>
          </cell>
          <cell r="H161">
            <v>42795</v>
          </cell>
          <cell r="I161">
            <v>9</v>
          </cell>
          <cell r="J161" t="str">
            <v>MES</v>
          </cell>
          <cell r="K161" t="str">
            <v>GERENCIA DE AUDITORIA INTERNA</v>
          </cell>
          <cell r="L161">
            <v>0</v>
          </cell>
        </row>
        <row r="162">
          <cell r="C162">
            <v>0</v>
          </cell>
          <cell r="D162">
            <v>0</v>
          </cell>
          <cell r="E162" t="str">
            <v>Seguimiento a la ejecución</v>
          </cell>
          <cell r="F162" t="str">
            <v>UNI</v>
          </cell>
          <cell r="G162">
            <v>1</v>
          </cell>
          <cell r="H162">
            <v>42795</v>
          </cell>
          <cell r="I162">
            <v>9</v>
          </cell>
          <cell r="J162" t="str">
            <v>MES</v>
          </cell>
          <cell r="K162" t="str">
            <v>GERENCIA DE AUDITORIA INTERNA</v>
          </cell>
          <cell r="L162">
            <v>0</v>
          </cell>
        </row>
        <row r="163">
          <cell r="C163">
            <v>0</v>
          </cell>
          <cell r="D163">
            <v>0</v>
          </cell>
          <cell r="E163" t="str">
            <v>Socialización y sensibilización</v>
          </cell>
          <cell r="F163" t="str">
            <v>UNI</v>
          </cell>
          <cell r="G163">
            <v>1</v>
          </cell>
          <cell r="H163">
            <v>42795</v>
          </cell>
          <cell r="I163">
            <v>9</v>
          </cell>
          <cell r="J163" t="str">
            <v>MES</v>
          </cell>
          <cell r="K163" t="str">
            <v>GERENCIA DE AUDITORIA INTERNA</v>
          </cell>
          <cell r="L163">
            <v>0</v>
          </cell>
        </row>
        <row r="164">
          <cell r="C164" t="str">
            <v>2016050000033</v>
          </cell>
          <cell r="D164">
            <v>5000000000</v>
          </cell>
          <cell r="E164" t="str">
            <v>Atención a familias gestantes</v>
          </cell>
          <cell r="F164" t="str">
            <v>UNI</v>
          </cell>
          <cell r="G164">
            <v>2500</v>
          </cell>
          <cell r="H164">
            <v>42736</v>
          </cell>
          <cell r="I164">
            <v>12</v>
          </cell>
          <cell r="J164" t="str">
            <v>MES</v>
          </cell>
          <cell r="K164" t="str">
            <v>GERENCIA ALIMENTARIA Y NUTRICIONAL</v>
          </cell>
          <cell r="L164" t="str">
            <v>Implementación de estrategias de atención integral y recuperación nutricional a  la primera infancia en Todo El Departamento, Antioquia, Occidente</v>
          </cell>
        </row>
        <row r="165">
          <cell r="C165">
            <v>0</v>
          </cell>
          <cell r="D165">
            <v>0</v>
          </cell>
          <cell r="E165" t="str">
            <v>Recuperación nutricional</v>
          </cell>
          <cell r="F165" t="str">
            <v>UNI</v>
          </cell>
          <cell r="G165">
            <v>4200</v>
          </cell>
          <cell r="H165">
            <v>42736</v>
          </cell>
          <cell r="I165">
            <v>12</v>
          </cell>
          <cell r="J165" t="str">
            <v>MES</v>
          </cell>
          <cell r="K165" t="str">
            <v>GERENCIA ALIMENTARIA Y NUTRICIONAL</v>
          </cell>
          <cell r="L165">
            <v>0</v>
          </cell>
        </row>
        <row r="166">
          <cell r="C166">
            <v>0</v>
          </cell>
          <cell r="D166">
            <v>0</v>
          </cell>
          <cell r="E166" t="str">
            <v>Contratación recurso humano</v>
          </cell>
          <cell r="F166" t="str">
            <v>UNI</v>
          </cell>
          <cell r="G166">
            <v>8</v>
          </cell>
          <cell r="H166">
            <v>42736</v>
          </cell>
          <cell r="I166">
            <v>12</v>
          </cell>
          <cell r="J166" t="str">
            <v>MES</v>
          </cell>
          <cell r="K166" t="str">
            <v>GERENCIA ALIMENTARIA Y NUTRICIONAL</v>
          </cell>
          <cell r="L166">
            <v>0</v>
          </cell>
        </row>
        <row r="167">
          <cell r="C167">
            <v>0</v>
          </cell>
          <cell r="D167">
            <v>0</v>
          </cell>
          <cell r="E167" t="str">
            <v>Atención a familias lactantes</v>
          </cell>
          <cell r="F167" t="str">
            <v>UNI</v>
          </cell>
          <cell r="G167">
            <v>3000</v>
          </cell>
          <cell r="H167">
            <v>42736</v>
          </cell>
          <cell r="I167">
            <v>12</v>
          </cell>
          <cell r="J167" t="str">
            <v>MES</v>
          </cell>
          <cell r="K167" t="str">
            <v>GERENCIA ALIMENTARIA Y NUTRICIONAL</v>
          </cell>
          <cell r="L167">
            <v>0</v>
          </cell>
        </row>
        <row r="168">
          <cell r="C168" t="str">
            <v>2016050000234</v>
          </cell>
          <cell r="D168">
            <v>1170000000</v>
          </cell>
          <cell r="E168" t="str">
            <v>Contrat para producc y distrib Complemen</v>
          </cell>
          <cell r="F168" t="str">
            <v>UNI</v>
          </cell>
          <cell r="G168">
            <v>1</v>
          </cell>
          <cell r="H168">
            <v>42736</v>
          </cell>
          <cell r="I168">
            <v>12</v>
          </cell>
          <cell r="J168" t="str">
            <v>MES</v>
          </cell>
          <cell r="K168" t="str">
            <v>GERENCIA ALIMENTARIA Y NUTRICIONAL</v>
          </cell>
          <cell r="L168" t="str">
            <v>Suministro de complemento alimentario para población adulta mayor en Todo El Departamento, Antioquia, Occidente</v>
          </cell>
        </row>
        <row r="169">
          <cell r="C169">
            <v>0</v>
          </cell>
          <cell r="D169">
            <v>0</v>
          </cell>
          <cell r="E169" t="str">
            <v>Asesoría Asistencia técnica profesional</v>
          </cell>
          <cell r="F169" t="str">
            <v>UNI</v>
          </cell>
          <cell r="G169">
            <v>100</v>
          </cell>
          <cell r="H169">
            <v>42736</v>
          </cell>
          <cell r="I169">
            <v>12</v>
          </cell>
          <cell r="J169" t="str">
            <v>MES</v>
          </cell>
          <cell r="K169" t="str">
            <v>GERENCIA ALIMENTARIA Y NUTRICIONAL</v>
          </cell>
          <cell r="L169">
            <v>0</v>
          </cell>
        </row>
        <row r="170">
          <cell r="C170" t="str">
            <v>2016050000032</v>
          </cell>
          <cell r="D170">
            <v>57654886400</v>
          </cell>
          <cell r="E170" t="str">
            <v>Contratación de recurso humano</v>
          </cell>
          <cell r="F170" t="str">
            <v>UNI</v>
          </cell>
          <cell r="G170">
            <v>19</v>
          </cell>
          <cell r="H170">
            <v>42736</v>
          </cell>
          <cell r="I170">
            <v>12</v>
          </cell>
          <cell r="J170" t="str">
            <v>MES</v>
          </cell>
          <cell r="K170" t="str">
            <v>GERENCIA ALIMENTARIA Y NUTRICIONAL</v>
          </cell>
          <cell r="L170" t="str">
            <v>Suministro de raciones para el Programa de Alimentación Escolar para garantizar la permanencia de la población escolar en Todo El Departamento, Antioquia, Occidente</v>
          </cell>
        </row>
        <row r="171">
          <cell r="C171">
            <v>0</v>
          </cell>
          <cell r="D171">
            <v>0</v>
          </cell>
          <cell r="E171" t="str">
            <v>Programa de Alimentación Escolar</v>
          </cell>
          <cell r="F171" t="str">
            <v>UNI</v>
          </cell>
          <cell r="G171">
            <v>300000</v>
          </cell>
          <cell r="H171">
            <v>42736</v>
          </cell>
          <cell r="I171">
            <v>12</v>
          </cell>
          <cell r="J171" t="str">
            <v>MES</v>
          </cell>
          <cell r="K171" t="str">
            <v>GERENCIA ALIMENTARIA Y NUTRICIONAL</v>
          </cell>
          <cell r="L171">
            <v>0</v>
          </cell>
        </row>
        <row r="172">
          <cell r="C172" t="str">
            <v>2016050000031</v>
          </cell>
          <cell r="D172">
            <v>700000000</v>
          </cell>
          <cell r="E172" t="str">
            <v>Desarrollar estrategias pedagógicas</v>
          </cell>
          <cell r="F172" t="str">
            <v>UNI</v>
          </cell>
          <cell r="G172">
            <v>1</v>
          </cell>
          <cell r="H172">
            <v>42736</v>
          </cell>
          <cell r="I172">
            <v>12</v>
          </cell>
          <cell r="J172" t="str">
            <v>MES</v>
          </cell>
          <cell r="K172" t="str">
            <v>GERENCIA ALIMENTARIA Y NUTRICIONAL</v>
          </cell>
          <cell r="L172" t="str">
            <v>Fortalecimiento de la Política Pública de Seguridad Alimentaria en Todo El Departamento, Antioquia, Occidente</v>
          </cell>
        </row>
        <row r="173">
          <cell r="C173">
            <v>0</v>
          </cell>
          <cell r="D173">
            <v>0</v>
          </cell>
          <cell r="E173" t="str">
            <v>Implementar SISMANA</v>
          </cell>
          <cell r="F173" t="str">
            <v>UNI</v>
          </cell>
          <cell r="G173">
            <v>1</v>
          </cell>
          <cell r="H173">
            <v>42736</v>
          </cell>
          <cell r="I173">
            <v>12</v>
          </cell>
          <cell r="J173" t="str">
            <v>MES</v>
          </cell>
          <cell r="K173" t="str">
            <v>GERENCIA ALIMENTARIA Y NUTRICIONAL</v>
          </cell>
          <cell r="L173">
            <v>0</v>
          </cell>
        </row>
        <row r="174">
          <cell r="C174">
            <v>0</v>
          </cell>
          <cell r="D174">
            <v>0</v>
          </cell>
          <cell r="E174" t="str">
            <v>Implementar SISVAN</v>
          </cell>
          <cell r="F174" t="str">
            <v>UNI</v>
          </cell>
          <cell r="G174">
            <v>1</v>
          </cell>
          <cell r="H174">
            <v>42736</v>
          </cell>
          <cell r="I174">
            <v>12</v>
          </cell>
          <cell r="J174" t="str">
            <v>MES</v>
          </cell>
          <cell r="K174" t="str">
            <v>GERENCIA ALIMENTARIA Y NUTRICIONAL</v>
          </cell>
          <cell r="L174">
            <v>0</v>
          </cell>
        </row>
        <row r="175">
          <cell r="C175" t="str">
            <v>2016050000023</v>
          </cell>
          <cell r="D175">
            <v>2000000000</v>
          </cell>
          <cell r="E175" t="str">
            <v>Proceso pedagógico</v>
          </cell>
          <cell r="F175" t="str">
            <v>UNI</v>
          </cell>
          <cell r="G175">
            <v>13000</v>
          </cell>
          <cell r="H175">
            <v>42736</v>
          </cell>
          <cell r="I175">
            <v>12</v>
          </cell>
          <cell r="J175" t="str">
            <v>MES</v>
          </cell>
          <cell r="K175" t="str">
            <v>GERENCIA ALIMENTARIA Y NUTRICIONAL</v>
          </cell>
          <cell r="L175" t="str">
            <v>Implementación de proyectos productivos agropecuarios generadores de seguridad alimentaria para familias víctimas en Todo El Departamento, Antioquia, Occidente</v>
          </cell>
        </row>
        <row r="176">
          <cell r="C176">
            <v>0</v>
          </cell>
          <cell r="D176">
            <v>0</v>
          </cell>
          <cell r="E176" t="str">
            <v>Entrega de insumos</v>
          </cell>
          <cell r="F176" t="str">
            <v>UNI</v>
          </cell>
          <cell r="G176">
            <v>20</v>
          </cell>
          <cell r="H176">
            <v>42736</v>
          </cell>
          <cell r="I176">
            <v>12</v>
          </cell>
          <cell r="J176" t="str">
            <v>MES</v>
          </cell>
          <cell r="K176" t="str">
            <v>GERENCIA ALIMENTARIA Y NUTRICIONAL</v>
          </cell>
          <cell r="L176">
            <v>0</v>
          </cell>
        </row>
        <row r="177">
          <cell r="C177">
            <v>0</v>
          </cell>
          <cell r="D177">
            <v>0</v>
          </cell>
          <cell r="E177" t="str">
            <v>Entrega de insumos para huertas</v>
          </cell>
          <cell r="F177" t="str">
            <v>UNI</v>
          </cell>
          <cell r="G177">
            <v>13000</v>
          </cell>
          <cell r="H177">
            <v>42736</v>
          </cell>
          <cell r="I177">
            <v>12</v>
          </cell>
          <cell r="J177" t="str">
            <v>MES</v>
          </cell>
          <cell r="K177" t="str">
            <v>GERENCIA ALIMENTARIA Y NUTRICIONAL</v>
          </cell>
          <cell r="L177">
            <v>0</v>
          </cell>
        </row>
        <row r="178">
          <cell r="C178">
            <v>0</v>
          </cell>
          <cell r="D178">
            <v>0</v>
          </cell>
          <cell r="E178" t="str">
            <v>Proceso Formativo en ECA</v>
          </cell>
          <cell r="F178" t="str">
            <v>UNI</v>
          </cell>
          <cell r="G178">
            <v>20</v>
          </cell>
          <cell r="H178">
            <v>42736</v>
          </cell>
          <cell r="I178">
            <v>12</v>
          </cell>
          <cell r="J178" t="str">
            <v>MES</v>
          </cell>
          <cell r="K178" t="str">
            <v>GERENCIA ALIMENTARIA Y NUTRICIONAL</v>
          </cell>
          <cell r="L178">
            <v>0</v>
          </cell>
        </row>
        <row r="179">
          <cell r="C179" t="str">
            <v>2016050000042</v>
          </cell>
          <cell r="D179">
            <v>800000000</v>
          </cell>
          <cell r="E179" t="str">
            <v>Diseño material pedag.</v>
          </cell>
          <cell r="F179" t="str">
            <v>UNI</v>
          </cell>
          <cell r="G179">
            <v>110</v>
          </cell>
          <cell r="H179">
            <v>42795</v>
          </cell>
          <cell r="I179">
            <v>10</v>
          </cell>
          <cell r="J179" t="str">
            <v>MES</v>
          </cell>
          <cell r="K179" t="str">
            <v>GERENCIA ALIMENTARIA Y NUTRICIONAL</v>
          </cell>
          <cell r="L179" t="str">
            <v>Implementación de proyectos pedagógicos en centros educativos rurales e instituciones educativas de Todo El Departamento, Antioquia, Occidente</v>
          </cell>
        </row>
        <row r="180">
          <cell r="C180">
            <v>0</v>
          </cell>
          <cell r="D180">
            <v>0</v>
          </cell>
          <cell r="E180" t="str">
            <v>Implem. Huertas Escolares</v>
          </cell>
          <cell r="F180" t="str">
            <v>UNI</v>
          </cell>
          <cell r="G180">
            <v>150</v>
          </cell>
          <cell r="H180">
            <v>42795</v>
          </cell>
          <cell r="I180">
            <v>10</v>
          </cell>
          <cell r="J180" t="str">
            <v>MES</v>
          </cell>
          <cell r="K180" t="str">
            <v>GERENCIA ALIMENTARIA Y NUTRICIONAL</v>
          </cell>
          <cell r="L180">
            <v>0</v>
          </cell>
        </row>
        <row r="181">
          <cell r="C181">
            <v>0</v>
          </cell>
          <cell r="D181">
            <v>0</v>
          </cell>
          <cell r="E181" t="str">
            <v>Red virtual comunic.</v>
          </cell>
          <cell r="F181" t="str">
            <v>UNI</v>
          </cell>
          <cell r="G181">
            <v>1</v>
          </cell>
          <cell r="H181">
            <v>42795</v>
          </cell>
          <cell r="I181">
            <v>10</v>
          </cell>
          <cell r="J181" t="str">
            <v>MES</v>
          </cell>
          <cell r="K181" t="str">
            <v>GERENCIA ALIMENTARIA Y NUTRICIONAL</v>
          </cell>
          <cell r="L181">
            <v>0</v>
          </cell>
        </row>
        <row r="182">
          <cell r="C182">
            <v>0</v>
          </cell>
          <cell r="D182">
            <v>0</v>
          </cell>
          <cell r="E182" t="str">
            <v>Revisar PEM y PEI</v>
          </cell>
          <cell r="F182" t="str">
            <v>UNI</v>
          </cell>
          <cell r="G182">
            <v>120</v>
          </cell>
          <cell r="H182">
            <v>42795</v>
          </cell>
          <cell r="I182">
            <v>10</v>
          </cell>
          <cell r="J182" t="str">
            <v>MES</v>
          </cell>
          <cell r="K182" t="str">
            <v>GERENCIA ALIMENTARIA Y NUTRICIONAL</v>
          </cell>
          <cell r="L182">
            <v>0</v>
          </cell>
        </row>
        <row r="183">
          <cell r="C183" t="str">
            <v>2016050000079</v>
          </cell>
          <cell r="D183">
            <v>350000000</v>
          </cell>
          <cell r="E183" t="str">
            <v>Producción de piezas comunicacionales</v>
          </cell>
          <cell r="F183" t="str">
            <v>UNI</v>
          </cell>
          <cell r="G183">
            <v>1</v>
          </cell>
          <cell r="H183">
            <v>42767</v>
          </cell>
          <cell r="I183">
            <v>10</v>
          </cell>
          <cell r="J183" t="str">
            <v>MES</v>
          </cell>
          <cell r="K183" t="str">
            <v>GERENCIA INFANCIA,  ADOLESCENCIA Y JUVENTUD</v>
          </cell>
          <cell r="L183" t="str">
            <v>Fortalecimiento de Familias en Convivencia en Antioquia</v>
          </cell>
        </row>
        <row r="184">
          <cell r="C184">
            <v>0</v>
          </cell>
          <cell r="D184">
            <v>0</v>
          </cell>
          <cell r="E184" t="str">
            <v>Planes de fortalecimiento familiar</v>
          </cell>
          <cell r="F184" t="str">
            <v>UNI</v>
          </cell>
          <cell r="G184">
            <v>4</v>
          </cell>
          <cell r="H184">
            <v>42767</v>
          </cell>
          <cell r="I184">
            <v>10</v>
          </cell>
          <cell r="J184" t="str">
            <v>MES</v>
          </cell>
          <cell r="K184" t="str">
            <v>GERENCIA INFANCIA,  ADOLESCENCIA Y JUVENTUD</v>
          </cell>
          <cell r="L184">
            <v>0</v>
          </cell>
        </row>
        <row r="185">
          <cell r="C185">
            <v>0</v>
          </cell>
          <cell r="D185">
            <v>0</v>
          </cell>
          <cell r="E185" t="str">
            <v>Plan de medios comunitarios</v>
          </cell>
          <cell r="F185" t="str">
            <v>UNI</v>
          </cell>
          <cell r="G185">
            <v>1</v>
          </cell>
          <cell r="H185">
            <v>42767</v>
          </cell>
          <cell r="I185">
            <v>10</v>
          </cell>
          <cell r="J185" t="str">
            <v>MES</v>
          </cell>
          <cell r="K185" t="str">
            <v>GERENCIA INFANCIA,  ADOLESCENCIA Y JUVENTUD</v>
          </cell>
          <cell r="L185">
            <v>0</v>
          </cell>
        </row>
        <row r="186">
          <cell r="C186">
            <v>0</v>
          </cell>
          <cell r="D186">
            <v>0</v>
          </cell>
          <cell r="E186" t="str">
            <v>Encuentros Educativos en el hogar</v>
          </cell>
          <cell r="F186" t="str">
            <v>UNI</v>
          </cell>
          <cell r="G186">
            <v>2320</v>
          </cell>
          <cell r="H186">
            <v>42767</v>
          </cell>
          <cell r="I186">
            <v>10</v>
          </cell>
          <cell r="J186" t="str">
            <v>MES</v>
          </cell>
          <cell r="K186" t="str">
            <v>GERENCIA INFANCIA,  ADOLESCENCIA Y JUVENTUD</v>
          </cell>
          <cell r="L186">
            <v>0</v>
          </cell>
        </row>
        <row r="187">
          <cell r="C187">
            <v>0</v>
          </cell>
          <cell r="D187">
            <v>0</v>
          </cell>
          <cell r="E187" t="str">
            <v>Encuentros educativos comunitarios</v>
          </cell>
          <cell r="F187" t="str">
            <v>UNI</v>
          </cell>
          <cell r="G187">
            <v>128</v>
          </cell>
          <cell r="H187">
            <v>42767</v>
          </cell>
          <cell r="I187">
            <v>10</v>
          </cell>
          <cell r="J187" t="str">
            <v>MES</v>
          </cell>
          <cell r="K187" t="str">
            <v>GERENCIA INFANCIA,  ADOLESCENCIA Y JUVENTUD</v>
          </cell>
          <cell r="L187">
            <v>0</v>
          </cell>
        </row>
        <row r="188">
          <cell r="C188">
            <v>0</v>
          </cell>
          <cell r="D188">
            <v>0</v>
          </cell>
          <cell r="E188" t="str">
            <v>Apoyo logístico</v>
          </cell>
          <cell r="F188" t="str">
            <v>UNI</v>
          </cell>
          <cell r="G188">
            <v>1</v>
          </cell>
          <cell r="H188">
            <v>42767</v>
          </cell>
          <cell r="I188">
            <v>10</v>
          </cell>
          <cell r="J188" t="str">
            <v>MES</v>
          </cell>
          <cell r="K188" t="str">
            <v>GERENCIA INFANCIA,  ADOLESCENCIA Y JUVENTUD</v>
          </cell>
          <cell r="L188">
            <v>0</v>
          </cell>
        </row>
        <row r="189">
          <cell r="C189">
            <v>0</v>
          </cell>
          <cell r="D189">
            <v>0</v>
          </cell>
          <cell r="E189" t="str">
            <v>Acciones colaborativas familiares</v>
          </cell>
          <cell r="F189" t="str">
            <v>UNI</v>
          </cell>
          <cell r="G189">
            <v>20</v>
          </cell>
          <cell r="H189">
            <v>42767</v>
          </cell>
          <cell r="I189">
            <v>10</v>
          </cell>
          <cell r="J189" t="str">
            <v>MES</v>
          </cell>
          <cell r="K189" t="str">
            <v>GERENCIA INFANCIA,  ADOLESCENCIA Y JUVENTUD</v>
          </cell>
          <cell r="L189">
            <v>0</v>
          </cell>
        </row>
        <row r="190">
          <cell r="C190" t="str">
            <v>2016050000108</v>
          </cell>
          <cell r="D190">
            <v>620000000</v>
          </cell>
          <cell r="E190" t="str">
            <v>Operación logística</v>
          </cell>
          <cell r="F190" t="str">
            <v>UNI</v>
          </cell>
          <cell r="G190">
            <v>1</v>
          </cell>
          <cell r="H190">
            <v>42767</v>
          </cell>
          <cell r="I190">
            <v>10</v>
          </cell>
          <cell r="J190" t="str">
            <v>MES</v>
          </cell>
          <cell r="K190" t="str">
            <v>GERENCIA INFANCIA,  ADOLESCENCIA Y JUVENTUD</v>
          </cell>
          <cell r="L190" t="str">
            <v>Implementación Antioquia Joven en Antioquia</v>
          </cell>
        </row>
        <row r="191">
          <cell r="C191">
            <v>0</v>
          </cell>
          <cell r="D191">
            <v>0</v>
          </cell>
          <cell r="E191" t="str">
            <v>Iniciativas Juveniles</v>
          </cell>
          <cell r="F191" t="str">
            <v>UNI</v>
          </cell>
          <cell r="G191">
            <v>30</v>
          </cell>
          <cell r="H191">
            <v>42767</v>
          </cell>
          <cell r="I191">
            <v>10</v>
          </cell>
          <cell r="J191" t="str">
            <v>MES</v>
          </cell>
          <cell r="K191" t="str">
            <v>GERENCIA INFANCIA,  ADOLESCENCIA Y JUVENTUD</v>
          </cell>
          <cell r="L191">
            <v>0</v>
          </cell>
        </row>
        <row r="192">
          <cell r="C192">
            <v>0</v>
          </cell>
          <cell r="D192">
            <v>0</v>
          </cell>
          <cell r="E192" t="str">
            <v>Encuentros Mesa Juventud</v>
          </cell>
          <cell r="F192" t="str">
            <v>UNI</v>
          </cell>
          <cell r="G192">
            <v>91</v>
          </cell>
          <cell r="H192">
            <v>42767</v>
          </cell>
          <cell r="I192">
            <v>10</v>
          </cell>
          <cell r="J192" t="str">
            <v>MES</v>
          </cell>
          <cell r="K192" t="str">
            <v>GERENCIA INFANCIA,  ADOLESCENCIA Y JUVENTUD</v>
          </cell>
          <cell r="L192">
            <v>0</v>
          </cell>
        </row>
        <row r="193">
          <cell r="C193">
            <v>0</v>
          </cell>
          <cell r="D193">
            <v>0</v>
          </cell>
          <cell r="E193" t="str">
            <v>Encuentro Regional Agentes Juventud</v>
          </cell>
          <cell r="F193" t="str">
            <v>UNI</v>
          </cell>
          <cell r="G193">
            <v>202</v>
          </cell>
          <cell r="H193">
            <v>42767</v>
          </cell>
          <cell r="I193">
            <v>10</v>
          </cell>
          <cell r="J193" t="str">
            <v>MES</v>
          </cell>
          <cell r="K193" t="str">
            <v>GERENCIA INFANCIA,  ADOLESCENCIA Y JUVENTUD</v>
          </cell>
          <cell r="L193">
            <v>0</v>
          </cell>
        </row>
        <row r="194">
          <cell r="C194">
            <v>0</v>
          </cell>
          <cell r="D194">
            <v>0</v>
          </cell>
          <cell r="E194" t="str">
            <v>Capacitación</v>
          </cell>
          <cell r="F194" t="str">
            <v>UNI</v>
          </cell>
          <cell r="G194">
            <v>904</v>
          </cell>
          <cell r="H194">
            <v>42767</v>
          </cell>
          <cell r="I194">
            <v>10</v>
          </cell>
          <cell r="J194" t="str">
            <v>MES</v>
          </cell>
          <cell r="K194" t="str">
            <v>GERENCIA INFANCIA,  ADOLESCENCIA Y JUVENTUD</v>
          </cell>
          <cell r="L194">
            <v>0</v>
          </cell>
        </row>
        <row r="195">
          <cell r="C195">
            <v>0</v>
          </cell>
          <cell r="D195">
            <v>0</v>
          </cell>
          <cell r="E195" t="str">
            <v>Asistencia técnica</v>
          </cell>
          <cell r="F195" t="str">
            <v>UNI</v>
          </cell>
          <cell r="G195">
            <v>40</v>
          </cell>
          <cell r="H195">
            <v>42767</v>
          </cell>
          <cell r="I195">
            <v>10</v>
          </cell>
          <cell r="J195" t="str">
            <v>MES</v>
          </cell>
          <cell r="K195" t="str">
            <v>GERENCIA INFANCIA,  ADOLESCENCIA Y JUVENTUD</v>
          </cell>
          <cell r="L195">
            <v>0</v>
          </cell>
        </row>
        <row r="196">
          <cell r="C196" t="str">
            <v>2016050000117</v>
          </cell>
          <cell r="D196">
            <v>4305242995</v>
          </cell>
          <cell r="E196" t="str">
            <v>Articulación y plan de formación</v>
          </cell>
          <cell r="F196" t="str">
            <v>UNI</v>
          </cell>
          <cell r="G196">
            <v>10</v>
          </cell>
          <cell r="H196">
            <v>42795</v>
          </cell>
          <cell r="I196">
            <v>9</v>
          </cell>
          <cell r="J196" t="str">
            <v>MES</v>
          </cell>
          <cell r="K196" t="str">
            <v>GERENCIA INFANCIA,  ADOLESCENCIA Y JUVENTUD</v>
          </cell>
          <cell r="L196" t="str">
            <v>Implementación Estrategia Buen Comienzo en Antioquia</v>
          </cell>
        </row>
        <row r="197">
          <cell r="C197">
            <v>0</v>
          </cell>
          <cell r="D197">
            <v>0</v>
          </cell>
          <cell r="E197" t="str">
            <v>Asesoría nutrición y estilos de vida</v>
          </cell>
          <cell r="F197" t="str">
            <v>UNI</v>
          </cell>
          <cell r="G197">
            <v>81</v>
          </cell>
          <cell r="H197">
            <v>42795</v>
          </cell>
          <cell r="I197">
            <v>9</v>
          </cell>
          <cell r="J197" t="str">
            <v>MES</v>
          </cell>
          <cell r="K197" t="str">
            <v>GERENCIA INFANCIA,  ADOLESCENCIA Y JUVENTUD</v>
          </cell>
          <cell r="L197">
            <v>0</v>
          </cell>
        </row>
        <row r="198">
          <cell r="C198">
            <v>0</v>
          </cell>
          <cell r="D198">
            <v>0</v>
          </cell>
          <cell r="E198" t="str">
            <v>Asesoría para humanización</v>
          </cell>
          <cell r="F198" t="str">
            <v>UNI</v>
          </cell>
          <cell r="G198">
            <v>32</v>
          </cell>
          <cell r="H198">
            <v>42795</v>
          </cell>
          <cell r="I198">
            <v>9</v>
          </cell>
          <cell r="J198" t="str">
            <v>MES</v>
          </cell>
          <cell r="K198" t="str">
            <v>GERENCIA INFANCIA,  ADOLESCENCIA Y JUVENTUD</v>
          </cell>
          <cell r="L198">
            <v>0</v>
          </cell>
        </row>
        <row r="199">
          <cell r="C199">
            <v>0</v>
          </cell>
          <cell r="D199">
            <v>0</v>
          </cell>
          <cell r="E199" t="str">
            <v>Asistencia técnica ambientes calidad</v>
          </cell>
          <cell r="F199" t="str">
            <v>UNI</v>
          </cell>
          <cell r="G199">
            <v>18</v>
          </cell>
          <cell r="H199">
            <v>42795</v>
          </cell>
          <cell r="I199">
            <v>9</v>
          </cell>
          <cell r="J199" t="str">
            <v>MES</v>
          </cell>
          <cell r="K199" t="str">
            <v>GERENCIA INFANCIA,  ADOLESCENCIA Y JUVENTUD</v>
          </cell>
          <cell r="L199">
            <v>0</v>
          </cell>
        </row>
        <row r="200">
          <cell r="C200">
            <v>0</v>
          </cell>
          <cell r="D200">
            <v>0</v>
          </cell>
          <cell r="E200" t="str">
            <v>Atención calidad madres lactantes</v>
          </cell>
          <cell r="F200" t="str">
            <v>UNI</v>
          </cell>
          <cell r="G200">
            <v>4119</v>
          </cell>
          <cell r="H200">
            <v>42795</v>
          </cell>
          <cell r="I200">
            <v>9</v>
          </cell>
          <cell r="J200" t="str">
            <v>MES</v>
          </cell>
          <cell r="K200" t="str">
            <v>GERENCIA INFANCIA,  ADOLESCENCIA Y JUVENTUD</v>
          </cell>
          <cell r="L200">
            <v>0</v>
          </cell>
        </row>
        <row r="201">
          <cell r="C201">
            <v>0</v>
          </cell>
          <cell r="D201">
            <v>0</v>
          </cell>
          <cell r="E201" t="str">
            <v>Atención de calidad a madres gestantes</v>
          </cell>
          <cell r="F201" t="str">
            <v>UNI</v>
          </cell>
          <cell r="G201">
            <v>1910</v>
          </cell>
          <cell r="H201">
            <v>42795</v>
          </cell>
          <cell r="I201">
            <v>9</v>
          </cell>
          <cell r="J201" t="str">
            <v>MES</v>
          </cell>
          <cell r="K201" t="str">
            <v>GERENCIA INFANCIA,  ADOLESCENCIA Y JUVENTUD</v>
          </cell>
          <cell r="L201">
            <v>0</v>
          </cell>
        </row>
        <row r="202">
          <cell r="C202">
            <v>0</v>
          </cell>
          <cell r="D202">
            <v>0</v>
          </cell>
          <cell r="E202" t="str">
            <v>Atención de calidad niños rurales</v>
          </cell>
          <cell r="F202" t="str">
            <v>UNI</v>
          </cell>
          <cell r="G202">
            <v>33486</v>
          </cell>
          <cell r="H202">
            <v>42795</v>
          </cell>
          <cell r="I202">
            <v>9</v>
          </cell>
          <cell r="J202" t="str">
            <v>MES</v>
          </cell>
          <cell r="K202" t="str">
            <v>GERENCIA INFANCIA,  ADOLESCENCIA Y JUVENTUD</v>
          </cell>
          <cell r="L202">
            <v>0</v>
          </cell>
        </row>
        <row r="203">
          <cell r="C203">
            <v>0</v>
          </cell>
          <cell r="D203">
            <v>0</v>
          </cell>
          <cell r="E203" t="str">
            <v>Atención de calidad niños urbanos</v>
          </cell>
          <cell r="F203" t="str">
            <v>UNI</v>
          </cell>
          <cell r="G203">
            <v>19666</v>
          </cell>
          <cell r="H203">
            <v>42795</v>
          </cell>
          <cell r="I203">
            <v>9</v>
          </cell>
          <cell r="J203" t="str">
            <v>MES</v>
          </cell>
          <cell r="K203" t="str">
            <v>GERENCIA INFANCIA,  ADOLESCENCIA Y JUVENTUD</v>
          </cell>
          <cell r="L203">
            <v>0</v>
          </cell>
        </row>
        <row r="204">
          <cell r="C204">
            <v>0</v>
          </cell>
          <cell r="D204">
            <v>0</v>
          </cell>
          <cell r="E204" t="str">
            <v>Campañas de movilización social</v>
          </cell>
          <cell r="F204" t="str">
            <v>UNI</v>
          </cell>
          <cell r="G204">
            <v>300</v>
          </cell>
          <cell r="H204">
            <v>42795</v>
          </cell>
          <cell r="I204">
            <v>9</v>
          </cell>
          <cell r="J204" t="str">
            <v>MES</v>
          </cell>
          <cell r="K204" t="str">
            <v>GERENCIA INFANCIA,  ADOLESCENCIA Y JUVENTUD</v>
          </cell>
          <cell r="L204">
            <v>0</v>
          </cell>
        </row>
        <row r="205">
          <cell r="C205">
            <v>0</v>
          </cell>
          <cell r="D205">
            <v>0</v>
          </cell>
          <cell r="E205" t="str">
            <v>Cualificación de agentes educativos</v>
          </cell>
          <cell r="F205" t="str">
            <v>UNI</v>
          </cell>
          <cell r="G205">
            <v>6</v>
          </cell>
          <cell r="H205">
            <v>42795</v>
          </cell>
          <cell r="I205">
            <v>9</v>
          </cell>
          <cell r="J205" t="str">
            <v>MES</v>
          </cell>
          <cell r="K205" t="str">
            <v>GERENCIA INFANCIA,  ADOLESCENCIA Y JUVENTUD</v>
          </cell>
          <cell r="L205">
            <v>0</v>
          </cell>
        </row>
        <row r="206">
          <cell r="C206">
            <v>0</v>
          </cell>
          <cell r="D206">
            <v>0</v>
          </cell>
          <cell r="E206" t="str">
            <v>Encuentros regionales agentes educativos</v>
          </cell>
          <cell r="F206" t="str">
            <v>UNI</v>
          </cell>
          <cell r="G206">
            <v>27</v>
          </cell>
          <cell r="H206">
            <v>42795</v>
          </cell>
          <cell r="I206">
            <v>9</v>
          </cell>
          <cell r="J206" t="str">
            <v>MES</v>
          </cell>
          <cell r="K206" t="str">
            <v>GERENCIA INFANCIA,  ADOLESCENCIA Y JUVENTUD</v>
          </cell>
          <cell r="L206">
            <v>0</v>
          </cell>
        </row>
        <row r="207">
          <cell r="C207">
            <v>0</v>
          </cell>
          <cell r="D207">
            <v>0</v>
          </cell>
          <cell r="E207" t="str">
            <v>Interventoría atención integral</v>
          </cell>
          <cell r="F207" t="str">
            <v>UNI</v>
          </cell>
          <cell r="G207">
            <v>1</v>
          </cell>
          <cell r="H207">
            <v>42795</v>
          </cell>
          <cell r="I207">
            <v>9</v>
          </cell>
          <cell r="J207" t="str">
            <v>MES</v>
          </cell>
          <cell r="K207" t="str">
            <v>GERENCIA INFANCIA,  ADOLESCENCIA Y JUVENTUD</v>
          </cell>
          <cell r="L207">
            <v>0</v>
          </cell>
        </row>
        <row r="208">
          <cell r="C208">
            <v>0</v>
          </cell>
          <cell r="D208">
            <v>0</v>
          </cell>
          <cell r="E208" t="str">
            <v>Mejoramiento ambientes</v>
          </cell>
          <cell r="F208" t="str">
            <v>UNI</v>
          </cell>
          <cell r="G208">
            <v>4</v>
          </cell>
          <cell r="H208">
            <v>42856</v>
          </cell>
          <cell r="I208">
            <v>7</v>
          </cell>
          <cell r="J208" t="str">
            <v>MES</v>
          </cell>
          <cell r="K208" t="str">
            <v>GERENCIA INFANCIA,  ADOLESCENCIA Y JUVENTUD</v>
          </cell>
          <cell r="L208">
            <v>0</v>
          </cell>
        </row>
        <row r="209">
          <cell r="C209">
            <v>0</v>
          </cell>
          <cell r="D209">
            <v>0</v>
          </cell>
          <cell r="E209" t="str">
            <v>Práctica de excelencia</v>
          </cell>
          <cell r="F209" t="str">
            <v>UNI</v>
          </cell>
          <cell r="G209">
            <v>4</v>
          </cell>
          <cell r="H209">
            <v>42767</v>
          </cell>
          <cell r="I209">
            <v>10</v>
          </cell>
          <cell r="J209" t="str">
            <v>MES</v>
          </cell>
          <cell r="K209" t="str">
            <v>GERENCIA INFANCIA,  ADOLESCENCIA Y JUVENTUD</v>
          </cell>
          <cell r="L209">
            <v>0</v>
          </cell>
        </row>
        <row r="210">
          <cell r="C210">
            <v>0</v>
          </cell>
          <cell r="D210">
            <v>0</v>
          </cell>
          <cell r="E210" t="str">
            <v>Seguimiento Sistema Información</v>
          </cell>
          <cell r="F210" t="str">
            <v>UNI</v>
          </cell>
          <cell r="G210">
            <v>1</v>
          </cell>
          <cell r="H210">
            <v>42795</v>
          </cell>
          <cell r="I210">
            <v>9</v>
          </cell>
          <cell r="J210" t="str">
            <v>MES</v>
          </cell>
          <cell r="K210" t="str">
            <v>GERENCIA INFANCIA,  ADOLESCENCIA Y JUVENTUD</v>
          </cell>
          <cell r="L210">
            <v>0</v>
          </cell>
        </row>
        <row r="211">
          <cell r="C211" t="str">
            <v>2016050000120</v>
          </cell>
          <cell r="D211">
            <v>1100000000</v>
          </cell>
          <cell r="E211" t="str">
            <v>Seminarios virtuales en Protección</v>
          </cell>
          <cell r="F211" t="str">
            <v>UNI</v>
          </cell>
          <cell r="G211">
            <v>4</v>
          </cell>
          <cell r="H211">
            <v>42767</v>
          </cell>
          <cell r="I211">
            <v>10</v>
          </cell>
          <cell r="J211" t="str">
            <v>MES</v>
          </cell>
          <cell r="K211" t="str">
            <v>GERENCIA INFANCIA,  ADOLESCENCIA Y JUVENTUD</v>
          </cell>
          <cell r="L211" t="str">
            <v>Prevención Vulneraciones de la Niñez en Antioquia</v>
          </cell>
        </row>
        <row r="212">
          <cell r="C212">
            <v>0</v>
          </cell>
          <cell r="D212">
            <v>0</v>
          </cell>
          <cell r="E212" t="str">
            <v>Seguimiento a indicadores</v>
          </cell>
          <cell r="F212" t="str">
            <v>UNI</v>
          </cell>
          <cell r="G212">
            <v>1</v>
          </cell>
          <cell r="H212">
            <v>42767</v>
          </cell>
          <cell r="I212">
            <v>10</v>
          </cell>
          <cell r="J212" t="str">
            <v>MES</v>
          </cell>
          <cell r="K212" t="str">
            <v>GERENCIA INFANCIA,  ADOLESCENCIA Y JUVENTUD</v>
          </cell>
          <cell r="L212">
            <v>0</v>
          </cell>
        </row>
        <row r="213">
          <cell r="C213">
            <v>0</v>
          </cell>
          <cell r="D213">
            <v>0</v>
          </cell>
          <cell r="E213" t="str">
            <v>Prácticas ludo-pedagógicas de prevención</v>
          </cell>
          <cell r="F213" t="str">
            <v>UNI</v>
          </cell>
          <cell r="G213">
            <v>224</v>
          </cell>
          <cell r="H213">
            <v>42767</v>
          </cell>
          <cell r="I213">
            <v>10</v>
          </cell>
          <cell r="J213" t="str">
            <v>MES</v>
          </cell>
          <cell r="K213" t="str">
            <v>GERENCIA INFANCIA,  ADOLESCENCIA Y JUVENTUD</v>
          </cell>
          <cell r="L213">
            <v>0</v>
          </cell>
        </row>
        <row r="214">
          <cell r="C214">
            <v>0</v>
          </cell>
          <cell r="D214">
            <v>0</v>
          </cell>
          <cell r="E214" t="str">
            <v>Práctica de excelencia</v>
          </cell>
          <cell r="F214" t="str">
            <v>UNI</v>
          </cell>
          <cell r="G214">
            <v>2</v>
          </cell>
          <cell r="H214">
            <v>42767</v>
          </cell>
          <cell r="I214">
            <v>10</v>
          </cell>
          <cell r="J214" t="str">
            <v>MES</v>
          </cell>
          <cell r="K214" t="str">
            <v>GERENCIA INFANCIA,  ADOLESCENCIA Y JUVENTUD</v>
          </cell>
          <cell r="L214">
            <v>0</v>
          </cell>
        </row>
        <row r="215">
          <cell r="C215">
            <v>0</v>
          </cell>
          <cell r="D215">
            <v>0</v>
          </cell>
          <cell r="E215" t="str">
            <v>Operación logística</v>
          </cell>
          <cell r="F215" t="str">
            <v>UNI</v>
          </cell>
          <cell r="G215">
            <v>1</v>
          </cell>
          <cell r="H215">
            <v>42767</v>
          </cell>
          <cell r="I215">
            <v>10</v>
          </cell>
          <cell r="J215" t="str">
            <v>MES</v>
          </cell>
          <cell r="K215" t="str">
            <v>GERENCIA INFANCIA,  ADOLESCENCIA Y JUVENTUD</v>
          </cell>
          <cell r="L215">
            <v>0</v>
          </cell>
        </row>
        <row r="216">
          <cell r="C216">
            <v>0</v>
          </cell>
          <cell r="D216">
            <v>0</v>
          </cell>
          <cell r="E216" t="str">
            <v>Movilización social</v>
          </cell>
          <cell r="F216" t="str">
            <v>UNI</v>
          </cell>
          <cell r="G216">
            <v>5</v>
          </cell>
          <cell r="H216">
            <v>42767</v>
          </cell>
          <cell r="I216">
            <v>10</v>
          </cell>
          <cell r="J216" t="str">
            <v>MES</v>
          </cell>
          <cell r="K216" t="str">
            <v>GERENCIA INFANCIA,  ADOLESCENCIA Y JUVENTUD</v>
          </cell>
          <cell r="L216">
            <v>0</v>
          </cell>
        </row>
        <row r="217">
          <cell r="C217">
            <v>0</v>
          </cell>
          <cell r="D217">
            <v>0</v>
          </cell>
          <cell r="E217" t="str">
            <v>Encuentro regional protección integral</v>
          </cell>
          <cell r="F217" t="str">
            <v>UNI</v>
          </cell>
          <cell r="G217">
            <v>3</v>
          </cell>
          <cell r="H217">
            <v>42767</v>
          </cell>
          <cell r="I217">
            <v>10</v>
          </cell>
          <cell r="J217" t="str">
            <v>MES</v>
          </cell>
          <cell r="K217" t="str">
            <v>GERENCIA INFANCIA,  ADOLESCENCIA Y JUVENTUD</v>
          </cell>
          <cell r="L217">
            <v>0</v>
          </cell>
        </row>
        <row r="218">
          <cell r="C218">
            <v>0</v>
          </cell>
          <cell r="D218">
            <v>0</v>
          </cell>
          <cell r="E218" t="str">
            <v>Asesoría y supervisión jurídica</v>
          </cell>
          <cell r="F218" t="str">
            <v>UNI</v>
          </cell>
          <cell r="G218">
            <v>1</v>
          </cell>
          <cell r="H218">
            <v>42767</v>
          </cell>
          <cell r="I218">
            <v>10</v>
          </cell>
          <cell r="J218" t="str">
            <v>MES</v>
          </cell>
          <cell r="K218" t="str">
            <v>GERENCIA INFANCIA,  ADOLESCENCIA Y JUVENTUD</v>
          </cell>
          <cell r="L218">
            <v>0</v>
          </cell>
        </row>
        <row r="219">
          <cell r="C219">
            <v>0</v>
          </cell>
          <cell r="D219">
            <v>0</v>
          </cell>
          <cell r="E219" t="str">
            <v>Acompañamiento plan de trabajo Mesas</v>
          </cell>
          <cell r="F219" t="str">
            <v>UNI</v>
          </cell>
          <cell r="G219">
            <v>27</v>
          </cell>
          <cell r="H219">
            <v>42767</v>
          </cell>
          <cell r="I219">
            <v>10</v>
          </cell>
          <cell r="J219" t="str">
            <v>MES</v>
          </cell>
          <cell r="K219" t="str">
            <v>GERENCIA INFANCIA,  ADOLESCENCIA Y JUVENTUD</v>
          </cell>
          <cell r="L219">
            <v>0</v>
          </cell>
        </row>
        <row r="220">
          <cell r="C220">
            <v>0</v>
          </cell>
          <cell r="D220">
            <v>0</v>
          </cell>
          <cell r="E220" t="str">
            <v>Acompañamiento familias en riesgo</v>
          </cell>
          <cell r="F220" t="str">
            <v>UNI</v>
          </cell>
          <cell r="G220">
            <v>56</v>
          </cell>
          <cell r="H220">
            <v>42767</v>
          </cell>
          <cell r="I220">
            <v>10</v>
          </cell>
          <cell r="J220" t="str">
            <v>MES</v>
          </cell>
          <cell r="K220" t="str">
            <v>GERENCIA INFANCIA,  ADOLESCENCIA Y JUVENTUD</v>
          </cell>
          <cell r="L220">
            <v>0</v>
          </cell>
        </row>
        <row r="221">
          <cell r="C221" t="str">
            <v>2016050000038</v>
          </cell>
          <cell r="D221">
            <v>650000000</v>
          </cell>
          <cell r="E221" t="str">
            <v>Campaña contra el racismo</v>
          </cell>
          <cell r="F221" t="str">
            <v>UNI</v>
          </cell>
          <cell r="G221">
            <v>1</v>
          </cell>
          <cell r="H221">
            <v>42736</v>
          </cell>
          <cell r="I221">
            <v>12</v>
          </cell>
          <cell r="J221" t="str">
            <v>MES</v>
          </cell>
          <cell r="K221" t="str">
            <v>GERENCIA DE AFRODESCENDIENTES</v>
          </cell>
          <cell r="L221" t="str">
            <v>Implementación de la coalición de Municipios Afroantioqueños en el marco de la Política Pública en el Departamento de Antioquia</v>
          </cell>
        </row>
        <row r="222">
          <cell r="C222">
            <v>0</v>
          </cell>
          <cell r="D222">
            <v>0</v>
          </cell>
          <cell r="E222" t="str">
            <v>Asesorar y fortalecer</v>
          </cell>
          <cell r="F222" t="str">
            <v>UNI</v>
          </cell>
          <cell r="G222">
            <v>1</v>
          </cell>
          <cell r="H222">
            <v>42736</v>
          </cell>
          <cell r="I222">
            <v>12</v>
          </cell>
          <cell r="J222" t="str">
            <v>MES</v>
          </cell>
          <cell r="K222" t="str">
            <v>GERENCIA DE AFRODESCENDIENTES</v>
          </cell>
          <cell r="L222">
            <v>0</v>
          </cell>
        </row>
        <row r="223">
          <cell r="C223">
            <v>0</v>
          </cell>
          <cell r="D223">
            <v>0</v>
          </cell>
          <cell r="E223" t="str">
            <v>Apoyo recurso humano</v>
          </cell>
          <cell r="F223" t="str">
            <v>UNI</v>
          </cell>
          <cell r="G223">
            <v>1</v>
          </cell>
          <cell r="H223">
            <v>42736</v>
          </cell>
          <cell r="I223">
            <v>12</v>
          </cell>
          <cell r="J223" t="str">
            <v>MES</v>
          </cell>
          <cell r="K223" t="str">
            <v>GERENCIA DE AFRODESCENDIENTES</v>
          </cell>
          <cell r="L223">
            <v>0</v>
          </cell>
        </row>
        <row r="224">
          <cell r="C224">
            <v>0</v>
          </cell>
          <cell r="D224">
            <v>0</v>
          </cell>
          <cell r="E224" t="str">
            <v>Apoyo consejos organizaciones</v>
          </cell>
          <cell r="F224" t="str">
            <v>UNI</v>
          </cell>
          <cell r="G224">
            <v>1</v>
          </cell>
          <cell r="H224">
            <v>42736</v>
          </cell>
          <cell r="I224">
            <v>12</v>
          </cell>
          <cell r="J224" t="str">
            <v>MES</v>
          </cell>
          <cell r="K224" t="str">
            <v>GERENCIA DE AFRODESCENDIENTES</v>
          </cell>
          <cell r="L224">
            <v>0</v>
          </cell>
        </row>
        <row r="225">
          <cell r="C225">
            <v>0</v>
          </cell>
          <cell r="D225">
            <v>0</v>
          </cell>
          <cell r="E225" t="str">
            <v>Adoptan modelo de atención</v>
          </cell>
          <cell r="F225" t="str">
            <v>UNI</v>
          </cell>
          <cell r="G225">
            <v>1</v>
          </cell>
          <cell r="H225">
            <v>42736</v>
          </cell>
          <cell r="I225">
            <v>12</v>
          </cell>
          <cell r="J225" t="str">
            <v>MES</v>
          </cell>
          <cell r="K225" t="str">
            <v>GERENCIA DE AFRODESCENDIENTES</v>
          </cell>
          <cell r="L225">
            <v>0</v>
          </cell>
        </row>
        <row r="226">
          <cell r="C226">
            <v>0</v>
          </cell>
          <cell r="D226">
            <v>0</v>
          </cell>
          <cell r="E226" t="str">
            <v>Variable étnica</v>
          </cell>
          <cell r="F226" t="str">
            <v>UNI</v>
          </cell>
          <cell r="G226">
            <v>1</v>
          </cell>
          <cell r="H226">
            <v>42736</v>
          </cell>
          <cell r="I226">
            <v>12</v>
          </cell>
          <cell r="J226" t="str">
            <v>MES</v>
          </cell>
          <cell r="K226" t="str">
            <v>GERENCIA DE AFRODESCENDIENTES</v>
          </cell>
          <cell r="L226">
            <v>0</v>
          </cell>
        </row>
        <row r="227">
          <cell r="C227">
            <v>0</v>
          </cell>
          <cell r="D227">
            <v>0</v>
          </cell>
          <cell r="E227" t="str">
            <v>Instituciones propias</v>
          </cell>
          <cell r="F227" t="str">
            <v>UNI</v>
          </cell>
          <cell r="G227">
            <v>1</v>
          </cell>
          <cell r="H227">
            <v>42736</v>
          </cell>
          <cell r="I227">
            <v>12</v>
          </cell>
          <cell r="J227" t="str">
            <v>MES</v>
          </cell>
          <cell r="K227" t="str">
            <v>GERENCIA DE AFRODESCENDIENTES</v>
          </cell>
          <cell r="L227">
            <v>0</v>
          </cell>
        </row>
        <row r="228">
          <cell r="C228">
            <v>0</v>
          </cell>
          <cell r="D228">
            <v>0</v>
          </cell>
          <cell r="E228" t="str">
            <v>Sociales del estado</v>
          </cell>
          <cell r="F228" t="str">
            <v>UNI</v>
          </cell>
          <cell r="G228">
            <v>1</v>
          </cell>
          <cell r="H228">
            <v>42736</v>
          </cell>
          <cell r="I228">
            <v>12</v>
          </cell>
          <cell r="J228" t="str">
            <v>MES</v>
          </cell>
          <cell r="K228" t="str">
            <v>GERENCIA DE AFRODESCENDIENTES</v>
          </cell>
          <cell r="L228">
            <v>0</v>
          </cell>
        </row>
        <row r="229">
          <cell r="C229">
            <v>0</v>
          </cell>
          <cell r="D229">
            <v>0</v>
          </cell>
          <cell r="E229" t="str">
            <v>Acompañamiento de acciones</v>
          </cell>
          <cell r="F229" t="str">
            <v>UNI</v>
          </cell>
          <cell r="G229">
            <v>1</v>
          </cell>
          <cell r="H229">
            <v>42736</v>
          </cell>
          <cell r="I229">
            <v>12</v>
          </cell>
          <cell r="J229" t="str">
            <v>MES</v>
          </cell>
          <cell r="K229" t="str">
            <v>GERENCIA DE AFRODESCENDIENTES</v>
          </cell>
          <cell r="L229">
            <v>0</v>
          </cell>
        </row>
        <row r="230">
          <cell r="C230">
            <v>0</v>
          </cell>
          <cell r="D230">
            <v>0</v>
          </cell>
          <cell r="E230" t="str">
            <v>Asesoria en Etnoeducación</v>
          </cell>
          <cell r="F230" t="str">
            <v>UNI</v>
          </cell>
          <cell r="G230">
            <v>1</v>
          </cell>
          <cell r="H230">
            <v>42736</v>
          </cell>
          <cell r="I230">
            <v>12</v>
          </cell>
          <cell r="J230" t="str">
            <v>MES</v>
          </cell>
          <cell r="K230" t="str">
            <v>GERENCIA DE AFRODESCENDIENTES</v>
          </cell>
          <cell r="L230">
            <v>0</v>
          </cell>
        </row>
        <row r="231">
          <cell r="C231">
            <v>0</v>
          </cell>
          <cell r="D231">
            <v>0</v>
          </cell>
          <cell r="E231" t="str">
            <v>Asesoria en gobierno propio</v>
          </cell>
          <cell r="F231" t="str">
            <v>UNI</v>
          </cell>
          <cell r="G231">
            <v>1</v>
          </cell>
          <cell r="H231">
            <v>42736</v>
          </cell>
          <cell r="I231">
            <v>12</v>
          </cell>
          <cell r="J231" t="str">
            <v>MES</v>
          </cell>
          <cell r="K231" t="str">
            <v>GERENCIA DE AFRODESCENDIENTES</v>
          </cell>
          <cell r="L231">
            <v>0</v>
          </cell>
        </row>
        <row r="232">
          <cell r="C232" t="str">
            <v>2017050000012</v>
          </cell>
          <cell r="D232">
            <v>0</v>
          </cell>
          <cell r="E232" t="str">
            <v>Acompañamiento técnico - jurídico</v>
          </cell>
          <cell r="F232" t="str">
            <v>UNI</v>
          </cell>
          <cell r="G232">
            <v>1</v>
          </cell>
          <cell r="H232">
            <v>42736</v>
          </cell>
          <cell r="I232">
            <v>12</v>
          </cell>
          <cell r="J232" t="str">
            <v>MES</v>
          </cell>
          <cell r="K232" t="str">
            <v>GERENCIA DE AFRODESCENDIENTES</v>
          </cell>
          <cell r="L232" t="str">
            <v>Desarrollo y Crecimiento - Afro</v>
          </cell>
        </row>
        <row r="233">
          <cell r="C233">
            <v>0</v>
          </cell>
          <cell r="D233">
            <v>0</v>
          </cell>
          <cell r="E233" t="str">
            <v>Campañas anti discriminación</v>
          </cell>
          <cell r="F233" t="str">
            <v>UNI</v>
          </cell>
          <cell r="G233">
            <v>1</v>
          </cell>
          <cell r="H233">
            <v>42736</v>
          </cell>
          <cell r="I233">
            <v>12</v>
          </cell>
          <cell r="J233" t="str">
            <v>MES</v>
          </cell>
          <cell r="K233" t="str">
            <v>GERENCIA DE AFRODESCENDIENTES</v>
          </cell>
          <cell r="L233">
            <v>0</v>
          </cell>
        </row>
        <row r="234">
          <cell r="C234">
            <v>0</v>
          </cell>
          <cell r="D234">
            <v>0</v>
          </cell>
          <cell r="E234" t="str">
            <v>Elaboración de proyectos sectoriales</v>
          </cell>
          <cell r="F234" t="str">
            <v>UNI</v>
          </cell>
          <cell r="G234">
            <v>1</v>
          </cell>
          <cell r="H234">
            <v>42736</v>
          </cell>
          <cell r="I234">
            <v>12</v>
          </cell>
          <cell r="J234" t="str">
            <v>MES</v>
          </cell>
          <cell r="K234" t="str">
            <v>GERENCIA DE AFRODESCENDIENTES</v>
          </cell>
          <cell r="L234">
            <v>0</v>
          </cell>
        </row>
        <row r="235">
          <cell r="C235">
            <v>0</v>
          </cell>
          <cell r="D235">
            <v>0</v>
          </cell>
          <cell r="E235" t="str">
            <v>Iniciativ impacto rural manejo de tierra</v>
          </cell>
          <cell r="F235" t="str">
            <v>UNI</v>
          </cell>
          <cell r="G235">
            <v>1</v>
          </cell>
          <cell r="H235">
            <v>42736</v>
          </cell>
          <cell r="I235">
            <v>12</v>
          </cell>
          <cell r="J235" t="str">
            <v>MES</v>
          </cell>
          <cell r="K235" t="str">
            <v>GERENCIA DE AFRODESCENDIENTES</v>
          </cell>
          <cell r="L235">
            <v>0</v>
          </cell>
        </row>
        <row r="236">
          <cell r="C236">
            <v>0</v>
          </cell>
          <cell r="D236">
            <v>0</v>
          </cell>
          <cell r="E236" t="str">
            <v>Mecanismos protección derechos humanos</v>
          </cell>
          <cell r="F236" t="str">
            <v>UNI</v>
          </cell>
          <cell r="G236">
            <v>1</v>
          </cell>
          <cell r="H236">
            <v>42736</v>
          </cell>
          <cell r="I236">
            <v>12</v>
          </cell>
          <cell r="J236" t="str">
            <v>MES</v>
          </cell>
          <cell r="K236" t="str">
            <v>GERENCIA DE AFRODESCENDIENTES</v>
          </cell>
          <cell r="L236">
            <v>0</v>
          </cell>
        </row>
        <row r="237">
          <cell r="C237">
            <v>0</v>
          </cell>
          <cell r="D237">
            <v>0</v>
          </cell>
          <cell r="E237" t="str">
            <v>Titulación tierras colectivas</v>
          </cell>
          <cell r="F237" t="str">
            <v>UNI</v>
          </cell>
          <cell r="G237">
            <v>1</v>
          </cell>
          <cell r="H237">
            <v>42736</v>
          </cell>
          <cell r="I237">
            <v>12</v>
          </cell>
          <cell r="J237" t="str">
            <v>MES</v>
          </cell>
          <cell r="K237" t="str">
            <v>GERENCIA DE AFRODESCENDIENTES</v>
          </cell>
          <cell r="L237">
            <v>0</v>
          </cell>
        </row>
        <row r="238">
          <cell r="C238" t="str">
            <v>2017050000007</v>
          </cell>
          <cell r="D238">
            <v>0</v>
          </cell>
          <cell r="E238" t="str">
            <v>Caracterización acompañamiento población</v>
          </cell>
          <cell r="F238" t="str">
            <v>UNI</v>
          </cell>
          <cell r="G238">
            <v>1342</v>
          </cell>
          <cell r="H238">
            <v>42736</v>
          </cell>
          <cell r="I238">
            <v>12</v>
          </cell>
          <cell r="J238" t="str">
            <v>MES</v>
          </cell>
          <cell r="K238" t="str">
            <v xml:space="preserve">GERENCIA DE PAZ </v>
          </cell>
          <cell r="L238" t="str">
            <v>Formación Para el Desarrollo de las Comunidades Involucradas en el Posconflicto en el Departamento de Antioquia</v>
          </cell>
        </row>
        <row r="239">
          <cell r="C239">
            <v>0</v>
          </cell>
          <cell r="D239">
            <v>0</v>
          </cell>
          <cell r="E239" t="str">
            <v>Convenio interinstnales para formación</v>
          </cell>
          <cell r="F239" t="str">
            <v>UNI</v>
          </cell>
          <cell r="G239">
            <v>2</v>
          </cell>
          <cell r="H239">
            <v>42736</v>
          </cell>
          <cell r="I239">
            <v>12</v>
          </cell>
          <cell r="J239" t="str">
            <v>MES</v>
          </cell>
          <cell r="K239" t="str">
            <v xml:space="preserve">GERENCIA DE PAZ </v>
          </cell>
          <cell r="L239">
            <v>0</v>
          </cell>
        </row>
        <row r="240">
          <cell r="C240">
            <v>0</v>
          </cell>
          <cell r="D240">
            <v>0</v>
          </cell>
          <cell r="E240" t="str">
            <v>Desarollo proyectos productivos</v>
          </cell>
          <cell r="F240" t="str">
            <v>UNI</v>
          </cell>
          <cell r="G240">
            <v>5</v>
          </cell>
          <cell r="H240">
            <v>42736</v>
          </cell>
          <cell r="I240">
            <v>12</v>
          </cell>
          <cell r="J240" t="str">
            <v>MES</v>
          </cell>
          <cell r="K240" t="str">
            <v xml:space="preserve">GERENCIA DE PAZ </v>
          </cell>
          <cell r="L240">
            <v>0</v>
          </cell>
        </row>
        <row r="241">
          <cell r="C241">
            <v>0</v>
          </cell>
          <cell r="D241">
            <v>0</v>
          </cell>
          <cell r="E241" t="str">
            <v>Conven acceso Educación superior</v>
          </cell>
          <cell r="F241" t="str">
            <v>UNI</v>
          </cell>
          <cell r="G241">
            <v>1</v>
          </cell>
          <cell r="H241">
            <v>42736</v>
          </cell>
          <cell r="I241">
            <v>12</v>
          </cell>
          <cell r="J241" t="str">
            <v>MES</v>
          </cell>
          <cell r="K241" t="str">
            <v xml:space="preserve">GERENCIA DE PAZ </v>
          </cell>
          <cell r="L241">
            <v>0</v>
          </cell>
        </row>
        <row r="242">
          <cell r="C242">
            <v>0</v>
          </cell>
          <cell r="D242">
            <v>0</v>
          </cell>
          <cell r="E242" t="str">
            <v>Creación de plan de atención psicosocial</v>
          </cell>
          <cell r="F242" t="str">
            <v>UNI</v>
          </cell>
          <cell r="G242">
            <v>1</v>
          </cell>
          <cell r="H242">
            <v>42736</v>
          </cell>
          <cell r="I242">
            <v>12</v>
          </cell>
          <cell r="J242" t="str">
            <v>MES</v>
          </cell>
          <cell r="K242" t="str">
            <v xml:space="preserve">GERENCIA DE PAZ </v>
          </cell>
          <cell r="L242">
            <v>0</v>
          </cell>
        </row>
        <row r="243">
          <cell r="C243">
            <v>0</v>
          </cell>
          <cell r="D243">
            <v>0</v>
          </cell>
          <cell r="E243" t="str">
            <v>Proces acompañto psicosocial comudades</v>
          </cell>
          <cell r="F243" t="str">
            <v>UNI</v>
          </cell>
          <cell r="G243">
            <v>5</v>
          </cell>
          <cell r="H243">
            <v>42736</v>
          </cell>
          <cell r="I243">
            <v>12</v>
          </cell>
          <cell r="J243" t="str">
            <v>MES</v>
          </cell>
          <cell r="K243" t="str">
            <v xml:space="preserve">GERENCIA DE PAZ </v>
          </cell>
          <cell r="L243">
            <v>0</v>
          </cell>
        </row>
        <row r="244">
          <cell r="C244">
            <v>0</v>
          </cell>
          <cell r="D244">
            <v>0</v>
          </cell>
          <cell r="E244" t="str">
            <v>Convenio atencion entidades salud</v>
          </cell>
          <cell r="F244" t="str">
            <v>UNI</v>
          </cell>
          <cell r="G244">
            <v>1</v>
          </cell>
          <cell r="H244">
            <v>42736</v>
          </cell>
          <cell r="I244">
            <v>12</v>
          </cell>
          <cell r="J244" t="str">
            <v>MES</v>
          </cell>
          <cell r="K244" t="str">
            <v xml:space="preserve">GERENCIA DE PAZ </v>
          </cell>
          <cell r="L244">
            <v>0</v>
          </cell>
        </row>
        <row r="245">
          <cell r="C245" t="str">
            <v>2017050000008</v>
          </cell>
          <cell r="D245">
            <v>0</v>
          </cell>
          <cell r="E245" t="str">
            <v>Análisis y estudio de acuerdos de paz</v>
          </cell>
          <cell r="F245" t="str">
            <v>UNI</v>
          </cell>
          <cell r="G245">
            <v>1</v>
          </cell>
          <cell r="H245">
            <v>42736</v>
          </cell>
          <cell r="I245">
            <v>12</v>
          </cell>
          <cell r="J245" t="str">
            <v>MES</v>
          </cell>
          <cell r="K245" t="str">
            <v xml:space="preserve">GERENCIA DE PAZ </v>
          </cell>
          <cell r="L245" t="str">
            <v>Construcción Formulación e Implementación de la Agenda de Paz en el Departamento de Antioquia</v>
          </cell>
        </row>
        <row r="246">
          <cell r="C246">
            <v>0</v>
          </cell>
          <cell r="D246">
            <v>0</v>
          </cell>
          <cell r="E246" t="str">
            <v>Georref a partir priorización territorio</v>
          </cell>
          <cell r="F246" t="str">
            <v>UNI</v>
          </cell>
          <cell r="G246">
            <v>1</v>
          </cell>
          <cell r="H246">
            <v>42736</v>
          </cell>
          <cell r="I246">
            <v>12</v>
          </cell>
          <cell r="J246" t="str">
            <v>MES</v>
          </cell>
          <cell r="K246" t="str">
            <v xml:space="preserve">GERENCIA DE PAZ </v>
          </cell>
          <cell r="L246">
            <v>0</v>
          </cell>
        </row>
        <row r="247">
          <cell r="C247">
            <v>0</v>
          </cell>
          <cell r="D247">
            <v>0</v>
          </cell>
          <cell r="E247" t="str">
            <v>Realización ejercicios de priorización</v>
          </cell>
          <cell r="F247" t="str">
            <v>UNI</v>
          </cell>
          <cell r="G247">
            <v>1</v>
          </cell>
          <cell r="H247">
            <v>42736</v>
          </cell>
          <cell r="I247">
            <v>12</v>
          </cell>
          <cell r="J247" t="str">
            <v>MES</v>
          </cell>
          <cell r="K247" t="str">
            <v xml:space="preserve">GERENCIA DE PAZ </v>
          </cell>
          <cell r="L247">
            <v>0</v>
          </cell>
        </row>
        <row r="248">
          <cell r="C248">
            <v>0</v>
          </cell>
          <cell r="D248">
            <v>0</v>
          </cell>
          <cell r="E248" t="str">
            <v>Construcción de consensos</v>
          </cell>
          <cell r="F248" t="str">
            <v>UNI</v>
          </cell>
          <cell r="G248">
            <v>1</v>
          </cell>
          <cell r="H248">
            <v>42736</v>
          </cell>
          <cell r="I248">
            <v>12</v>
          </cell>
          <cell r="J248" t="str">
            <v>MES</v>
          </cell>
          <cell r="K248" t="str">
            <v xml:space="preserve">GERENCIA DE PAZ </v>
          </cell>
          <cell r="L248">
            <v>0</v>
          </cell>
        </row>
        <row r="249">
          <cell r="C249">
            <v>0</v>
          </cell>
          <cell r="D249">
            <v>0</v>
          </cell>
          <cell r="E249" t="str">
            <v>Participación entidades admon deptal</v>
          </cell>
          <cell r="F249" t="str">
            <v>UNI</v>
          </cell>
          <cell r="G249">
            <v>1</v>
          </cell>
          <cell r="H249">
            <v>42736</v>
          </cell>
          <cell r="I249">
            <v>12</v>
          </cell>
          <cell r="J249" t="str">
            <v>MES</v>
          </cell>
          <cell r="K249" t="str">
            <v xml:space="preserve">GERENCIA DE PAZ </v>
          </cell>
          <cell r="L249">
            <v>0</v>
          </cell>
        </row>
        <row r="250">
          <cell r="C250">
            <v>0</v>
          </cell>
          <cell r="D250">
            <v>0</v>
          </cell>
          <cell r="E250" t="str">
            <v>política pública de paz y posconflicto</v>
          </cell>
          <cell r="F250" t="str">
            <v>UNI</v>
          </cell>
          <cell r="G250">
            <v>1</v>
          </cell>
          <cell r="H250">
            <v>42736</v>
          </cell>
          <cell r="I250">
            <v>12</v>
          </cell>
          <cell r="J250" t="str">
            <v>MES</v>
          </cell>
          <cell r="K250" t="str">
            <v xml:space="preserve">GERENCIA DE PAZ </v>
          </cell>
          <cell r="L250">
            <v>0</v>
          </cell>
        </row>
        <row r="251">
          <cell r="C251" t="str">
            <v>2016050000268</v>
          </cell>
          <cell r="D251">
            <v>9625811746</v>
          </cell>
          <cell r="E251" t="str">
            <v>Construccion acueducto rural agua</v>
          </cell>
          <cell r="F251" t="str">
            <v>UNI</v>
          </cell>
          <cell r="G251">
            <v>3</v>
          </cell>
          <cell r="H251">
            <v>42736</v>
          </cell>
          <cell r="I251">
            <v>12</v>
          </cell>
          <cell r="J251" t="str">
            <v>MES</v>
          </cell>
          <cell r="K251" t="str">
            <v>GERENCIA DE SERVICIOS PÚBLICOS</v>
          </cell>
          <cell r="L251" t="str">
            <v>Construcción y suministro de agua apta para el consumo humano</v>
          </cell>
        </row>
        <row r="252">
          <cell r="C252">
            <v>0</v>
          </cell>
          <cell r="D252">
            <v>0</v>
          </cell>
          <cell r="E252" t="str">
            <v>Construcción sistemas alternativos agua</v>
          </cell>
          <cell r="F252" t="str">
            <v>UNI</v>
          </cell>
          <cell r="G252">
            <v>1.3</v>
          </cell>
          <cell r="H252">
            <v>42736</v>
          </cell>
          <cell r="I252">
            <v>12</v>
          </cell>
          <cell r="J252" t="str">
            <v>MES</v>
          </cell>
          <cell r="K252" t="str">
            <v>GERENCIA DE SERVICIOS PÚBLICOS</v>
          </cell>
          <cell r="L252">
            <v>0</v>
          </cell>
        </row>
        <row r="253">
          <cell r="C253">
            <v>0</v>
          </cell>
          <cell r="D253">
            <v>0</v>
          </cell>
          <cell r="E253" t="str">
            <v>Nuevas conexiones agua predios rurales</v>
          </cell>
          <cell r="F253" t="str">
            <v>UNI</v>
          </cell>
          <cell r="G253">
            <v>9.6999999999999993</v>
          </cell>
          <cell r="H253">
            <v>42736</v>
          </cell>
          <cell r="I253">
            <v>12</v>
          </cell>
          <cell r="J253" t="str">
            <v>MES</v>
          </cell>
          <cell r="K253" t="str">
            <v>GERENCIA DE SERVICIOS PÚBLICOS</v>
          </cell>
          <cell r="L253">
            <v>0</v>
          </cell>
        </row>
        <row r="254">
          <cell r="C254">
            <v>0</v>
          </cell>
          <cell r="D254">
            <v>0</v>
          </cell>
          <cell r="E254" t="str">
            <v>Contratación de personal</v>
          </cell>
          <cell r="F254" t="str">
            <v>UNI</v>
          </cell>
          <cell r="G254">
            <v>5</v>
          </cell>
          <cell r="H254">
            <v>42736</v>
          </cell>
          <cell r="I254">
            <v>12</v>
          </cell>
          <cell r="J254" t="str">
            <v>MES</v>
          </cell>
          <cell r="K254" t="str">
            <v>GERENCIA DE SERVICIOS PÚBLICOS</v>
          </cell>
          <cell r="L254">
            <v>0</v>
          </cell>
        </row>
        <row r="255">
          <cell r="C255">
            <v>0</v>
          </cell>
          <cell r="D255">
            <v>0</v>
          </cell>
          <cell r="E255" t="str">
            <v>Transporte</v>
          </cell>
          <cell r="F255" t="str">
            <v>HRA</v>
          </cell>
          <cell r="G255">
            <v>17</v>
          </cell>
          <cell r="H255">
            <v>42736</v>
          </cell>
          <cell r="I255">
            <v>12</v>
          </cell>
          <cell r="J255" t="str">
            <v>MES</v>
          </cell>
          <cell r="K255" t="str">
            <v>GERENCIA DE SERVICIOS PÚBLICOS</v>
          </cell>
          <cell r="L255">
            <v>0</v>
          </cell>
        </row>
        <row r="256">
          <cell r="C256" t="str">
            <v>2016050000270</v>
          </cell>
          <cell r="D256">
            <v>150000000</v>
          </cell>
          <cell r="E256" t="str">
            <v>Fortalecer prestación servicios públicos</v>
          </cell>
          <cell r="F256" t="str">
            <v>UNI</v>
          </cell>
          <cell r="G256">
            <v>38</v>
          </cell>
          <cell r="H256">
            <v>42736</v>
          </cell>
          <cell r="I256">
            <v>12</v>
          </cell>
          <cell r="J256" t="str">
            <v>MES</v>
          </cell>
          <cell r="K256" t="str">
            <v>GERENCIA DE SERVICIOS PÚBLICOS</v>
          </cell>
          <cell r="L256" t="str">
            <v>Fortalecimiento de Municipios y operadores en la prestación de servicios públicos. Todo El Departamento, Antioquia, Occidente</v>
          </cell>
        </row>
        <row r="257">
          <cell r="C257">
            <v>0</v>
          </cell>
          <cell r="D257">
            <v>0</v>
          </cell>
          <cell r="E257" t="str">
            <v>Contratación personal</v>
          </cell>
          <cell r="F257" t="str">
            <v>UNI</v>
          </cell>
          <cell r="G257">
            <v>1</v>
          </cell>
          <cell r="H257">
            <v>42736</v>
          </cell>
          <cell r="I257">
            <v>12</v>
          </cell>
          <cell r="J257" t="str">
            <v>MES</v>
          </cell>
          <cell r="K257" t="str">
            <v>GERENCIA DE SERVICIOS PÚBLICOS</v>
          </cell>
          <cell r="L257">
            <v>0</v>
          </cell>
        </row>
        <row r="258">
          <cell r="C258" t="str">
            <v>2016050000273</v>
          </cell>
          <cell r="D258">
            <v>3661400000</v>
          </cell>
          <cell r="E258" t="str">
            <v>Contratación personal</v>
          </cell>
          <cell r="F258" t="str">
            <v>UNI</v>
          </cell>
          <cell r="G258">
            <v>2</v>
          </cell>
          <cell r="H258">
            <v>42736</v>
          </cell>
          <cell r="I258">
            <v>12</v>
          </cell>
          <cell r="J258" t="str">
            <v>MES</v>
          </cell>
          <cell r="K258" t="str">
            <v>GERENCIA DE SERVICIOS PÚBLICOS</v>
          </cell>
          <cell r="L258" t="str">
            <v>Construcción Alternativas rurales para el manejo de residuos sólidos en el Departamento Todo El Departamento, Antioquia, Occidente</v>
          </cell>
        </row>
        <row r="259">
          <cell r="C259">
            <v>0</v>
          </cell>
          <cell r="D259">
            <v>0</v>
          </cell>
          <cell r="E259" t="str">
            <v>Residuos sólidos en zonas rurales</v>
          </cell>
          <cell r="F259" t="str">
            <v>UNI</v>
          </cell>
          <cell r="G259">
            <v>1</v>
          </cell>
          <cell r="H259">
            <v>42736</v>
          </cell>
          <cell r="I259">
            <v>12</v>
          </cell>
          <cell r="J259" t="str">
            <v>MES</v>
          </cell>
          <cell r="K259" t="str">
            <v>GERENCIA DE SERVICIOS PÚBLICOS</v>
          </cell>
          <cell r="L259">
            <v>0</v>
          </cell>
        </row>
        <row r="260">
          <cell r="C260" t="str">
            <v>2016050000274</v>
          </cell>
          <cell r="D260">
            <v>7922800000</v>
          </cell>
          <cell r="E260" t="str">
            <v>Conexiones rurales alcantarillado</v>
          </cell>
          <cell r="F260" t="str">
            <v>UNI</v>
          </cell>
          <cell r="G260">
            <v>4.5</v>
          </cell>
          <cell r="H260">
            <v>42736</v>
          </cell>
          <cell r="I260">
            <v>12</v>
          </cell>
          <cell r="J260" t="str">
            <v>MES</v>
          </cell>
          <cell r="K260" t="str">
            <v>GERENCIA DE SERVICIOS PÚBLICOS</v>
          </cell>
          <cell r="L260" t="str">
            <v>Ampliación de cobertura mediante construcción de nuevas conexiones y tratamientos de aguas residuales (zona rural) del Departamento Todo El Departamento, Antioquia, Occidente</v>
          </cell>
        </row>
        <row r="261">
          <cell r="C261">
            <v>0</v>
          </cell>
          <cell r="D261">
            <v>0</v>
          </cell>
          <cell r="E261" t="str">
            <v>Tratamiento aguas residuales</v>
          </cell>
          <cell r="F261" t="str">
            <v>UNI</v>
          </cell>
          <cell r="G261">
            <v>712</v>
          </cell>
          <cell r="H261">
            <v>42736</v>
          </cell>
          <cell r="I261">
            <v>12</v>
          </cell>
          <cell r="J261" t="str">
            <v>MES</v>
          </cell>
          <cell r="K261" t="str">
            <v>GERENCIA DE SERVICIOS PÚBLICOS</v>
          </cell>
          <cell r="L261">
            <v>0</v>
          </cell>
        </row>
        <row r="262">
          <cell r="C262" t="str">
            <v>2016050000276</v>
          </cell>
          <cell r="D262">
            <v>5335561059</v>
          </cell>
          <cell r="E262" t="str">
            <v>Conexiones urbanas al servicio agua apta</v>
          </cell>
          <cell r="F262" t="str">
            <v>UNI</v>
          </cell>
          <cell r="G262">
            <v>1.9</v>
          </cell>
          <cell r="H262">
            <v>42736</v>
          </cell>
          <cell r="I262">
            <v>12</v>
          </cell>
          <cell r="J262" t="str">
            <v>MES</v>
          </cell>
          <cell r="K262" t="str">
            <v>GERENCIA DE SERVICIOS PÚBLICOS</v>
          </cell>
          <cell r="L262" t="str">
            <v>Ampliación Cobertura y sistemas sostenibles de agua apta para consumo humano en zona urbana Todo El Departamento, Antioquia, Occidente</v>
          </cell>
        </row>
        <row r="263">
          <cell r="C263">
            <v>0</v>
          </cell>
          <cell r="D263">
            <v>0</v>
          </cell>
          <cell r="E263" t="str">
            <v>Sistemas acueductos urbanos optimizados</v>
          </cell>
          <cell r="F263" t="str">
            <v>UNI</v>
          </cell>
          <cell r="G263">
            <v>6</v>
          </cell>
          <cell r="H263">
            <v>42736</v>
          </cell>
          <cell r="I263">
            <v>12</v>
          </cell>
          <cell r="J263" t="str">
            <v>MES</v>
          </cell>
          <cell r="K263" t="str">
            <v>GERENCIA DE SERVICIOS PÚBLICOS</v>
          </cell>
          <cell r="L263">
            <v>0</v>
          </cell>
        </row>
        <row r="264">
          <cell r="C264" t="str">
            <v>2016050000278</v>
          </cell>
          <cell r="D264">
            <v>4335561059</v>
          </cell>
          <cell r="E264" t="str">
            <v>Alcantari optimizados garantía servicio</v>
          </cell>
          <cell r="F264" t="str">
            <v>UNI</v>
          </cell>
          <cell r="G264">
            <v>2</v>
          </cell>
          <cell r="H264">
            <v>42736</v>
          </cell>
          <cell r="I264">
            <v>12</v>
          </cell>
          <cell r="J264" t="str">
            <v>MES</v>
          </cell>
          <cell r="K264" t="str">
            <v>GERENCIA DE SERVICIOS PÚBLICOS</v>
          </cell>
          <cell r="L264" t="str">
            <v>Ampliación cobertura al servicio de alcantarillado en zona urbana Todo El Departamento, Antioquia, Occidente</v>
          </cell>
        </row>
        <row r="265">
          <cell r="C265">
            <v>0</v>
          </cell>
          <cell r="D265">
            <v>0</v>
          </cell>
          <cell r="E265" t="str">
            <v>Predios al servicio alcantarillado</v>
          </cell>
          <cell r="F265" t="str">
            <v>UNI</v>
          </cell>
          <cell r="G265">
            <v>2</v>
          </cell>
          <cell r="H265">
            <v>42736</v>
          </cell>
          <cell r="I265">
            <v>12</v>
          </cell>
          <cell r="J265" t="str">
            <v>MES</v>
          </cell>
          <cell r="K265" t="str">
            <v>GERENCIA DE SERVICIOS PÚBLICOS</v>
          </cell>
          <cell r="L265">
            <v>0</v>
          </cell>
        </row>
        <row r="266">
          <cell r="C266">
            <v>0</v>
          </cell>
          <cell r="D266">
            <v>0</v>
          </cell>
          <cell r="E266" t="str">
            <v>Tratamiento aguas residuales</v>
          </cell>
          <cell r="F266" t="str">
            <v>UNI</v>
          </cell>
          <cell r="G266">
            <v>1</v>
          </cell>
          <cell r="H266">
            <v>42736</v>
          </cell>
          <cell r="I266">
            <v>12</v>
          </cell>
          <cell r="J266" t="str">
            <v>MES</v>
          </cell>
          <cell r="K266" t="str">
            <v>GERENCIA DE SERVICIOS PÚBLICOS</v>
          </cell>
          <cell r="L266">
            <v>0</v>
          </cell>
        </row>
        <row r="267">
          <cell r="C267" t="str">
            <v>2016050000279</v>
          </cell>
          <cell r="D267">
            <v>2167780530</v>
          </cell>
          <cell r="E267" t="str">
            <v>Aprovechamiento y/o transformación RS</v>
          </cell>
          <cell r="F267" t="str">
            <v>UNI</v>
          </cell>
          <cell r="G267">
            <v>4</v>
          </cell>
          <cell r="H267">
            <v>42736</v>
          </cell>
          <cell r="I267">
            <v>12</v>
          </cell>
          <cell r="J267" t="str">
            <v>MES</v>
          </cell>
          <cell r="K267" t="str">
            <v>GERENCIA DE SERVICIOS PÚBLICOS</v>
          </cell>
          <cell r="L267" t="str">
            <v>Control y disposición de residuos sólidos de manera adecuada en relleno sanitario u otro sistema en la zona urbana Todo El Departamento, Antioquia, Occidente</v>
          </cell>
        </row>
        <row r="268">
          <cell r="C268">
            <v>0</v>
          </cell>
          <cell r="D268">
            <v>0</v>
          </cell>
          <cell r="E268" t="str">
            <v>Construcción alternat disposición final</v>
          </cell>
          <cell r="F268" t="str">
            <v>UNI</v>
          </cell>
          <cell r="G268">
            <v>1</v>
          </cell>
          <cell r="H268">
            <v>42736</v>
          </cell>
          <cell r="I268">
            <v>12</v>
          </cell>
          <cell r="J268" t="str">
            <v>MES</v>
          </cell>
          <cell r="K268" t="str">
            <v>GERENCIA DE SERVICIOS PÚBLICOS</v>
          </cell>
          <cell r="L268">
            <v>0</v>
          </cell>
        </row>
        <row r="269">
          <cell r="C269">
            <v>0</v>
          </cell>
          <cell r="D269">
            <v>0</v>
          </cell>
          <cell r="E269" t="str">
            <v>Disposición optimizados mejorados constr</v>
          </cell>
          <cell r="F269" t="str">
            <v>UNI</v>
          </cell>
          <cell r="G269">
            <v>1</v>
          </cell>
          <cell r="H269">
            <v>42736</v>
          </cell>
          <cell r="I269">
            <v>12</v>
          </cell>
          <cell r="J269" t="str">
            <v>MES</v>
          </cell>
          <cell r="K269" t="str">
            <v>GERENCIA DE SERVICIOS PÚBLICOS</v>
          </cell>
          <cell r="L269">
            <v>0</v>
          </cell>
        </row>
        <row r="270">
          <cell r="C270">
            <v>0</v>
          </cell>
          <cell r="D270">
            <v>0</v>
          </cell>
          <cell r="E270" t="str">
            <v>Contratación personal</v>
          </cell>
          <cell r="F270" t="str">
            <v>UNI</v>
          </cell>
          <cell r="G270">
            <v>2</v>
          </cell>
          <cell r="H270">
            <v>42736</v>
          </cell>
          <cell r="I270">
            <v>12</v>
          </cell>
          <cell r="J270" t="str">
            <v>MES</v>
          </cell>
          <cell r="K270" t="str">
            <v>GERENCIA DE SERVICIOS PÚBLICOS</v>
          </cell>
          <cell r="L270">
            <v>0</v>
          </cell>
        </row>
        <row r="271">
          <cell r="C271" t="str">
            <v>2016050000280</v>
          </cell>
          <cell r="D271">
            <v>150000000</v>
          </cell>
          <cell r="E271" t="str">
            <v>Creación empresas, esquemas asociativas</v>
          </cell>
          <cell r="F271" t="str">
            <v>UNI</v>
          </cell>
          <cell r="G271">
            <v>1</v>
          </cell>
          <cell r="H271">
            <v>42736</v>
          </cell>
          <cell r="I271">
            <v>12</v>
          </cell>
          <cell r="J271" t="str">
            <v>MES</v>
          </cell>
          <cell r="K271" t="str">
            <v>GERENCIA DE SERVICIOS PÚBLICOS</v>
          </cell>
          <cell r="L271" t="str">
            <v>Construcción Empresas y/o esquemas asociativos funcionando como prestadores regionales de servicios públicos Todo El Departamento, Antioquia, Occidente</v>
          </cell>
        </row>
        <row r="272">
          <cell r="C272" t="str">
            <v>2016050000269</v>
          </cell>
          <cell r="D272">
            <v>0</v>
          </cell>
          <cell r="E272" t="str">
            <v>Nuevas conexiones servicio de energia</v>
          </cell>
          <cell r="F272" t="str">
            <v>UNI</v>
          </cell>
          <cell r="G272">
            <v>2.1</v>
          </cell>
          <cell r="H272">
            <v>42736</v>
          </cell>
          <cell r="I272">
            <v>12</v>
          </cell>
          <cell r="J272" t="str">
            <v>MES</v>
          </cell>
          <cell r="K272" t="str">
            <v>GERENCIA DE SERVICIOS PÚBLICOS</v>
          </cell>
          <cell r="L272" t="str">
            <v xml:space="preserve">Ampliación cobertura del servicio de energía convencional y alternativo en zonas rurales todo el Departamento Antioquia </v>
          </cell>
        </row>
        <row r="273">
          <cell r="C273">
            <v>0</v>
          </cell>
          <cell r="D273">
            <v>0</v>
          </cell>
          <cell r="E273" t="str">
            <v>Nuevas conexiones servicio energia Alter</v>
          </cell>
          <cell r="F273" t="str">
            <v>UNI</v>
          </cell>
          <cell r="G273">
            <v>59</v>
          </cell>
          <cell r="H273">
            <v>42736</v>
          </cell>
          <cell r="I273">
            <v>12</v>
          </cell>
          <cell r="J273" t="str">
            <v>MES</v>
          </cell>
          <cell r="K273" t="str">
            <v>GERENCIA DE SERVICIOS PÚBLICOS</v>
          </cell>
          <cell r="L273">
            <v>0</v>
          </cell>
        </row>
        <row r="274">
          <cell r="C274" t="str">
            <v>2016050000295</v>
          </cell>
          <cell r="D274">
            <v>0</v>
          </cell>
          <cell r="E274" t="str">
            <v>Conexiones urbanas al servicio agua apta</v>
          </cell>
          <cell r="F274" t="str">
            <v>UNI</v>
          </cell>
          <cell r="G274">
            <v>1.9</v>
          </cell>
          <cell r="H274">
            <v>42736</v>
          </cell>
          <cell r="I274">
            <v>12</v>
          </cell>
          <cell r="J274" t="str">
            <v>MES</v>
          </cell>
          <cell r="K274" t="str">
            <v>GERENCIA DE SERVICIOS PÚBLICOS</v>
          </cell>
          <cell r="L274" t="str">
            <v>Agua apta para consumo humano Urbana</v>
          </cell>
        </row>
        <row r="275">
          <cell r="C275">
            <v>0</v>
          </cell>
          <cell r="D275">
            <v>0</v>
          </cell>
          <cell r="E275" t="str">
            <v>Sistemas acueductos urbanos optimizados</v>
          </cell>
          <cell r="F275" t="str">
            <v>UNI</v>
          </cell>
          <cell r="G275">
            <v>6</v>
          </cell>
          <cell r="H275">
            <v>42736</v>
          </cell>
          <cell r="I275">
            <v>12</v>
          </cell>
          <cell r="J275" t="str">
            <v>MES</v>
          </cell>
          <cell r="K275" t="str">
            <v>GERENCIA DE SERVICIOS PÚBLICOS</v>
          </cell>
          <cell r="L275">
            <v>0</v>
          </cell>
        </row>
        <row r="276">
          <cell r="C276" t="str">
            <v>2016050000297</v>
          </cell>
          <cell r="D276">
            <v>0</v>
          </cell>
          <cell r="E276" t="str">
            <v>Alcantari optimizados garantía servicio</v>
          </cell>
          <cell r="F276" t="str">
            <v>UNI</v>
          </cell>
          <cell r="G276">
            <v>2</v>
          </cell>
          <cell r="H276">
            <v>42736</v>
          </cell>
          <cell r="I276">
            <v>12</v>
          </cell>
          <cell r="J276" t="str">
            <v>MES</v>
          </cell>
          <cell r="K276" t="str">
            <v>GERENCIA DE SERVICIOS PÚBLICOS</v>
          </cell>
          <cell r="L276" t="str">
            <v>Sistemas de Agua residuales Urbana</v>
          </cell>
        </row>
        <row r="277">
          <cell r="C277">
            <v>0</v>
          </cell>
          <cell r="D277">
            <v>0</v>
          </cell>
          <cell r="E277" t="str">
            <v>Predios al servicio alcantarillado</v>
          </cell>
          <cell r="F277" t="str">
            <v>UNI</v>
          </cell>
          <cell r="G277">
            <v>2</v>
          </cell>
          <cell r="H277">
            <v>42736</v>
          </cell>
          <cell r="I277">
            <v>12</v>
          </cell>
          <cell r="J277" t="str">
            <v>MES</v>
          </cell>
          <cell r="K277" t="str">
            <v>GERENCIA DE SERVICIOS PÚBLICOS</v>
          </cell>
          <cell r="L277">
            <v>0</v>
          </cell>
        </row>
        <row r="278">
          <cell r="C278">
            <v>0</v>
          </cell>
          <cell r="D278">
            <v>0</v>
          </cell>
          <cell r="E278" t="str">
            <v>Tratamiento aguas residuales</v>
          </cell>
          <cell r="F278" t="str">
            <v>UNI</v>
          </cell>
          <cell r="G278">
            <v>1</v>
          </cell>
          <cell r="H278">
            <v>42736</v>
          </cell>
          <cell r="I278">
            <v>12</v>
          </cell>
          <cell r="J278" t="str">
            <v>MES</v>
          </cell>
          <cell r="K278" t="str">
            <v>GERENCIA DE SERVICIOS PÚBLICOS</v>
          </cell>
          <cell r="L278">
            <v>0</v>
          </cell>
        </row>
        <row r="279">
          <cell r="C279" t="str">
            <v>2016050000298</v>
          </cell>
          <cell r="D279">
            <v>0</v>
          </cell>
          <cell r="E279" t="str">
            <v>Conexiones rurales alcantarillado</v>
          </cell>
          <cell r="F279" t="str">
            <v>UNI</v>
          </cell>
          <cell r="G279">
            <v>4.5</v>
          </cell>
          <cell r="H279">
            <v>42736</v>
          </cell>
          <cell r="I279">
            <v>12</v>
          </cell>
          <cell r="J279" t="str">
            <v>MES</v>
          </cell>
          <cell r="K279" t="str">
            <v>GERENCIA DE SERVICIOS PÚBLICOS</v>
          </cell>
          <cell r="L279" t="str">
            <v>Agua residuales rurales</v>
          </cell>
        </row>
        <row r="280">
          <cell r="C280">
            <v>0</v>
          </cell>
          <cell r="D280">
            <v>0</v>
          </cell>
          <cell r="E280" t="str">
            <v>Tratamiento aguas residuales</v>
          </cell>
          <cell r="F280" t="str">
            <v>UNI</v>
          </cell>
          <cell r="G280">
            <v>712</v>
          </cell>
          <cell r="H280">
            <v>42736</v>
          </cell>
          <cell r="I280">
            <v>12</v>
          </cell>
          <cell r="J280" t="str">
            <v>MES</v>
          </cell>
          <cell r="K280" t="str">
            <v>GERENCIA DE SERVICIOS PÚBLICOS</v>
          </cell>
          <cell r="L280">
            <v>0</v>
          </cell>
        </row>
        <row r="281">
          <cell r="C281">
            <v>2016050000271</v>
          </cell>
          <cell r="D281">
            <v>0</v>
          </cell>
          <cell r="E281" t="str">
            <v>Servicio gas red no convencional</v>
          </cell>
          <cell r="F281" t="str">
            <v>UNI</v>
          </cell>
          <cell r="G281">
            <v>30</v>
          </cell>
          <cell r="H281">
            <v>42736</v>
          </cell>
          <cell r="I281">
            <v>12</v>
          </cell>
          <cell r="J281" t="str">
            <v>MES</v>
          </cell>
          <cell r="K281" t="str">
            <v>GERENCIA DE SERVICIOS PÚBLICOS</v>
          </cell>
          <cell r="L281" t="str">
            <v xml:space="preserve">Ampliación cobertura del servicio de  gas para el desarrollo de zonas rurales del Departamento Antioquia </v>
          </cell>
        </row>
        <row r="282">
          <cell r="C282">
            <v>0</v>
          </cell>
          <cell r="D282">
            <v>0</v>
          </cell>
          <cell r="E282" t="str">
            <v>Servicio rural gas domiciliario por red</v>
          </cell>
          <cell r="F282" t="str">
            <v>UNI</v>
          </cell>
          <cell r="G282">
            <v>1.2</v>
          </cell>
          <cell r="H282">
            <v>42736</v>
          </cell>
          <cell r="I282">
            <v>12</v>
          </cell>
          <cell r="J282" t="str">
            <v>MES</v>
          </cell>
          <cell r="K282" t="str">
            <v>GERENCIA DE SERVICIOS PÚBLICOS</v>
          </cell>
          <cell r="L282">
            <v>0</v>
          </cell>
        </row>
        <row r="283">
          <cell r="C283" t="str">
            <v>2016050000275</v>
          </cell>
          <cell r="D283">
            <v>0</v>
          </cell>
          <cell r="E283" t="str">
            <v>Conexiones servicio de gas domiciliario</v>
          </cell>
          <cell r="F283" t="str">
            <v>UNI</v>
          </cell>
          <cell r="G283">
            <v>7.9</v>
          </cell>
          <cell r="H283">
            <v>42736</v>
          </cell>
          <cell r="I283">
            <v>12</v>
          </cell>
          <cell r="J283" t="str">
            <v>MES</v>
          </cell>
          <cell r="K283" t="str">
            <v>GERENCIA DE SERVICIOS PÚBLICOS</v>
          </cell>
          <cell r="L283" t="str">
            <v>Ampliación cobertura a predios urbanos al servicio de gas domiciliario por red todo el Departamento de Antioquia</v>
          </cell>
        </row>
        <row r="284">
          <cell r="C284" t="str">
            <v>2016050000296</v>
          </cell>
          <cell r="D284">
            <v>0</v>
          </cell>
          <cell r="E284" t="str">
            <v>Servicio gas red no convencional</v>
          </cell>
          <cell r="F284" t="str">
            <v>UNI</v>
          </cell>
          <cell r="G284">
            <v>30</v>
          </cell>
          <cell r="H284">
            <v>42736</v>
          </cell>
          <cell r="I284">
            <v>12</v>
          </cell>
          <cell r="J284" t="str">
            <v>MES</v>
          </cell>
          <cell r="K284" t="str">
            <v>GERENCIA DE SERVICIOS PÚBLICOS</v>
          </cell>
          <cell r="L284" t="str">
            <v>Gas para el desarrollo rural</v>
          </cell>
        </row>
        <row r="285">
          <cell r="C285">
            <v>0</v>
          </cell>
          <cell r="D285">
            <v>0</v>
          </cell>
          <cell r="E285" t="str">
            <v>Servicio rural gas domiciliario por red</v>
          </cell>
          <cell r="F285" t="str">
            <v>UNI</v>
          </cell>
          <cell r="G285">
            <v>1.2</v>
          </cell>
          <cell r="H285">
            <v>42736</v>
          </cell>
          <cell r="I285">
            <v>12</v>
          </cell>
          <cell r="J285" t="str">
            <v>MES</v>
          </cell>
          <cell r="K285" t="str">
            <v>GERENCIA DE SERVICIOS PÚBLICOS</v>
          </cell>
          <cell r="L285">
            <v>0</v>
          </cell>
        </row>
        <row r="286">
          <cell r="C286" t="str">
            <v>2016050000293</v>
          </cell>
          <cell r="D286">
            <v>0</v>
          </cell>
          <cell r="E286" t="str">
            <v>Gastos administrativos notariales</v>
          </cell>
          <cell r="F286" t="str">
            <v>%</v>
          </cell>
          <cell r="G286">
            <v>100</v>
          </cell>
          <cell r="H286">
            <v>42988</v>
          </cell>
          <cell r="I286">
            <v>1</v>
          </cell>
          <cell r="J286" t="str">
            <v>MES</v>
          </cell>
          <cell r="K286" t="str">
            <v>GERENCIA INDIGENA</v>
          </cell>
          <cell r="L286" t="str">
            <v>Construcción Ciudadela Indígena  en Andes</v>
          </cell>
        </row>
        <row r="287">
          <cell r="C287" t="str">
            <v>2016050000293</v>
          </cell>
          <cell r="D287">
            <v>0</v>
          </cell>
          <cell r="E287" t="str">
            <v>Interventoría del proyecto</v>
          </cell>
          <cell r="F287" t="str">
            <v>%</v>
          </cell>
          <cell r="G287">
            <v>100</v>
          </cell>
          <cell r="H287">
            <v>42798</v>
          </cell>
          <cell r="I287">
            <v>9</v>
          </cell>
          <cell r="J287" t="str">
            <v>MES</v>
          </cell>
          <cell r="K287" t="str">
            <v>GERENCIA INDIGENA</v>
          </cell>
          <cell r="L287">
            <v>0</v>
          </cell>
        </row>
        <row r="288">
          <cell r="C288" t="str">
            <v>2016050000293</v>
          </cell>
          <cell r="D288">
            <v>0</v>
          </cell>
          <cell r="E288" t="str">
            <v>Transporte vehicular y mular</v>
          </cell>
          <cell r="F288" t="str">
            <v>%</v>
          </cell>
          <cell r="G288">
            <v>100</v>
          </cell>
          <cell r="H288">
            <v>42795</v>
          </cell>
          <cell r="I288">
            <v>1</v>
          </cell>
          <cell r="J288" t="str">
            <v>MES</v>
          </cell>
          <cell r="K288" t="str">
            <v>GERENCIA INDIGENA</v>
          </cell>
          <cell r="L288">
            <v>0</v>
          </cell>
        </row>
        <row r="289">
          <cell r="C289" t="str">
            <v>2016050000293</v>
          </cell>
          <cell r="D289">
            <v>0</v>
          </cell>
          <cell r="E289" t="str">
            <v>Vivienda</v>
          </cell>
          <cell r="F289" t="str">
            <v>%</v>
          </cell>
          <cell r="G289">
            <v>100</v>
          </cell>
          <cell r="H289">
            <v>42798</v>
          </cell>
          <cell r="I289">
            <v>9</v>
          </cell>
          <cell r="J289" t="str">
            <v>MES</v>
          </cell>
          <cell r="K289" t="str">
            <v>GERENCIA INDIGENA</v>
          </cell>
          <cell r="L289">
            <v>0</v>
          </cell>
        </row>
        <row r="290">
          <cell r="C290" t="str">
            <v>2016050000036</v>
          </cell>
          <cell r="D290">
            <v>50000000</v>
          </cell>
          <cell r="E290" t="str">
            <v>Comunicación y logistica indígena</v>
          </cell>
          <cell r="F290" t="str">
            <v>%</v>
          </cell>
          <cell r="G290">
            <v>100</v>
          </cell>
          <cell r="H290">
            <v>42795</v>
          </cell>
          <cell r="I290">
            <v>9</v>
          </cell>
          <cell r="J290" t="str">
            <v>MES</v>
          </cell>
          <cell r="K290" t="str">
            <v>GERENCIA INDIGENA</v>
          </cell>
          <cell r="L290" t="str">
            <v>Fortalecimiento de las acciones culturales y de comunicación indígena Antioquia</v>
          </cell>
        </row>
        <row r="291">
          <cell r="C291" t="str">
            <v>2016050000067</v>
          </cell>
          <cell r="D291">
            <v>100000000</v>
          </cell>
          <cell r="E291" t="str">
            <v>Formulación de planes de vida</v>
          </cell>
          <cell r="F291" t="str">
            <v>%</v>
          </cell>
          <cell r="G291">
            <v>100</v>
          </cell>
          <cell r="H291">
            <v>42795</v>
          </cell>
          <cell r="I291">
            <v>9</v>
          </cell>
          <cell r="J291" t="str">
            <v>MES</v>
          </cell>
          <cell r="K291" t="str">
            <v>GERENCIA INDIGENA</v>
          </cell>
          <cell r="L291" t="str">
            <v>Diseño Planes de vida para comunidades indígenas del Departamento de Antioquia</v>
          </cell>
        </row>
        <row r="292">
          <cell r="C292" t="str">
            <v>2016050000064</v>
          </cell>
          <cell r="D292">
            <v>150000000</v>
          </cell>
          <cell r="E292" t="str">
            <v>Estudio de Ordenamiento</v>
          </cell>
          <cell r="F292" t="str">
            <v>%</v>
          </cell>
          <cell r="G292">
            <v>100</v>
          </cell>
          <cell r="H292">
            <v>42795</v>
          </cell>
          <cell r="I292">
            <v>9</v>
          </cell>
          <cell r="J292" t="str">
            <v>MES</v>
          </cell>
          <cell r="K292" t="str">
            <v>GERENCIA INDIGENA</v>
          </cell>
          <cell r="L292" t="str">
            <v>Elaboración de estudios de ordenamiento territorial indígena en Antioquia</v>
          </cell>
        </row>
        <row r="293">
          <cell r="C293" t="str">
            <v>2017050000013</v>
          </cell>
          <cell r="D293">
            <v>0</v>
          </cell>
          <cell r="E293" t="str">
            <v>Gastos administrativos</v>
          </cell>
          <cell r="F293" t="str">
            <v>%</v>
          </cell>
          <cell r="G293">
            <v>100</v>
          </cell>
          <cell r="H293">
            <v>42804</v>
          </cell>
          <cell r="I293">
            <v>6</v>
          </cell>
          <cell r="J293" t="str">
            <v>MES</v>
          </cell>
          <cell r="K293" t="str">
            <v>GERENCIA INDIGENA</v>
          </cell>
          <cell r="L293" t="str">
            <v>Viviendas indígenas</v>
          </cell>
        </row>
        <row r="294">
          <cell r="C294">
            <v>0</v>
          </cell>
          <cell r="D294">
            <v>0</v>
          </cell>
          <cell r="E294" t="str">
            <v>Interventoría</v>
          </cell>
          <cell r="F294" t="str">
            <v>%</v>
          </cell>
          <cell r="G294">
            <v>100</v>
          </cell>
          <cell r="H294">
            <v>42805</v>
          </cell>
          <cell r="I294">
            <v>8</v>
          </cell>
          <cell r="J294" t="str">
            <v>MES</v>
          </cell>
          <cell r="K294" t="str">
            <v>GERENCIA INDIGENA</v>
          </cell>
          <cell r="L294">
            <v>0</v>
          </cell>
        </row>
        <row r="295">
          <cell r="C295">
            <v>0</v>
          </cell>
          <cell r="D295">
            <v>0</v>
          </cell>
          <cell r="E295" t="str">
            <v>Transporte vehicular y mular</v>
          </cell>
          <cell r="F295" t="str">
            <v>%</v>
          </cell>
          <cell r="G295">
            <v>100</v>
          </cell>
          <cell r="H295">
            <v>42806</v>
          </cell>
          <cell r="I295">
            <v>9</v>
          </cell>
          <cell r="J295" t="str">
            <v>MES</v>
          </cell>
          <cell r="K295" t="str">
            <v>GERENCIA INDIGENA</v>
          </cell>
          <cell r="L295">
            <v>0</v>
          </cell>
        </row>
        <row r="296">
          <cell r="C296">
            <v>0</v>
          </cell>
          <cell r="D296">
            <v>0</v>
          </cell>
          <cell r="E296" t="str">
            <v>Vivienda</v>
          </cell>
          <cell r="F296" t="str">
            <v>%</v>
          </cell>
          <cell r="G296">
            <v>100</v>
          </cell>
          <cell r="H296">
            <v>42807</v>
          </cell>
          <cell r="I296">
            <v>9</v>
          </cell>
          <cell r="J296" t="str">
            <v>MES</v>
          </cell>
          <cell r="K296" t="str">
            <v>GERENCIA INDIGENA</v>
          </cell>
          <cell r="L296">
            <v>0</v>
          </cell>
        </row>
        <row r="297">
          <cell r="C297" t="str">
            <v>2017050000014</v>
          </cell>
          <cell r="D297">
            <v>0</v>
          </cell>
          <cell r="E297" t="str">
            <v>Administración</v>
          </cell>
          <cell r="F297" t="str">
            <v>%</v>
          </cell>
          <cell r="G297">
            <v>100</v>
          </cell>
          <cell r="H297">
            <v>42856</v>
          </cell>
          <cell r="I297">
            <v>6</v>
          </cell>
          <cell r="J297" t="str">
            <v>MES</v>
          </cell>
          <cell r="K297" t="str">
            <v>GERENCIA INDIGENA</v>
          </cell>
          <cell r="L297" t="str">
            <v>Escuelas indígenas</v>
          </cell>
        </row>
        <row r="298">
          <cell r="C298">
            <v>0</v>
          </cell>
          <cell r="D298">
            <v>0</v>
          </cell>
          <cell r="E298" t="str">
            <v>Cubiertas</v>
          </cell>
          <cell r="F298" t="str">
            <v>%</v>
          </cell>
          <cell r="G298">
            <v>100</v>
          </cell>
          <cell r="H298">
            <v>42857</v>
          </cell>
          <cell r="I298">
            <v>6</v>
          </cell>
          <cell r="J298" t="str">
            <v>MES</v>
          </cell>
          <cell r="K298" t="str">
            <v>GERENCIA INDIGENA</v>
          </cell>
          <cell r="L298">
            <v>0</v>
          </cell>
        </row>
        <row r="299">
          <cell r="C299">
            <v>0</v>
          </cell>
          <cell r="D299">
            <v>0</v>
          </cell>
          <cell r="E299" t="str">
            <v>Diseño de Exteriores</v>
          </cell>
          <cell r="F299" t="str">
            <v>%</v>
          </cell>
          <cell r="G299">
            <v>100</v>
          </cell>
          <cell r="H299">
            <v>42858</v>
          </cell>
          <cell r="I299">
            <v>6</v>
          </cell>
          <cell r="J299" t="str">
            <v>MES</v>
          </cell>
          <cell r="K299" t="str">
            <v>GERENCIA INDIGENA</v>
          </cell>
          <cell r="L299">
            <v>0</v>
          </cell>
        </row>
        <row r="300">
          <cell r="C300">
            <v>0</v>
          </cell>
          <cell r="D300">
            <v>0</v>
          </cell>
          <cell r="E300" t="str">
            <v>Estructura Metalica</v>
          </cell>
          <cell r="F300" t="str">
            <v>%</v>
          </cell>
          <cell r="G300">
            <v>100</v>
          </cell>
          <cell r="H300">
            <v>42859</v>
          </cell>
          <cell r="I300">
            <v>6</v>
          </cell>
          <cell r="J300" t="str">
            <v>MES</v>
          </cell>
          <cell r="K300" t="str">
            <v>GERENCIA INDIGENA</v>
          </cell>
          <cell r="L300">
            <v>0</v>
          </cell>
        </row>
        <row r="301">
          <cell r="C301">
            <v>0</v>
          </cell>
          <cell r="D301">
            <v>0</v>
          </cell>
          <cell r="E301" t="str">
            <v>Excavaciones</v>
          </cell>
          <cell r="F301" t="str">
            <v>%</v>
          </cell>
          <cell r="G301">
            <v>100</v>
          </cell>
          <cell r="H301">
            <v>42860</v>
          </cell>
          <cell r="I301">
            <v>6</v>
          </cell>
          <cell r="J301" t="str">
            <v>MES</v>
          </cell>
          <cell r="K301" t="str">
            <v>GERENCIA INDIGENA</v>
          </cell>
          <cell r="L301">
            <v>0</v>
          </cell>
        </row>
        <row r="302">
          <cell r="C302">
            <v>0</v>
          </cell>
          <cell r="D302">
            <v>0</v>
          </cell>
          <cell r="E302" t="str">
            <v>Instalaciones</v>
          </cell>
          <cell r="F302" t="str">
            <v>%</v>
          </cell>
          <cell r="G302">
            <v>100</v>
          </cell>
          <cell r="H302">
            <v>42861</v>
          </cell>
          <cell r="I302">
            <v>6</v>
          </cell>
          <cell r="J302" t="str">
            <v>MES</v>
          </cell>
          <cell r="K302" t="str">
            <v>GERENCIA INDIGENA</v>
          </cell>
          <cell r="L302">
            <v>0</v>
          </cell>
        </row>
        <row r="303">
          <cell r="C303">
            <v>0</v>
          </cell>
          <cell r="D303">
            <v>0</v>
          </cell>
          <cell r="E303" t="str">
            <v>Interventoria</v>
          </cell>
          <cell r="F303" t="str">
            <v>%</v>
          </cell>
          <cell r="G303">
            <v>100</v>
          </cell>
          <cell r="H303">
            <v>42862</v>
          </cell>
          <cell r="I303">
            <v>6</v>
          </cell>
          <cell r="J303" t="str">
            <v>MES</v>
          </cell>
          <cell r="K303" t="str">
            <v>GERENCIA INDIGENA</v>
          </cell>
          <cell r="L303">
            <v>0</v>
          </cell>
        </row>
        <row r="304">
          <cell r="C304">
            <v>0</v>
          </cell>
          <cell r="D304">
            <v>0</v>
          </cell>
          <cell r="E304" t="str">
            <v>Obras en Concreto</v>
          </cell>
          <cell r="F304" t="str">
            <v>%</v>
          </cell>
          <cell r="G304">
            <v>100</v>
          </cell>
          <cell r="H304">
            <v>42863</v>
          </cell>
          <cell r="I304">
            <v>6</v>
          </cell>
          <cell r="J304" t="str">
            <v>MES</v>
          </cell>
          <cell r="K304" t="str">
            <v>GERENCIA INDIGENA</v>
          </cell>
          <cell r="L304">
            <v>0</v>
          </cell>
        </row>
        <row r="305">
          <cell r="C305">
            <v>0</v>
          </cell>
          <cell r="D305">
            <v>0</v>
          </cell>
          <cell r="E305" t="str">
            <v>Obras Preliminares</v>
          </cell>
          <cell r="F305" t="str">
            <v>%</v>
          </cell>
          <cell r="G305">
            <v>100</v>
          </cell>
          <cell r="H305">
            <v>42864</v>
          </cell>
          <cell r="I305">
            <v>6</v>
          </cell>
          <cell r="J305" t="str">
            <v>MES</v>
          </cell>
          <cell r="K305" t="str">
            <v>GERENCIA INDIGENA</v>
          </cell>
          <cell r="L305">
            <v>0</v>
          </cell>
        </row>
        <row r="306">
          <cell r="C306">
            <v>0</v>
          </cell>
          <cell r="D306">
            <v>0</v>
          </cell>
          <cell r="E306" t="str">
            <v>Pinturas y Enchapes</v>
          </cell>
          <cell r="F306" t="str">
            <v>%</v>
          </cell>
          <cell r="G306">
            <v>100</v>
          </cell>
          <cell r="H306">
            <v>42865</v>
          </cell>
          <cell r="I306">
            <v>6</v>
          </cell>
          <cell r="J306" t="str">
            <v>MES</v>
          </cell>
          <cell r="K306" t="str">
            <v>GERENCIA INDIGENA</v>
          </cell>
          <cell r="L306">
            <v>0</v>
          </cell>
        </row>
        <row r="307">
          <cell r="C307">
            <v>0</v>
          </cell>
          <cell r="D307">
            <v>0</v>
          </cell>
          <cell r="E307" t="str">
            <v>Pisos</v>
          </cell>
          <cell r="F307" t="str">
            <v>%</v>
          </cell>
          <cell r="G307">
            <v>100</v>
          </cell>
          <cell r="H307">
            <v>42866</v>
          </cell>
          <cell r="I307">
            <v>6</v>
          </cell>
          <cell r="J307" t="str">
            <v>MES</v>
          </cell>
          <cell r="K307" t="str">
            <v>GERENCIA INDIGENA</v>
          </cell>
          <cell r="L307">
            <v>0</v>
          </cell>
        </row>
        <row r="308">
          <cell r="C308">
            <v>0</v>
          </cell>
          <cell r="D308">
            <v>0</v>
          </cell>
          <cell r="E308" t="str">
            <v>Retiros y demoliciones</v>
          </cell>
          <cell r="F308" t="str">
            <v>%</v>
          </cell>
          <cell r="G308">
            <v>100</v>
          </cell>
          <cell r="H308">
            <v>42867</v>
          </cell>
          <cell r="I308">
            <v>6</v>
          </cell>
          <cell r="J308" t="str">
            <v>MES</v>
          </cell>
          <cell r="K308" t="str">
            <v>GERENCIA INDIGENA</v>
          </cell>
          <cell r="L308">
            <v>0</v>
          </cell>
        </row>
        <row r="309">
          <cell r="C309" t="str">
            <v>2016050000075</v>
          </cell>
          <cell r="D309">
            <v>401575383</v>
          </cell>
          <cell r="E309" t="str">
            <v>Tramites de territorio</v>
          </cell>
          <cell r="F309" t="str">
            <v>%</v>
          </cell>
          <cell r="G309">
            <v>100</v>
          </cell>
          <cell r="H309">
            <v>42828</v>
          </cell>
          <cell r="I309">
            <v>6</v>
          </cell>
          <cell r="J309" t="str">
            <v>MES</v>
          </cell>
          <cell r="K309" t="str">
            <v>GERENCIA INDIGENA</v>
          </cell>
          <cell r="L309" t="str">
            <v>Fortalecimiento de la gobernabilidad,administración y Jurisdiccion indigena Antioquia, Occidente</v>
          </cell>
        </row>
        <row r="310">
          <cell r="C310">
            <v>0</v>
          </cell>
          <cell r="D310">
            <v>0</v>
          </cell>
          <cell r="E310" t="str">
            <v>Sistematización de censos</v>
          </cell>
          <cell r="F310" t="str">
            <v>%</v>
          </cell>
          <cell r="G310">
            <v>100</v>
          </cell>
          <cell r="H310">
            <v>42827</v>
          </cell>
          <cell r="I310">
            <v>6</v>
          </cell>
          <cell r="J310" t="str">
            <v>MES</v>
          </cell>
          <cell r="K310" t="str">
            <v>GERENCIA INDIGENA</v>
          </cell>
          <cell r="L310">
            <v>0</v>
          </cell>
        </row>
        <row r="311">
          <cell r="C311">
            <v>0</v>
          </cell>
          <cell r="D311">
            <v>0</v>
          </cell>
          <cell r="E311" t="str">
            <v>Revisión de la politica pública</v>
          </cell>
          <cell r="F311" t="str">
            <v>%</v>
          </cell>
          <cell r="G311">
            <v>100</v>
          </cell>
          <cell r="H311">
            <v>42888</v>
          </cell>
          <cell r="I311">
            <v>6</v>
          </cell>
          <cell r="J311" t="str">
            <v>MES</v>
          </cell>
          <cell r="K311" t="str">
            <v>GERENCIA INDIGENA</v>
          </cell>
          <cell r="L311">
            <v>0</v>
          </cell>
        </row>
        <row r="312">
          <cell r="C312">
            <v>0</v>
          </cell>
          <cell r="D312">
            <v>0</v>
          </cell>
          <cell r="E312" t="str">
            <v>Dotacion</v>
          </cell>
          <cell r="F312" t="str">
            <v>%</v>
          </cell>
          <cell r="G312">
            <v>100</v>
          </cell>
          <cell r="H312">
            <v>42857</v>
          </cell>
          <cell r="I312">
            <v>5</v>
          </cell>
          <cell r="J312" t="str">
            <v>MES</v>
          </cell>
          <cell r="K312" t="str">
            <v>GERENCIA INDIGENA</v>
          </cell>
          <cell r="L312">
            <v>0</v>
          </cell>
        </row>
        <row r="313">
          <cell r="C313">
            <v>0</v>
          </cell>
          <cell r="D313">
            <v>0</v>
          </cell>
          <cell r="E313" t="str">
            <v>Cumbre indígena</v>
          </cell>
          <cell r="F313" t="str">
            <v>%</v>
          </cell>
          <cell r="G313">
            <v>100</v>
          </cell>
          <cell r="H313">
            <v>42888</v>
          </cell>
          <cell r="I313">
            <v>5</v>
          </cell>
          <cell r="J313" t="str">
            <v>MES</v>
          </cell>
          <cell r="K313" t="str">
            <v>GERENCIA INDIGENA</v>
          </cell>
          <cell r="L313">
            <v>0</v>
          </cell>
        </row>
        <row r="314">
          <cell r="C314">
            <v>0</v>
          </cell>
          <cell r="D314">
            <v>0</v>
          </cell>
          <cell r="E314" t="str">
            <v>Asesoría y acompañamiento</v>
          </cell>
          <cell r="F314" t="str">
            <v>%</v>
          </cell>
          <cell r="G314">
            <v>100</v>
          </cell>
          <cell r="H314">
            <v>42796</v>
          </cell>
          <cell r="I314">
            <v>5</v>
          </cell>
          <cell r="J314" t="str">
            <v>MES</v>
          </cell>
          <cell r="K314" t="str">
            <v>GERENCIA INDIGENA</v>
          </cell>
          <cell r="L314">
            <v>0</v>
          </cell>
        </row>
        <row r="315">
          <cell r="C315">
            <v>0</v>
          </cell>
          <cell r="D315">
            <v>0</v>
          </cell>
          <cell r="E315" t="str">
            <v>Articulación con alcaldías</v>
          </cell>
          <cell r="F315" t="str">
            <v>%</v>
          </cell>
          <cell r="G315">
            <v>100</v>
          </cell>
          <cell r="H315">
            <v>42768</v>
          </cell>
          <cell r="I315">
            <v>5</v>
          </cell>
          <cell r="J315" t="str">
            <v>MES</v>
          </cell>
          <cell r="K315" t="str">
            <v>GERENCIA INDIGENA</v>
          </cell>
          <cell r="L315">
            <v>0</v>
          </cell>
        </row>
        <row r="316">
          <cell r="C316">
            <v>0</v>
          </cell>
          <cell r="D316">
            <v>0</v>
          </cell>
          <cell r="E316" t="str">
            <v>Apoyo proyectos</v>
          </cell>
          <cell r="F316" t="str">
            <v>%</v>
          </cell>
          <cell r="G316">
            <v>100</v>
          </cell>
          <cell r="H316">
            <v>42768</v>
          </cell>
          <cell r="I316">
            <v>5</v>
          </cell>
          <cell r="J316" t="str">
            <v>MES</v>
          </cell>
          <cell r="K316" t="str">
            <v>GERENCIA INDIGENA</v>
          </cell>
          <cell r="L316">
            <v>0</v>
          </cell>
        </row>
        <row r="317">
          <cell r="C317">
            <v>0</v>
          </cell>
          <cell r="D317">
            <v>0</v>
          </cell>
          <cell r="E317" t="str">
            <v>Apoyo comunidades para implementar TIC´s</v>
          </cell>
          <cell r="F317" t="str">
            <v>%</v>
          </cell>
          <cell r="G317">
            <v>100</v>
          </cell>
          <cell r="H317">
            <v>42796</v>
          </cell>
          <cell r="I317">
            <v>5</v>
          </cell>
          <cell r="J317" t="str">
            <v>MES</v>
          </cell>
          <cell r="K317" t="str">
            <v>GERENCIA INDIGENA</v>
          </cell>
          <cell r="L317">
            <v>0</v>
          </cell>
        </row>
        <row r="318">
          <cell r="C318" t="str">
            <v>2017050000015</v>
          </cell>
          <cell r="D318">
            <v>0</v>
          </cell>
          <cell r="E318" t="str">
            <v>Aprovechamiento forestal</v>
          </cell>
          <cell r="F318" t="str">
            <v>%</v>
          </cell>
          <cell r="G318">
            <v>100</v>
          </cell>
          <cell r="H318">
            <v>42864</v>
          </cell>
          <cell r="I318">
            <v>6</v>
          </cell>
          <cell r="J318" t="str">
            <v>MES</v>
          </cell>
          <cell r="K318" t="str">
            <v>GERENCIA INDIGENA</v>
          </cell>
          <cell r="L318" t="str">
            <v>Construcción de vivienda rural indígena en  Ituango Antioquia</v>
          </cell>
        </row>
        <row r="319">
          <cell r="C319">
            <v>0</v>
          </cell>
          <cell r="D319">
            <v>0</v>
          </cell>
          <cell r="E319" t="str">
            <v>Interventoria</v>
          </cell>
          <cell r="F319" t="str">
            <v>%</v>
          </cell>
          <cell r="G319">
            <v>100</v>
          </cell>
          <cell r="H319">
            <v>42865</v>
          </cell>
          <cell r="I319">
            <v>6</v>
          </cell>
          <cell r="J319" t="str">
            <v>MES</v>
          </cell>
          <cell r="K319" t="str">
            <v>GERENCIA INDIGENA</v>
          </cell>
          <cell r="L319">
            <v>0</v>
          </cell>
        </row>
        <row r="320">
          <cell r="C320">
            <v>0</v>
          </cell>
          <cell r="D320">
            <v>0</v>
          </cell>
          <cell r="E320" t="str">
            <v>Transporte vehicular y mular</v>
          </cell>
          <cell r="F320" t="str">
            <v>%</v>
          </cell>
          <cell r="G320">
            <v>100</v>
          </cell>
          <cell r="H320">
            <v>42897</v>
          </cell>
          <cell r="I320">
            <v>6</v>
          </cell>
          <cell r="J320" t="str">
            <v>MES</v>
          </cell>
          <cell r="K320" t="str">
            <v>GERENCIA INDIGENA</v>
          </cell>
          <cell r="L320">
            <v>0</v>
          </cell>
        </row>
        <row r="321">
          <cell r="C321">
            <v>0</v>
          </cell>
          <cell r="D321">
            <v>0</v>
          </cell>
          <cell r="E321" t="str">
            <v>Vivienda</v>
          </cell>
          <cell r="F321" t="str">
            <v>%</v>
          </cell>
          <cell r="G321">
            <v>100</v>
          </cell>
          <cell r="H321">
            <v>42928</v>
          </cell>
          <cell r="I321">
            <v>4</v>
          </cell>
          <cell r="J321" t="str">
            <v>MES</v>
          </cell>
          <cell r="K321" t="str">
            <v>GERENCIA INDIGENA</v>
          </cell>
          <cell r="L321">
            <v>0</v>
          </cell>
        </row>
        <row r="322">
          <cell r="C322" t="str">
            <v>2016050000026</v>
          </cell>
          <cell r="D322">
            <v>0</v>
          </cell>
          <cell r="E322" t="str">
            <v>Publicación material académico</v>
          </cell>
          <cell r="F322" t="str">
            <v>UNI</v>
          </cell>
          <cell r="G322">
            <v>1</v>
          </cell>
          <cell r="H322">
            <v>42736</v>
          </cell>
          <cell r="I322">
            <v>12</v>
          </cell>
          <cell r="J322" t="str">
            <v>MES</v>
          </cell>
          <cell r="K322" t="str">
            <v>INDEPORTES ANTIOQUIA</v>
          </cell>
          <cell r="L322" t="str">
            <v>Implementación del observatorio y comisiones técnicas subregionales para el deporte como espacios de participación en el departamento de Antioquia.</v>
          </cell>
        </row>
        <row r="323">
          <cell r="C323">
            <v>0</v>
          </cell>
          <cell r="D323">
            <v>0</v>
          </cell>
          <cell r="E323" t="str">
            <v>Investigación escolar antioqueño</v>
          </cell>
          <cell r="F323" t="str">
            <v>UNI</v>
          </cell>
          <cell r="G323">
            <v>1</v>
          </cell>
          <cell r="H323">
            <v>42736</v>
          </cell>
          <cell r="I323">
            <v>12</v>
          </cell>
          <cell r="J323" t="str">
            <v>MES</v>
          </cell>
          <cell r="K323" t="str">
            <v>INDEPORTES ANTIOQUIA</v>
          </cell>
          <cell r="L323">
            <v>0</v>
          </cell>
        </row>
        <row r="324">
          <cell r="C324">
            <v>0</v>
          </cell>
          <cell r="D324">
            <v>0</v>
          </cell>
          <cell r="E324" t="str">
            <v>Diplomado en investigación</v>
          </cell>
          <cell r="F324" t="str">
            <v>UNI</v>
          </cell>
          <cell r="G324">
            <v>1</v>
          </cell>
          <cell r="H324">
            <v>42736</v>
          </cell>
          <cell r="I324">
            <v>12</v>
          </cell>
          <cell r="J324" t="str">
            <v>MES</v>
          </cell>
          <cell r="K324" t="str">
            <v>INDEPORTES ANTIOQUIA</v>
          </cell>
          <cell r="L324">
            <v>0</v>
          </cell>
        </row>
        <row r="325">
          <cell r="C325">
            <v>0</v>
          </cell>
          <cell r="D325">
            <v>0</v>
          </cell>
          <cell r="E325" t="str">
            <v>Seminario</v>
          </cell>
          <cell r="F325" t="str">
            <v>UNI</v>
          </cell>
          <cell r="G325">
            <v>1</v>
          </cell>
          <cell r="H325">
            <v>42736</v>
          </cell>
          <cell r="I325">
            <v>12</v>
          </cell>
          <cell r="J325" t="str">
            <v>MES</v>
          </cell>
          <cell r="K325" t="str">
            <v>INDEPORTES ANTIOQUIA</v>
          </cell>
          <cell r="L325">
            <v>0</v>
          </cell>
        </row>
        <row r="326">
          <cell r="C326">
            <v>0</v>
          </cell>
          <cell r="D326">
            <v>0</v>
          </cell>
          <cell r="E326" t="str">
            <v>Encuentro departamental de comisiones</v>
          </cell>
          <cell r="F326" t="str">
            <v>UNI</v>
          </cell>
          <cell r="G326">
            <v>1</v>
          </cell>
          <cell r="H326">
            <v>42736</v>
          </cell>
          <cell r="I326">
            <v>12</v>
          </cell>
          <cell r="J326" t="str">
            <v>MES</v>
          </cell>
          <cell r="K326" t="str">
            <v>INDEPORTES ANTIOQUIA</v>
          </cell>
          <cell r="L326">
            <v>0</v>
          </cell>
        </row>
        <row r="327">
          <cell r="C327">
            <v>0</v>
          </cell>
          <cell r="D327">
            <v>0</v>
          </cell>
          <cell r="E327" t="str">
            <v>Desarrollo aplicativo en página web</v>
          </cell>
          <cell r="F327" t="str">
            <v>UNI</v>
          </cell>
          <cell r="G327">
            <v>1</v>
          </cell>
          <cell r="H327">
            <v>42736</v>
          </cell>
          <cell r="I327">
            <v>12</v>
          </cell>
          <cell r="J327" t="str">
            <v>MES</v>
          </cell>
          <cell r="K327" t="str">
            <v>INDEPORTES ANTIOQUIA</v>
          </cell>
          <cell r="L327">
            <v>0</v>
          </cell>
        </row>
        <row r="328">
          <cell r="C328">
            <v>0</v>
          </cell>
          <cell r="D328">
            <v>0</v>
          </cell>
          <cell r="E328" t="str">
            <v>Publicación material académico</v>
          </cell>
          <cell r="F328" t="str">
            <v>UNI</v>
          </cell>
          <cell r="G328">
            <v>1</v>
          </cell>
          <cell r="H328">
            <v>42736</v>
          </cell>
          <cell r="I328">
            <v>12</v>
          </cell>
          <cell r="J328" t="str">
            <v>MES</v>
          </cell>
          <cell r="K328" t="str">
            <v>INDEPORTES ANTIOQUIA</v>
          </cell>
          <cell r="L328">
            <v>0</v>
          </cell>
        </row>
        <row r="329">
          <cell r="C329">
            <v>0</v>
          </cell>
          <cell r="D329">
            <v>0</v>
          </cell>
          <cell r="E329" t="str">
            <v>Divulgación y promoción del proyecto</v>
          </cell>
          <cell r="F329" t="str">
            <v>UNI</v>
          </cell>
          <cell r="G329">
            <v>1</v>
          </cell>
          <cell r="H329">
            <v>42736</v>
          </cell>
          <cell r="I329">
            <v>12</v>
          </cell>
          <cell r="J329" t="str">
            <v>MES</v>
          </cell>
          <cell r="K329" t="str">
            <v>INDEPORTES ANTIOQUIA</v>
          </cell>
          <cell r="L329">
            <v>0</v>
          </cell>
        </row>
        <row r="330">
          <cell r="C330">
            <v>0</v>
          </cell>
          <cell r="D330">
            <v>0</v>
          </cell>
          <cell r="E330" t="str">
            <v>Coordinación y asesoría del proyecto</v>
          </cell>
          <cell r="F330" t="str">
            <v>UNI</v>
          </cell>
          <cell r="G330">
            <v>1</v>
          </cell>
          <cell r="H330">
            <v>42736</v>
          </cell>
          <cell r="I330">
            <v>12</v>
          </cell>
          <cell r="J330" t="str">
            <v>MES</v>
          </cell>
          <cell r="K330" t="str">
            <v>INDEPORTES ANTIOQUIA</v>
          </cell>
          <cell r="L330">
            <v>0</v>
          </cell>
        </row>
        <row r="331">
          <cell r="C331" t="str">
            <v>2016050000148</v>
          </cell>
          <cell r="D331">
            <v>0</v>
          </cell>
          <cell r="E331" t="str">
            <v>Desarrollo de proyectos deportivos</v>
          </cell>
          <cell r="F331" t="str">
            <v>UNI</v>
          </cell>
          <cell r="G331">
            <v>125</v>
          </cell>
          <cell r="H331">
            <v>42795</v>
          </cell>
          <cell r="I331">
            <v>9</v>
          </cell>
          <cell r="J331" t="str">
            <v>MES</v>
          </cell>
          <cell r="K331" t="str">
            <v>INDEPORTES ANTIOQUIA</v>
          </cell>
          <cell r="L331" t="str">
            <v>Fortalecimiento del deporte tabaco</v>
          </cell>
        </row>
        <row r="332">
          <cell r="C332" t="str">
            <v>2017050000011</v>
          </cell>
          <cell r="D332">
            <v>0</v>
          </cell>
          <cell r="E332" t="str">
            <v>Diseños del autódromo</v>
          </cell>
          <cell r="F332" t="str">
            <v>UNI</v>
          </cell>
          <cell r="G332">
            <v>1</v>
          </cell>
          <cell r="H332">
            <v>42736</v>
          </cell>
          <cell r="I332">
            <v>3</v>
          </cell>
          <cell r="J332" t="str">
            <v>MES</v>
          </cell>
          <cell r="K332" t="str">
            <v>INDEPORTES ANTIOQUIA</v>
          </cell>
          <cell r="L332" t="str">
            <v>Autódromo departamental</v>
          </cell>
        </row>
        <row r="333">
          <cell r="C333">
            <v>0</v>
          </cell>
          <cell r="D333">
            <v>0</v>
          </cell>
          <cell r="E333" t="str">
            <v>Divulgación y promoción del proyecto</v>
          </cell>
          <cell r="F333" t="str">
            <v>UNI</v>
          </cell>
          <cell r="G333">
            <v>1</v>
          </cell>
          <cell r="H333">
            <v>42736</v>
          </cell>
          <cell r="I333">
            <v>12</v>
          </cell>
          <cell r="J333" t="str">
            <v>MES</v>
          </cell>
          <cell r="K333" t="str">
            <v>INDEPORTES ANTIOQUIA</v>
          </cell>
          <cell r="L333">
            <v>0</v>
          </cell>
        </row>
        <row r="334">
          <cell r="C334">
            <v>0</v>
          </cell>
          <cell r="D334">
            <v>0</v>
          </cell>
          <cell r="E334" t="str">
            <v>Pistas para carreras</v>
          </cell>
          <cell r="F334" t="str">
            <v>UNI</v>
          </cell>
          <cell r="G334">
            <v>1</v>
          </cell>
          <cell r="H334">
            <v>42736</v>
          </cell>
          <cell r="I334">
            <v>12</v>
          </cell>
          <cell r="J334" t="str">
            <v>MES</v>
          </cell>
          <cell r="K334" t="str">
            <v>INDEPORTES ANTIOQUIA</v>
          </cell>
          <cell r="L334">
            <v>0</v>
          </cell>
        </row>
        <row r="335">
          <cell r="C335" t="str">
            <v>2016050000181</v>
          </cell>
          <cell r="D335">
            <v>0</v>
          </cell>
          <cell r="E335" t="str">
            <v>Equipamientos culturales</v>
          </cell>
          <cell r="F335" t="str">
            <v>UNI</v>
          </cell>
          <cell r="G335">
            <v>25</v>
          </cell>
          <cell r="H335">
            <v>42736</v>
          </cell>
          <cell r="I335">
            <v>12</v>
          </cell>
          <cell r="J335" t="str">
            <v>MES</v>
          </cell>
          <cell r="K335" t="str">
            <v>INSTITUTO DE CULTURA</v>
          </cell>
          <cell r="L335" t="str">
            <v>Adecuación de equipamientos culturales regionales y del palacio de la cultura Rafael Uribe Uribe de Medellín, Antioquia</v>
          </cell>
        </row>
        <row r="336">
          <cell r="C336">
            <v>0</v>
          </cell>
          <cell r="D336">
            <v>0</v>
          </cell>
          <cell r="E336" t="str">
            <v>Infraestructura cultural</v>
          </cell>
          <cell r="F336" t="str">
            <v>UNI</v>
          </cell>
          <cell r="G336">
            <v>2</v>
          </cell>
          <cell r="H336">
            <v>42736</v>
          </cell>
          <cell r="I336">
            <v>12</v>
          </cell>
          <cell r="J336" t="str">
            <v>MES</v>
          </cell>
          <cell r="K336" t="str">
            <v>INSTITUTO DE CULTURA</v>
          </cell>
          <cell r="L336">
            <v>0</v>
          </cell>
        </row>
        <row r="337">
          <cell r="C337" t="str">
            <v>2016050000182</v>
          </cell>
          <cell r="D337">
            <v>0</v>
          </cell>
          <cell r="E337" t="str">
            <v>Adecuación bibliotecaria</v>
          </cell>
          <cell r="F337" t="str">
            <v>UNI</v>
          </cell>
          <cell r="G337">
            <v>1</v>
          </cell>
          <cell r="H337">
            <v>42736</v>
          </cell>
          <cell r="I337">
            <v>12</v>
          </cell>
          <cell r="J337" t="str">
            <v>MES</v>
          </cell>
          <cell r="K337" t="str">
            <v>INSTITUTO DE CULTURA</v>
          </cell>
          <cell r="L337" t="str">
            <v>Implementación plan de lectura, escritura y biblioteca en Antioquia</v>
          </cell>
        </row>
        <row r="338">
          <cell r="C338">
            <v>0</v>
          </cell>
          <cell r="D338">
            <v>0</v>
          </cell>
          <cell r="E338" t="str">
            <v>Dotación bibliotecaria</v>
          </cell>
          <cell r="F338" t="str">
            <v>UNI</v>
          </cell>
          <cell r="G338">
            <v>1</v>
          </cell>
          <cell r="H338">
            <v>42736</v>
          </cell>
          <cell r="I338">
            <v>12</v>
          </cell>
          <cell r="J338" t="str">
            <v>MES</v>
          </cell>
          <cell r="K338" t="str">
            <v>INSTITUTO DE CULTURA</v>
          </cell>
          <cell r="L338">
            <v>0</v>
          </cell>
        </row>
        <row r="339">
          <cell r="C339">
            <v>0</v>
          </cell>
          <cell r="D339">
            <v>0</v>
          </cell>
          <cell r="E339" t="str">
            <v>Procesos formativos bibliotecarios</v>
          </cell>
          <cell r="F339" t="str">
            <v>UNI</v>
          </cell>
          <cell r="G339">
            <v>791</v>
          </cell>
          <cell r="H339">
            <v>42736</v>
          </cell>
          <cell r="I339">
            <v>12</v>
          </cell>
          <cell r="J339" t="str">
            <v>MES</v>
          </cell>
          <cell r="K339" t="str">
            <v>INSTITUTO DE CULTURA</v>
          </cell>
          <cell r="L339">
            <v>0</v>
          </cell>
        </row>
        <row r="340">
          <cell r="C340" t="str">
            <v>2016050000184</v>
          </cell>
          <cell r="D340">
            <v>0</v>
          </cell>
          <cell r="E340" t="str">
            <v>Implementación de normas</v>
          </cell>
          <cell r="F340" t="str">
            <v>UNI</v>
          </cell>
          <cell r="G340">
            <v>40</v>
          </cell>
          <cell r="H340">
            <v>42736</v>
          </cell>
          <cell r="I340">
            <v>12</v>
          </cell>
          <cell r="J340" t="str">
            <v>MES</v>
          </cell>
          <cell r="K340" t="str">
            <v>INSTITUTO DE CULTURA</v>
          </cell>
          <cell r="L340" t="str">
            <v>Fortalecimiento del sistema integrado de gestión del instituto de cultura y patrimonio de Antioquia</v>
          </cell>
        </row>
        <row r="341">
          <cell r="C341">
            <v>0</v>
          </cell>
          <cell r="D341">
            <v>0</v>
          </cell>
          <cell r="E341" t="str">
            <v>Implementación sistema de gestión</v>
          </cell>
          <cell r="F341" t="str">
            <v>UNI</v>
          </cell>
          <cell r="G341">
            <v>25</v>
          </cell>
          <cell r="H341">
            <v>42736</v>
          </cell>
          <cell r="I341">
            <v>12</v>
          </cell>
          <cell r="J341" t="str">
            <v>MES</v>
          </cell>
          <cell r="K341" t="str">
            <v>INSTITUTO DE CULTURA</v>
          </cell>
          <cell r="L341">
            <v>0</v>
          </cell>
        </row>
        <row r="342">
          <cell r="C342">
            <v>0</v>
          </cell>
          <cell r="D342">
            <v>0</v>
          </cell>
          <cell r="E342" t="str">
            <v>Recertificación de Calidad</v>
          </cell>
          <cell r="F342" t="str">
            <v>UNI</v>
          </cell>
          <cell r="G342">
            <v>1</v>
          </cell>
          <cell r="H342">
            <v>42736</v>
          </cell>
          <cell r="I342">
            <v>12</v>
          </cell>
          <cell r="J342" t="str">
            <v>MES</v>
          </cell>
          <cell r="K342" t="str">
            <v>INSTITUTO DE CULTURA</v>
          </cell>
          <cell r="L342">
            <v>0</v>
          </cell>
        </row>
        <row r="343">
          <cell r="C343">
            <v>2016050000205</v>
          </cell>
          <cell r="D343">
            <v>0</v>
          </cell>
          <cell r="E343" t="str">
            <v>Soporte almacenamiento sistema ERP SICOF</v>
          </cell>
          <cell r="F343" t="str">
            <v>%</v>
          </cell>
          <cell r="G343">
            <v>12</v>
          </cell>
          <cell r="H343">
            <v>42736</v>
          </cell>
          <cell r="I343">
            <v>12</v>
          </cell>
          <cell r="J343" t="str">
            <v>MES</v>
          </cell>
          <cell r="K343" t="str">
            <v>PENSIONES ANTIOQUIA</v>
          </cell>
          <cell r="L343" t="str">
            <v>Servicio SOPORTE, ALMACENAMIENTO Y ESTUDIO DE ADECUACIONES DEL ERP SICOF Medellín, Antioquia, Occidente</v>
          </cell>
        </row>
        <row r="344">
          <cell r="C344" t="str">
            <v>2016050000160</v>
          </cell>
          <cell r="D344">
            <v>568130000</v>
          </cell>
          <cell r="E344" t="str">
            <v>Estrategias plantas de beneficio</v>
          </cell>
          <cell r="F344" t="str">
            <v>UNI</v>
          </cell>
          <cell r="G344">
            <v>1</v>
          </cell>
          <cell r="H344">
            <v>42736</v>
          </cell>
          <cell r="I344">
            <v>12</v>
          </cell>
          <cell r="J344" t="str">
            <v>MES</v>
          </cell>
          <cell r="K344" t="str">
            <v>SECRETARÍA DE MINAS</v>
          </cell>
          <cell r="L344" t="str">
            <v>Fortalecimiento MINERIA EN ARMONIA CON EL MEDIO AMBIENTE Todo El Departamento, Antioquia, Occidente</v>
          </cell>
        </row>
        <row r="345">
          <cell r="C345">
            <v>0</v>
          </cell>
          <cell r="D345">
            <v>0</v>
          </cell>
          <cell r="E345" t="str">
            <v>Recuper. áreas deteriora. por minería</v>
          </cell>
          <cell r="F345" t="str">
            <v>UNI</v>
          </cell>
          <cell r="G345">
            <v>1</v>
          </cell>
          <cell r="H345">
            <v>42736</v>
          </cell>
          <cell r="I345">
            <v>12</v>
          </cell>
          <cell r="J345" t="str">
            <v>MES</v>
          </cell>
          <cell r="K345" t="str">
            <v>SECRETARÍA DE MINAS</v>
          </cell>
          <cell r="L345">
            <v>0</v>
          </cell>
        </row>
        <row r="346">
          <cell r="C346">
            <v>0</v>
          </cell>
          <cell r="D346">
            <v>0</v>
          </cell>
          <cell r="E346" t="str">
            <v>Acompañiento a cierre de minas</v>
          </cell>
          <cell r="F346" t="str">
            <v>UNI</v>
          </cell>
          <cell r="G346">
            <v>4</v>
          </cell>
          <cell r="H346">
            <v>42736</v>
          </cell>
          <cell r="I346">
            <v>12</v>
          </cell>
          <cell r="J346" t="str">
            <v>MES</v>
          </cell>
          <cell r="K346" t="str">
            <v>SECRETARÍA DE MINAS</v>
          </cell>
          <cell r="L346">
            <v>0</v>
          </cell>
        </row>
        <row r="347">
          <cell r="C347" t="str">
            <v>2016050000177</v>
          </cell>
          <cell r="D347">
            <v>5296910651</v>
          </cell>
          <cell r="E347" t="str">
            <v>Apoyo a la fiscalización con estudiantes</v>
          </cell>
          <cell r="F347" t="str">
            <v>%</v>
          </cell>
          <cell r="G347">
            <v>100</v>
          </cell>
          <cell r="H347">
            <v>42736</v>
          </cell>
          <cell r="I347">
            <v>12</v>
          </cell>
          <cell r="J347" t="str">
            <v>MES</v>
          </cell>
          <cell r="K347" t="str">
            <v>SECRETARÍA DE MINAS</v>
          </cell>
          <cell r="L347" t="str">
            <v>Fortalecimiento MINERIA BIEN HECHA PARA EL DESARROLLO DE ANTIOQUIA Todo El Departamento, Antioquia, Occidente</v>
          </cell>
        </row>
        <row r="348">
          <cell r="C348">
            <v>0</v>
          </cell>
          <cell r="D348">
            <v>0</v>
          </cell>
          <cell r="E348" t="str">
            <v>Mejor.  productividad y competitividad</v>
          </cell>
          <cell r="F348" t="str">
            <v>%</v>
          </cell>
          <cell r="G348">
            <v>100</v>
          </cell>
          <cell r="H348">
            <v>42736</v>
          </cell>
          <cell r="I348">
            <v>12</v>
          </cell>
          <cell r="J348" t="str">
            <v>MES</v>
          </cell>
          <cell r="K348" t="str">
            <v>SECRETARÍA DE MINAS</v>
          </cell>
          <cell r="L348">
            <v>0</v>
          </cell>
        </row>
        <row r="349">
          <cell r="C349">
            <v>0</v>
          </cell>
          <cell r="D349">
            <v>0</v>
          </cell>
          <cell r="E349" t="str">
            <v>Monitoreo y seguimiento</v>
          </cell>
          <cell r="F349" t="str">
            <v>%</v>
          </cell>
          <cell r="G349">
            <v>100</v>
          </cell>
          <cell r="H349">
            <v>42736</v>
          </cell>
          <cell r="I349">
            <v>12</v>
          </cell>
          <cell r="J349" t="str">
            <v>MES</v>
          </cell>
          <cell r="K349" t="str">
            <v>SECRETARÍA DE MINAS</v>
          </cell>
          <cell r="L349">
            <v>0</v>
          </cell>
        </row>
        <row r="350">
          <cell r="C350">
            <v>0</v>
          </cell>
          <cell r="D350">
            <v>0</v>
          </cell>
          <cell r="E350" t="str">
            <v>Titulación y formalización minera</v>
          </cell>
          <cell r="F350" t="str">
            <v>%</v>
          </cell>
          <cell r="G350">
            <v>100</v>
          </cell>
          <cell r="H350">
            <v>42736</v>
          </cell>
          <cell r="I350">
            <v>12</v>
          </cell>
          <cell r="J350" t="str">
            <v>MES</v>
          </cell>
          <cell r="K350" t="str">
            <v>SECRETARÍA DE MINAS</v>
          </cell>
          <cell r="L350">
            <v>0</v>
          </cell>
        </row>
        <row r="351">
          <cell r="C351" t="str">
            <v>2016050000206</v>
          </cell>
          <cell r="D351">
            <v>581100000</v>
          </cell>
          <cell r="E351" t="str">
            <v>Lineamientos zonas mineras</v>
          </cell>
          <cell r="F351" t="str">
            <v>UNI</v>
          </cell>
          <cell r="G351">
            <v>1</v>
          </cell>
          <cell r="H351">
            <v>42736</v>
          </cell>
          <cell r="I351">
            <v>12</v>
          </cell>
          <cell r="J351" t="str">
            <v>MES</v>
          </cell>
          <cell r="K351" t="str">
            <v>SECRETARÍA DE MINAS</v>
          </cell>
          <cell r="L351" t="str">
            <v>Lineamientos para la creación de zonas industriales en los municipios de tradición minera en Antioquia</v>
          </cell>
        </row>
        <row r="352">
          <cell r="C352">
            <v>0</v>
          </cell>
          <cell r="D352">
            <v>0</v>
          </cell>
          <cell r="E352" t="str">
            <v>Socialización lineamientos zonas mineras</v>
          </cell>
          <cell r="F352" t="str">
            <v>UNI</v>
          </cell>
          <cell r="G352">
            <v>2</v>
          </cell>
          <cell r="H352">
            <v>42736</v>
          </cell>
          <cell r="I352">
            <v>12</v>
          </cell>
          <cell r="J352" t="str">
            <v>MES</v>
          </cell>
          <cell r="K352" t="str">
            <v>SECRETARÍA DE MINAS</v>
          </cell>
          <cell r="L352">
            <v>0</v>
          </cell>
        </row>
        <row r="353">
          <cell r="C353" t="str">
            <v>2015050000007</v>
          </cell>
          <cell r="D353">
            <v>0</v>
          </cell>
          <cell r="E353" t="str">
            <v>Cultura del emprendimiento</v>
          </cell>
          <cell r="F353" t="str">
            <v>UNI</v>
          </cell>
          <cell r="G353">
            <v>1</v>
          </cell>
          <cell r="H353">
            <v>42736</v>
          </cell>
          <cell r="I353">
            <v>12</v>
          </cell>
          <cell r="J353" t="str">
            <v>MES</v>
          </cell>
          <cell r="K353" t="str">
            <v>SECRETARÍA DE PRODUCTIVIDAD Y COMPETITIVIDAD</v>
          </cell>
          <cell r="L353" t="str">
            <v>Desarrollo de oportunidades de formación para el trabajo, el emprendimiento y el empleo en ocho municipios de la región de Urabá</v>
          </cell>
        </row>
        <row r="354">
          <cell r="C354">
            <v>0</v>
          </cell>
          <cell r="D354">
            <v>0</v>
          </cell>
          <cell r="E354" t="str">
            <v>Formación en derecho laboral</v>
          </cell>
          <cell r="F354" t="str">
            <v>UNI</v>
          </cell>
          <cell r="G354">
            <v>1</v>
          </cell>
          <cell r="H354">
            <v>42736</v>
          </cell>
          <cell r="I354">
            <v>12</v>
          </cell>
          <cell r="J354" t="str">
            <v>MES</v>
          </cell>
          <cell r="K354" t="str">
            <v>SECRETARÍA DE PRODUCTIVIDAD Y COMPETITIVIDAD</v>
          </cell>
          <cell r="L354">
            <v>0</v>
          </cell>
        </row>
        <row r="355">
          <cell r="C355">
            <v>0</v>
          </cell>
          <cell r="D355">
            <v>0</v>
          </cell>
          <cell r="E355" t="str">
            <v>Formación para el trabajo</v>
          </cell>
          <cell r="F355" t="str">
            <v>UNI</v>
          </cell>
          <cell r="G355">
            <v>1</v>
          </cell>
          <cell r="H355">
            <v>42736</v>
          </cell>
          <cell r="I355">
            <v>12</v>
          </cell>
          <cell r="J355" t="str">
            <v>MES</v>
          </cell>
          <cell r="K355" t="str">
            <v>SECRETARÍA DE PRODUCTIVIDAD Y COMPETITIVIDAD</v>
          </cell>
          <cell r="L355">
            <v>0</v>
          </cell>
        </row>
        <row r="356">
          <cell r="C356">
            <v>0</v>
          </cell>
          <cell r="D356">
            <v>0</v>
          </cell>
          <cell r="E356" t="str">
            <v>Impulso Parques Educativos</v>
          </cell>
          <cell r="F356" t="str">
            <v>UNI</v>
          </cell>
          <cell r="G356">
            <v>1</v>
          </cell>
          <cell r="H356">
            <v>42736</v>
          </cell>
          <cell r="I356">
            <v>12</v>
          </cell>
          <cell r="J356" t="str">
            <v>MES</v>
          </cell>
          <cell r="K356" t="str">
            <v>SECRETARÍA DE PRODUCTIVIDAD Y COMPETITIVIDAD</v>
          </cell>
          <cell r="L356">
            <v>0</v>
          </cell>
        </row>
        <row r="357">
          <cell r="C357" t="str">
            <v>2016050000048</v>
          </cell>
          <cell r="D357">
            <v>400000000</v>
          </cell>
          <cell r="E357" t="str">
            <v>Asesoría y acompañamiento emprendedores</v>
          </cell>
          <cell r="F357" t="str">
            <v>UNI</v>
          </cell>
          <cell r="G357">
            <v>32</v>
          </cell>
          <cell r="H357">
            <v>42736</v>
          </cell>
          <cell r="I357">
            <v>12</v>
          </cell>
          <cell r="J357" t="str">
            <v>MES</v>
          </cell>
          <cell r="K357" t="str">
            <v>SECRETARÍA DE PRODUCTIVIDAD Y COMPETITIVIDAD</v>
          </cell>
          <cell r="L357" t="str">
            <v>Apoyo y fomento para el emprendimiento en el Departamento de Antioquia, excepto Medellín</v>
          </cell>
        </row>
        <row r="358">
          <cell r="C358">
            <v>0</v>
          </cell>
          <cell r="D358">
            <v>0</v>
          </cell>
          <cell r="E358" t="str">
            <v>Convocatoria y proceso de selección</v>
          </cell>
          <cell r="F358" t="str">
            <v>UNI</v>
          </cell>
          <cell r="G358">
            <v>2</v>
          </cell>
          <cell r="H358">
            <v>42736</v>
          </cell>
          <cell r="I358">
            <v>12</v>
          </cell>
          <cell r="J358" t="str">
            <v>MES</v>
          </cell>
          <cell r="K358" t="str">
            <v>SECRETARÍA DE PRODUCTIVIDAD Y COMPETITIVIDAD</v>
          </cell>
          <cell r="L358">
            <v>0</v>
          </cell>
        </row>
        <row r="359">
          <cell r="C359">
            <v>0</v>
          </cell>
          <cell r="D359">
            <v>0</v>
          </cell>
          <cell r="E359" t="str">
            <v>Evento de cierre y entrega de incentivos</v>
          </cell>
          <cell r="F359" t="str">
            <v>UNI</v>
          </cell>
          <cell r="G359">
            <v>1</v>
          </cell>
          <cell r="H359">
            <v>42736</v>
          </cell>
          <cell r="I359">
            <v>12</v>
          </cell>
          <cell r="J359" t="str">
            <v>MES</v>
          </cell>
          <cell r="K359" t="str">
            <v>SECRETARÍA DE PRODUCTIVIDAD Y COMPETITIVIDAD</v>
          </cell>
          <cell r="L359">
            <v>0</v>
          </cell>
        </row>
        <row r="360">
          <cell r="C360" t="str">
            <v>2016050000017</v>
          </cell>
          <cell r="D360">
            <v>1000000000</v>
          </cell>
          <cell r="E360" t="str">
            <v>Acompañamiento y validación</v>
          </cell>
          <cell r="F360" t="str">
            <v>UNI</v>
          </cell>
          <cell r="G360">
            <v>23</v>
          </cell>
          <cell r="H360">
            <v>42736</v>
          </cell>
          <cell r="I360">
            <v>12</v>
          </cell>
          <cell r="J360" t="str">
            <v>MES</v>
          </cell>
          <cell r="K360" t="str">
            <v>SECRETARÍA DE PRODUCTIVIDAD Y COMPETITIVIDAD</v>
          </cell>
          <cell r="L360" t="str">
            <v>Apoyo Generación de conocimiento, Transferencia tecnológica e Innovación en el departamento de Antioquia</v>
          </cell>
        </row>
        <row r="361">
          <cell r="C361">
            <v>0</v>
          </cell>
          <cell r="D361">
            <v>0</v>
          </cell>
          <cell r="E361" t="str">
            <v>Análisis de tecnologías aplicadas</v>
          </cell>
          <cell r="F361" t="str">
            <v>UNI</v>
          </cell>
          <cell r="G361">
            <v>15</v>
          </cell>
          <cell r="H361">
            <v>42736</v>
          </cell>
          <cell r="I361">
            <v>12</v>
          </cell>
          <cell r="J361" t="str">
            <v>MES</v>
          </cell>
          <cell r="K361" t="str">
            <v>SECRETARÍA DE PRODUCTIVIDAD Y COMPETITIVIDAD</v>
          </cell>
          <cell r="L361">
            <v>0</v>
          </cell>
        </row>
        <row r="362">
          <cell r="C362">
            <v>0</v>
          </cell>
          <cell r="D362">
            <v>0</v>
          </cell>
          <cell r="E362" t="str">
            <v>Apoyo y financiación de soluciones</v>
          </cell>
          <cell r="F362" t="str">
            <v>UNI</v>
          </cell>
          <cell r="G362">
            <v>12</v>
          </cell>
          <cell r="H362">
            <v>42736</v>
          </cell>
          <cell r="I362">
            <v>12</v>
          </cell>
          <cell r="J362" t="str">
            <v>MES</v>
          </cell>
          <cell r="K362" t="str">
            <v>SECRETARÍA DE PRODUCTIVIDAD Y COMPETITIVIDAD</v>
          </cell>
          <cell r="L362">
            <v>0</v>
          </cell>
        </row>
        <row r="363">
          <cell r="C363">
            <v>0</v>
          </cell>
          <cell r="D363">
            <v>0</v>
          </cell>
          <cell r="E363" t="str">
            <v>Apoyo y financiación investigaciones</v>
          </cell>
          <cell r="F363" t="str">
            <v>UNI</v>
          </cell>
          <cell r="G363">
            <v>23</v>
          </cell>
          <cell r="H363">
            <v>42736</v>
          </cell>
          <cell r="I363">
            <v>12</v>
          </cell>
          <cell r="J363" t="str">
            <v>MES</v>
          </cell>
          <cell r="K363" t="str">
            <v>SECRETARÍA DE PRODUCTIVIDAD Y COMPETITIVIDAD</v>
          </cell>
          <cell r="L363">
            <v>0</v>
          </cell>
        </row>
        <row r="364">
          <cell r="C364">
            <v>0</v>
          </cell>
          <cell r="D364">
            <v>0</v>
          </cell>
          <cell r="E364" t="str">
            <v>Identificación de problemáticas</v>
          </cell>
          <cell r="F364" t="str">
            <v>UNI</v>
          </cell>
          <cell r="G364">
            <v>12</v>
          </cell>
          <cell r="H364">
            <v>42736</v>
          </cell>
          <cell r="I364">
            <v>12</v>
          </cell>
          <cell r="J364" t="str">
            <v>MES</v>
          </cell>
          <cell r="K364" t="str">
            <v>SECRETARÍA DE PRODUCTIVIDAD Y COMPETITIVIDAD</v>
          </cell>
          <cell r="L364">
            <v>0</v>
          </cell>
        </row>
        <row r="365">
          <cell r="C365">
            <v>0</v>
          </cell>
          <cell r="D365">
            <v>0</v>
          </cell>
          <cell r="E365" t="str">
            <v>Tecnologías identificadas y apropiadas</v>
          </cell>
          <cell r="F365" t="str">
            <v>UNI</v>
          </cell>
          <cell r="G365">
            <v>15</v>
          </cell>
          <cell r="H365">
            <v>42736</v>
          </cell>
          <cell r="I365">
            <v>12</v>
          </cell>
          <cell r="J365" t="str">
            <v>MES</v>
          </cell>
          <cell r="K365" t="str">
            <v>SECRETARÍA DE PRODUCTIVIDAD Y COMPETITIVIDAD</v>
          </cell>
          <cell r="L365">
            <v>0</v>
          </cell>
        </row>
        <row r="366">
          <cell r="C366" t="str">
            <v>2016050000009</v>
          </cell>
          <cell r="D366">
            <v>938580434</v>
          </cell>
          <cell r="E366" t="str">
            <v>Recursos Sistema Financiero Colocados</v>
          </cell>
          <cell r="F366" t="str">
            <v>MLL</v>
          </cell>
          <cell r="G366">
            <v>10000</v>
          </cell>
          <cell r="H366">
            <v>42736</v>
          </cell>
          <cell r="I366">
            <v>12</v>
          </cell>
          <cell r="J366" t="str">
            <v>MES</v>
          </cell>
          <cell r="K366" t="str">
            <v>SECRETARÍA DE PRODUCTIVIDAD Y COMPETITIVIDAD</v>
          </cell>
          <cell r="L366" t="str">
            <v xml:space="preserve">Incremento de los recursos del sistema financiero para Emprendimiento y Fortalecimiento Empresarial Todo El Departamento, Antioquia, Occidente  </v>
          </cell>
        </row>
        <row r="367">
          <cell r="C367">
            <v>0</v>
          </cell>
          <cell r="D367">
            <v>0</v>
          </cell>
          <cell r="E367" t="str">
            <v>Recursos Sistema Financiero Colocados</v>
          </cell>
          <cell r="F367" t="str">
            <v>MLL</v>
          </cell>
          <cell r="G367">
            <v>5000</v>
          </cell>
          <cell r="H367">
            <v>42736</v>
          </cell>
          <cell r="I367">
            <v>12</v>
          </cell>
          <cell r="J367" t="str">
            <v>MES</v>
          </cell>
          <cell r="K367" t="str">
            <v>SECRETARÍA DE PRODUCTIVIDAD Y COMPETITIVIDAD</v>
          </cell>
          <cell r="L367">
            <v>0</v>
          </cell>
        </row>
        <row r="368">
          <cell r="C368" t="str">
            <v>2016050000022</v>
          </cell>
          <cell r="D368">
            <v>876482097</v>
          </cell>
          <cell r="E368" t="str">
            <v>Beneficiados inici de Tmo, Paz y Con</v>
          </cell>
          <cell r="F368" t="str">
            <v>UNI</v>
          </cell>
          <cell r="G368">
            <v>1</v>
          </cell>
          <cell r="H368">
            <v>42736</v>
          </cell>
          <cell r="I368">
            <v>12</v>
          </cell>
          <cell r="J368" t="str">
            <v>MES</v>
          </cell>
          <cell r="K368" t="str">
            <v>SECRETARÍA DE PRODUCTIVIDAD Y COMPETITIVIDAD</v>
          </cell>
          <cell r="L368" t="str">
            <v>Desarrollo de la competitividad y la promoción del turismo en el Departamento de Antioquia</v>
          </cell>
        </row>
        <row r="369">
          <cell r="C369">
            <v>0</v>
          </cell>
          <cell r="D369">
            <v>0</v>
          </cell>
          <cell r="E369" t="str">
            <v>Campaña  promoción tca nacional e inter</v>
          </cell>
          <cell r="F369" t="str">
            <v>UNI</v>
          </cell>
          <cell r="G369">
            <v>1</v>
          </cell>
          <cell r="H369">
            <v>42736</v>
          </cell>
          <cell r="I369">
            <v>12</v>
          </cell>
          <cell r="J369" t="str">
            <v>MES</v>
          </cell>
          <cell r="K369" t="str">
            <v>SECRETARÍA DE PRODUCTIVIDAD Y COMPETITIVIDAD</v>
          </cell>
          <cell r="L369">
            <v>0</v>
          </cell>
        </row>
        <row r="370">
          <cell r="C370">
            <v>0</v>
          </cell>
          <cell r="D370">
            <v>0</v>
          </cell>
          <cell r="E370" t="str">
            <v>Embellecimiento playas priorizad  Urabá</v>
          </cell>
          <cell r="F370" t="str">
            <v>UNI</v>
          </cell>
          <cell r="G370">
            <v>1</v>
          </cell>
          <cell r="H370">
            <v>42736</v>
          </cell>
          <cell r="I370">
            <v>12</v>
          </cell>
          <cell r="J370" t="str">
            <v>MES</v>
          </cell>
          <cell r="K370" t="str">
            <v>SECRETARÍA DE PRODUCTIVIDAD Y COMPETITIVIDAD</v>
          </cell>
          <cell r="L370">
            <v>0</v>
          </cell>
        </row>
        <row r="371">
          <cell r="C371">
            <v>0</v>
          </cell>
          <cell r="D371">
            <v>0</v>
          </cell>
          <cell r="E371" t="str">
            <v>Fortalecimiento del  SITUR</v>
          </cell>
          <cell r="F371" t="str">
            <v>UNI</v>
          </cell>
          <cell r="G371">
            <v>1</v>
          </cell>
          <cell r="H371">
            <v>42736</v>
          </cell>
          <cell r="I371">
            <v>12</v>
          </cell>
          <cell r="J371" t="str">
            <v>MES</v>
          </cell>
          <cell r="K371" t="str">
            <v>SECRETARÍA DE PRODUCTIVIDAD Y COMPETITIVIDAD</v>
          </cell>
          <cell r="L371">
            <v>0</v>
          </cell>
        </row>
        <row r="372">
          <cell r="C372">
            <v>0</v>
          </cell>
          <cell r="D372">
            <v>0</v>
          </cell>
          <cell r="E372" t="str">
            <v>Participación eventos  y ferias</v>
          </cell>
          <cell r="F372" t="str">
            <v>UNI</v>
          </cell>
          <cell r="G372">
            <v>5</v>
          </cell>
          <cell r="H372">
            <v>42736</v>
          </cell>
          <cell r="I372">
            <v>12</v>
          </cell>
          <cell r="J372" t="str">
            <v>MES</v>
          </cell>
          <cell r="K372" t="str">
            <v>SECRETARÍA DE PRODUCTIVIDAD Y COMPETITIVIDAD</v>
          </cell>
          <cell r="L372">
            <v>0</v>
          </cell>
        </row>
        <row r="373">
          <cell r="C373">
            <v>0</v>
          </cell>
          <cell r="D373">
            <v>0</v>
          </cell>
          <cell r="E373" t="str">
            <v>Planes de dllo tco apoyado formulación</v>
          </cell>
          <cell r="F373" t="str">
            <v>UNI</v>
          </cell>
          <cell r="G373">
            <v>5</v>
          </cell>
          <cell r="H373">
            <v>42736</v>
          </cell>
          <cell r="I373">
            <v>12</v>
          </cell>
          <cell r="J373" t="str">
            <v>MES</v>
          </cell>
          <cell r="K373" t="str">
            <v>SECRETARÍA DE PRODUCTIVIDAD Y COMPETITIVIDAD</v>
          </cell>
          <cell r="L373">
            <v>0</v>
          </cell>
        </row>
        <row r="374">
          <cell r="C374">
            <v>0</v>
          </cell>
          <cell r="D374">
            <v>0</v>
          </cell>
          <cell r="E374" t="str">
            <v>Política de tmo departamental formulada</v>
          </cell>
          <cell r="F374" t="str">
            <v>UNI</v>
          </cell>
          <cell r="G374">
            <v>1</v>
          </cell>
          <cell r="H374">
            <v>42736</v>
          </cell>
          <cell r="I374">
            <v>12</v>
          </cell>
          <cell r="J374" t="str">
            <v>MES</v>
          </cell>
          <cell r="K374" t="str">
            <v>SECRETARÍA DE PRODUCTIVIDAD Y COMPETITIVIDAD</v>
          </cell>
          <cell r="L374">
            <v>0</v>
          </cell>
        </row>
        <row r="375">
          <cell r="C375">
            <v>0</v>
          </cell>
          <cell r="D375">
            <v>0</v>
          </cell>
          <cell r="E375" t="str">
            <v>Procesos de formación tca pertinente</v>
          </cell>
          <cell r="F375" t="str">
            <v>UNI</v>
          </cell>
          <cell r="G375">
            <v>200</v>
          </cell>
          <cell r="H375">
            <v>42736</v>
          </cell>
          <cell r="I375">
            <v>12</v>
          </cell>
          <cell r="J375" t="str">
            <v>MES</v>
          </cell>
          <cell r="K375" t="str">
            <v>SECRETARÍA DE PRODUCTIVIDAD Y COMPETITIVIDAD</v>
          </cell>
          <cell r="L375">
            <v>0</v>
          </cell>
        </row>
        <row r="376">
          <cell r="C376">
            <v>0</v>
          </cell>
          <cell r="D376">
            <v>0</v>
          </cell>
          <cell r="E376" t="str">
            <v>Productos turísticos  diseñados</v>
          </cell>
          <cell r="F376" t="str">
            <v>UNI</v>
          </cell>
          <cell r="G376">
            <v>2</v>
          </cell>
          <cell r="H376">
            <v>42736</v>
          </cell>
          <cell r="I376">
            <v>12</v>
          </cell>
          <cell r="J376" t="str">
            <v>MES</v>
          </cell>
          <cell r="K376" t="str">
            <v>SECRETARÍA DE PRODUCTIVIDAD Y COMPETITIVIDAD</v>
          </cell>
          <cell r="L376">
            <v>0</v>
          </cell>
        </row>
        <row r="377">
          <cell r="C377">
            <v>0</v>
          </cell>
          <cell r="D377">
            <v>0</v>
          </cell>
          <cell r="E377" t="str">
            <v>Proy de creación de Parque Temático form</v>
          </cell>
          <cell r="F377" t="str">
            <v>UNI</v>
          </cell>
          <cell r="G377">
            <v>1</v>
          </cell>
          <cell r="H377">
            <v>42736</v>
          </cell>
          <cell r="I377">
            <v>12</v>
          </cell>
          <cell r="J377" t="str">
            <v>MES</v>
          </cell>
          <cell r="K377" t="str">
            <v>SECRETARÍA DE PRODUCTIVIDAD Y COMPETITIVIDAD</v>
          </cell>
          <cell r="L377">
            <v>0</v>
          </cell>
        </row>
        <row r="378">
          <cell r="C378">
            <v>0</v>
          </cell>
          <cell r="D378">
            <v>0</v>
          </cell>
          <cell r="E378" t="str">
            <v>Proyectos de infraestructura radicados</v>
          </cell>
          <cell r="F378" t="str">
            <v>UNI</v>
          </cell>
          <cell r="G378">
            <v>2</v>
          </cell>
          <cell r="H378">
            <v>42736</v>
          </cell>
          <cell r="I378">
            <v>12</v>
          </cell>
          <cell r="J378" t="str">
            <v>MES</v>
          </cell>
          <cell r="K378" t="str">
            <v>SECRETARÍA DE PRODUCTIVIDAD Y COMPETITIVIDAD</v>
          </cell>
          <cell r="L378">
            <v>0</v>
          </cell>
        </row>
        <row r="379">
          <cell r="C379" t="str">
            <v>2016050000016</v>
          </cell>
          <cell r="D379">
            <v>1900000000</v>
          </cell>
          <cell r="E379" t="str">
            <v>Centros Empresariales Operando</v>
          </cell>
          <cell r="F379" t="str">
            <v>UNI</v>
          </cell>
          <cell r="G379">
            <v>9</v>
          </cell>
          <cell r="H379">
            <v>42736</v>
          </cell>
          <cell r="I379">
            <v>12</v>
          </cell>
          <cell r="J379" t="str">
            <v>MES</v>
          </cell>
          <cell r="K379" t="str">
            <v>SECRETARÍA DE PRODUCTIVIDAD Y COMPETITIVIDAD</v>
          </cell>
          <cell r="L379" t="str">
            <v>Fortalecimiento Empresarial RP Todo El Departamento, Antioquia, Occidente</v>
          </cell>
        </row>
        <row r="380">
          <cell r="C380">
            <v>0</v>
          </cell>
          <cell r="D380">
            <v>0</v>
          </cell>
          <cell r="E380" t="str">
            <v>Empresarios Segunda Lengua</v>
          </cell>
          <cell r="F380" t="str">
            <v>UNI</v>
          </cell>
          <cell r="G380">
            <v>34</v>
          </cell>
          <cell r="H380">
            <v>42736</v>
          </cell>
          <cell r="I380">
            <v>12</v>
          </cell>
          <cell r="J380" t="str">
            <v>MES</v>
          </cell>
          <cell r="K380" t="str">
            <v>SECRETARÍA DE PRODUCTIVIDAD Y COMPETITIVIDAD</v>
          </cell>
          <cell r="L380">
            <v>0</v>
          </cell>
        </row>
        <row r="381">
          <cell r="C381">
            <v>0</v>
          </cell>
          <cell r="D381">
            <v>0</v>
          </cell>
          <cell r="E381" t="str">
            <v>Empresas Fortalecidas</v>
          </cell>
          <cell r="F381" t="str">
            <v>UNI</v>
          </cell>
          <cell r="G381">
            <v>277</v>
          </cell>
          <cell r="H381">
            <v>42736</v>
          </cell>
          <cell r="I381">
            <v>12</v>
          </cell>
          <cell r="J381" t="str">
            <v>MES</v>
          </cell>
          <cell r="K381" t="str">
            <v>SECRETARÍA DE PRODUCTIVIDAD Y COMPETITIVIDAD</v>
          </cell>
          <cell r="L381">
            <v>0</v>
          </cell>
        </row>
        <row r="382">
          <cell r="C382">
            <v>0</v>
          </cell>
          <cell r="D382">
            <v>0</v>
          </cell>
          <cell r="E382" t="str">
            <v>MIPYMES con Incentivos</v>
          </cell>
          <cell r="F382" t="str">
            <v>UNI</v>
          </cell>
          <cell r="G382">
            <v>68</v>
          </cell>
          <cell r="H382">
            <v>42736</v>
          </cell>
          <cell r="I382">
            <v>12</v>
          </cell>
          <cell r="J382" t="str">
            <v>MES</v>
          </cell>
          <cell r="K382" t="str">
            <v>SECRETARÍA DE PRODUCTIVIDAD Y COMPETITIVIDAD</v>
          </cell>
          <cell r="L382">
            <v>0</v>
          </cell>
        </row>
        <row r="383">
          <cell r="C383">
            <v>0</v>
          </cell>
          <cell r="D383">
            <v>0</v>
          </cell>
          <cell r="E383" t="str">
            <v>Redes Empresariales Fortalecidas</v>
          </cell>
          <cell r="F383" t="str">
            <v>UNI</v>
          </cell>
          <cell r="G383">
            <v>1</v>
          </cell>
          <cell r="H383">
            <v>42736</v>
          </cell>
          <cell r="I383">
            <v>12</v>
          </cell>
          <cell r="J383" t="str">
            <v>MES</v>
          </cell>
          <cell r="K383" t="str">
            <v>SECRETARÍA DE PRODUCTIVIDAD Y COMPETITIVIDAD</v>
          </cell>
          <cell r="L383">
            <v>0</v>
          </cell>
        </row>
        <row r="384">
          <cell r="C384" t="str">
            <v>2016050000015</v>
          </cell>
          <cell r="D384">
            <v>206000000</v>
          </cell>
          <cell r="E384" t="str">
            <v>Análisis de capacidades</v>
          </cell>
          <cell r="F384" t="str">
            <v>UNI</v>
          </cell>
          <cell r="G384">
            <v>150</v>
          </cell>
          <cell r="H384">
            <v>42736</v>
          </cell>
          <cell r="I384">
            <v>12</v>
          </cell>
          <cell r="J384" t="str">
            <v>MES</v>
          </cell>
          <cell r="K384" t="str">
            <v>SECRETARÍA DE PRODUCTIVIDAD Y COMPETITIVIDAD</v>
          </cell>
          <cell r="L384" t="str">
            <v>Apoyo al Fortalecimiento de los agentes del Sistema de Ciencia, Tecnología e Innovación en el Departamento de Antioquia, Occidente</v>
          </cell>
        </row>
        <row r="385">
          <cell r="C385">
            <v>0</v>
          </cell>
          <cell r="D385">
            <v>0</v>
          </cell>
          <cell r="E385" t="str">
            <v>Desarrollo de acuerdos</v>
          </cell>
          <cell r="F385" t="str">
            <v>UNI</v>
          </cell>
          <cell r="G385">
            <v>3</v>
          </cell>
          <cell r="H385">
            <v>42736</v>
          </cell>
          <cell r="I385">
            <v>12</v>
          </cell>
          <cell r="J385" t="str">
            <v>MES</v>
          </cell>
          <cell r="K385" t="str">
            <v>SECRETARÍA DE PRODUCTIVIDAD Y COMPETITIVIDAD</v>
          </cell>
          <cell r="L385">
            <v>0</v>
          </cell>
        </row>
        <row r="386">
          <cell r="C386">
            <v>0</v>
          </cell>
          <cell r="D386">
            <v>0</v>
          </cell>
          <cell r="E386" t="str">
            <v>Desarrollo de capacidades</v>
          </cell>
          <cell r="F386" t="str">
            <v>UNI</v>
          </cell>
          <cell r="G386">
            <v>150</v>
          </cell>
          <cell r="H386">
            <v>42736</v>
          </cell>
          <cell r="I386">
            <v>12</v>
          </cell>
          <cell r="J386" t="str">
            <v>MES</v>
          </cell>
          <cell r="K386" t="str">
            <v>SECRETARÍA DE PRODUCTIVIDAD Y COMPETITIVIDAD</v>
          </cell>
          <cell r="L386">
            <v>0</v>
          </cell>
        </row>
        <row r="387">
          <cell r="C387">
            <v>0</v>
          </cell>
          <cell r="D387">
            <v>0</v>
          </cell>
          <cell r="E387" t="str">
            <v>Desarrollo del proceso de Actualización</v>
          </cell>
          <cell r="F387" t="str">
            <v>%</v>
          </cell>
          <cell r="G387">
            <v>20</v>
          </cell>
          <cell r="H387">
            <v>42736</v>
          </cell>
          <cell r="I387">
            <v>12</v>
          </cell>
          <cell r="J387" t="str">
            <v>MES</v>
          </cell>
          <cell r="K387" t="str">
            <v>SECRETARÍA DE PRODUCTIVIDAD Y COMPETITIVIDAD</v>
          </cell>
          <cell r="L387">
            <v>0</v>
          </cell>
        </row>
        <row r="388">
          <cell r="C388">
            <v>0</v>
          </cell>
          <cell r="D388">
            <v>0</v>
          </cell>
          <cell r="E388" t="str">
            <v>Proceso de formalización</v>
          </cell>
          <cell r="F388" t="str">
            <v>UNI</v>
          </cell>
          <cell r="G388">
            <v>2</v>
          </cell>
          <cell r="H388">
            <v>42736</v>
          </cell>
          <cell r="I388">
            <v>12</v>
          </cell>
          <cell r="J388" t="str">
            <v>MES</v>
          </cell>
          <cell r="K388" t="str">
            <v>SECRETARÍA DE PRODUCTIVIDAD Y COMPETITIVIDAD</v>
          </cell>
          <cell r="L388">
            <v>0</v>
          </cell>
        </row>
        <row r="389">
          <cell r="C389" t="str">
            <v>2016050000012</v>
          </cell>
          <cell r="D389">
            <v>617517903</v>
          </cell>
          <cell r="E389" t="str">
            <v>Cooperación Internacional para el Dllo</v>
          </cell>
          <cell r="F389" t="str">
            <v>UNI</v>
          </cell>
          <cell r="G389">
            <v>3</v>
          </cell>
          <cell r="H389">
            <v>42736</v>
          </cell>
          <cell r="I389">
            <v>12</v>
          </cell>
          <cell r="J389" t="str">
            <v>MES</v>
          </cell>
          <cell r="K389" t="str">
            <v>SECRETARÍA DE PRODUCTIVIDAD Y COMPETITIVIDAD</v>
          </cell>
          <cell r="L389" t="str">
            <v>Implementación de Cooperación Internacional para el Desarrollo Todo El Departamento, Antioquia, Occidente</v>
          </cell>
        </row>
        <row r="390">
          <cell r="C390">
            <v>0</v>
          </cell>
          <cell r="D390">
            <v>0</v>
          </cell>
          <cell r="E390" t="str">
            <v>Inversión Extranjera Directa IED</v>
          </cell>
          <cell r="F390" t="str">
            <v>UNI</v>
          </cell>
          <cell r="G390">
            <v>2</v>
          </cell>
          <cell r="H390">
            <v>42736</v>
          </cell>
          <cell r="I390">
            <v>12</v>
          </cell>
          <cell r="J390" t="str">
            <v>MES</v>
          </cell>
          <cell r="K390" t="str">
            <v>SECRETARÍA DE PRODUCTIVIDAD Y COMPETITIVIDAD</v>
          </cell>
          <cell r="L390">
            <v>0</v>
          </cell>
        </row>
        <row r="391">
          <cell r="C391">
            <v>0</v>
          </cell>
          <cell r="D391">
            <v>0</v>
          </cell>
          <cell r="E391" t="str">
            <v>Proyección Institucional Internacional</v>
          </cell>
          <cell r="F391" t="str">
            <v>UNI</v>
          </cell>
          <cell r="G391">
            <v>1</v>
          </cell>
          <cell r="H391">
            <v>42736</v>
          </cell>
          <cell r="I391">
            <v>12</v>
          </cell>
          <cell r="J391" t="str">
            <v>MES</v>
          </cell>
          <cell r="K391" t="str">
            <v>SECRETARÍA DE PRODUCTIVIDAD Y COMPETITIVIDAD</v>
          </cell>
          <cell r="L391">
            <v>0</v>
          </cell>
        </row>
        <row r="392">
          <cell r="C392" t="str">
            <v>2016050000123</v>
          </cell>
          <cell r="D392">
            <v>0</v>
          </cell>
          <cell r="E392" t="str">
            <v>Mesas municipales de empleo</v>
          </cell>
          <cell r="F392" t="str">
            <v>UNI</v>
          </cell>
          <cell r="G392">
            <v>4</v>
          </cell>
          <cell r="H392">
            <v>42736</v>
          </cell>
          <cell r="I392">
            <v>12</v>
          </cell>
          <cell r="J392" t="str">
            <v>MES</v>
          </cell>
          <cell r="K392" t="str">
            <v>SECRETARÍA DE PRODUCTIVIDAD Y COMPETITIVIDAD</v>
          </cell>
          <cell r="L392" t="str">
            <v>Fortalecimiento de Políticas Públicas de Trabajo Decente Todo El Departamento, Antioquia, Occidente</v>
          </cell>
        </row>
        <row r="393">
          <cell r="C393">
            <v>0</v>
          </cell>
          <cell r="D393">
            <v>0</v>
          </cell>
          <cell r="E393" t="str">
            <v>Política Pública trabajo decente</v>
          </cell>
          <cell r="F393" t="str">
            <v>UNI</v>
          </cell>
          <cell r="G393">
            <v>1</v>
          </cell>
          <cell r="H393">
            <v>42736</v>
          </cell>
          <cell r="I393">
            <v>12</v>
          </cell>
          <cell r="J393" t="str">
            <v>MES</v>
          </cell>
          <cell r="K393" t="str">
            <v>SECRETARÍA DE PRODUCTIVIDAD Y COMPETITIVIDAD</v>
          </cell>
          <cell r="L393">
            <v>0</v>
          </cell>
        </row>
        <row r="394">
          <cell r="C394" t="str">
            <v>2017050000001</v>
          </cell>
          <cell r="D394">
            <v>0</v>
          </cell>
          <cell r="E394" t="str">
            <v>Acompañamiento y validación</v>
          </cell>
          <cell r="F394" t="str">
            <v>UNI</v>
          </cell>
          <cell r="G394">
            <v>23</v>
          </cell>
          <cell r="H394">
            <v>42736</v>
          </cell>
          <cell r="I394">
            <v>12</v>
          </cell>
          <cell r="J394" t="str">
            <v>MES</v>
          </cell>
          <cell r="K394" t="str">
            <v>SECRETARÍA DE PRODUCTIVIDAD Y COMPETITIVIDAD</v>
          </cell>
          <cell r="L394" t="str">
            <v>Apoyo Generación de conocimiento, Transferencia tecnológica e Innovación en el departamento de Antioquia</v>
          </cell>
        </row>
        <row r="395">
          <cell r="C395">
            <v>0</v>
          </cell>
          <cell r="D395">
            <v>0</v>
          </cell>
          <cell r="E395" t="str">
            <v>Análisis de tecnologías aplicadas</v>
          </cell>
          <cell r="F395" t="str">
            <v>UNI</v>
          </cell>
          <cell r="G395">
            <v>15</v>
          </cell>
          <cell r="H395">
            <v>42736</v>
          </cell>
          <cell r="I395">
            <v>12</v>
          </cell>
          <cell r="J395" t="str">
            <v>MES</v>
          </cell>
          <cell r="K395" t="str">
            <v>SECRETARÍA DE PRODUCTIVIDAD Y COMPETITIVIDAD</v>
          </cell>
          <cell r="L395">
            <v>0</v>
          </cell>
        </row>
        <row r="396">
          <cell r="C396">
            <v>0</v>
          </cell>
          <cell r="D396">
            <v>0</v>
          </cell>
          <cell r="E396" t="str">
            <v>Apoyo y financiación de soluciones</v>
          </cell>
          <cell r="F396" t="str">
            <v>UNI</v>
          </cell>
          <cell r="G396">
            <v>12</v>
          </cell>
          <cell r="H396">
            <v>42736</v>
          </cell>
          <cell r="I396">
            <v>12</v>
          </cell>
          <cell r="J396" t="str">
            <v>MES</v>
          </cell>
          <cell r="K396" t="str">
            <v>SECRETARÍA DE PRODUCTIVIDAD Y COMPETITIVIDAD</v>
          </cell>
          <cell r="L396">
            <v>0</v>
          </cell>
        </row>
        <row r="397">
          <cell r="C397">
            <v>0</v>
          </cell>
          <cell r="D397">
            <v>0</v>
          </cell>
          <cell r="E397" t="str">
            <v>Apoyo y financiación investigaciones</v>
          </cell>
          <cell r="F397" t="str">
            <v>UNI</v>
          </cell>
          <cell r="G397">
            <v>23</v>
          </cell>
          <cell r="H397">
            <v>42736</v>
          </cell>
          <cell r="I397">
            <v>12</v>
          </cell>
          <cell r="J397" t="str">
            <v>MES</v>
          </cell>
          <cell r="K397" t="str">
            <v>SECRETARÍA DE PRODUCTIVIDAD Y COMPETITIVIDAD</v>
          </cell>
          <cell r="L397">
            <v>0</v>
          </cell>
        </row>
        <row r="398">
          <cell r="C398">
            <v>0</v>
          </cell>
          <cell r="D398">
            <v>0</v>
          </cell>
          <cell r="E398" t="str">
            <v>Identificación de problemáticas</v>
          </cell>
          <cell r="F398" t="str">
            <v>UNI</v>
          </cell>
          <cell r="G398">
            <v>12</v>
          </cell>
          <cell r="H398">
            <v>42736</v>
          </cell>
          <cell r="I398">
            <v>12</v>
          </cell>
          <cell r="J398" t="str">
            <v>MES</v>
          </cell>
          <cell r="K398" t="str">
            <v>SECRETARÍA DE PRODUCTIVIDAD Y COMPETITIVIDAD</v>
          </cell>
          <cell r="L398">
            <v>0</v>
          </cell>
        </row>
        <row r="399">
          <cell r="C399">
            <v>0</v>
          </cell>
          <cell r="D399">
            <v>0</v>
          </cell>
          <cell r="E399" t="str">
            <v>Tecnologías identificadas y apropiadas</v>
          </cell>
          <cell r="F399" t="str">
            <v>UNI</v>
          </cell>
          <cell r="G399">
            <v>15</v>
          </cell>
          <cell r="H399">
            <v>42736</v>
          </cell>
          <cell r="I399">
            <v>12</v>
          </cell>
          <cell r="J399" t="str">
            <v>MES</v>
          </cell>
          <cell r="K399" t="str">
            <v>SECRETARÍA DE PRODUCTIVIDAD Y COMPETITIVIDAD</v>
          </cell>
          <cell r="L399">
            <v>0</v>
          </cell>
        </row>
        <row r="400">
          <cell r="C400" t="str">
            <v>2016050000291</v>
          </cell>
          <cell r="D400">
            <v>0</v>
          </cell>
          <cell r="E400" t="str">
            <v>Administración sello Café de Antioquia</v>
          </cell>
          <cell r="F400" t="str">
            <v>UNI</v>
          </cell>
          <cell r="G400">
            <v>1</v>
          </cell>
          <cell r="H400">
            <v>42736</v>
          </cell>
          <cell r="I400">
            <v>12</v>
          </cell>
          <cell r="J400" t="str">
            <v>MES</v>
          </cell>
          <cell r="K400" t="str">
            <v>SECRETARÍA DE PRODUCTIVIDAD Y COMPETITIVIDAD</v>
          </cell>
          <cell r="L400" t="str">
            <v>Fortalecimiento de la productividad y competitividad del sector Cafetero en el Departamento de Antioquia</v>
          </cell>
        </row>
        <row r="401">
          <cell r="C401">
            <v>0</v>
          </cell>
          <cell r="D401">
            <v>0</v>
          </cell>
          <cell r="E401" t="str">
            <v>Concurso la mejor taza de café y subasta</v>
          </cell>
          <cell r="F401" t="str">
            <v>UNI</v>
          </cell>
          <cell r="G401">
            <v>1</v>
          </cell>
          <cell r="H401">
            <v>42736</v>
          </cell>
          <cell r="I401">
            <v>12</v>
          </cell>
          <cell r="J401" t="str">
            <v>MES</v>
          </cell>
          <cell r="K401" t="str">
            <v>SECRETARÍA DE PRODUCTIVIDAD Y COMPETITIVIDAD</v>
          </cell>
          <cell r="L401">
            <v>0</v>
          </cell>
        </row>
        <row r="402">
          <cell r="C402">
            <v>0</v>
          </cell>
          <cell r="D402">
            <v>0</v>
          </cell>
          <cell r="E402" t="str">
            <v>Dotación infraestructura a caficultores</v>
          </cell>
          <cell r="F402" t="str">
            <v>UNI</v>
          </cell>
          <cell r="G402">
            <v>2</v>
          </cell>
          <cell r="H402">
            <v>42736</v>
          </cell>
          <cell r="I402">
            <v>12</v>
          </cell>
          <cell r="J402" t="str">
            <v>MES</v>
          </cell>
          <cell r="K402" t="str">
            <v>SECRETARÍA DE PRODUCTIVIDAD Y COMPETITIVIDAD</v>
          </cell>
          <cell r="L402">
            <v>0</v>
          </cell>
        </row>
        <row r="403">
          <cell r="C403">
            <v>0</v>
          </cell>
          <cell r="D403">
            <v>0</v>
          </cell>
          <cell r="E403" t="str">
            <v>Emprendimiento industria del Café</v>
          </cell>
          <cell r="F403" t="str">
            <v>UNI</v>
          </cell>
          <cell r="G403">
            <v>30</v>
          </cell>
          <cell r="H403">
            <v>42736</v>
          </cell>
          <cell r="I403">
            <v>12</v>
          </cell>
          <cell r="J403" t="str">
            <v>MES</v>
          </cell>
          <cell r="K403" t="str">
            <v>SECRETARÍA DE PRODUCTIVIDAD Y COMPETITIVIDAD</v>
          </cell>
          <cell r="L403">
            <v>0</v>
          </cell>
        </row>
        <row r="404">
          <cell r="C404">
            <v>0</v>
          </cell>
          <cell r="D404">
            <v>0</v>
          </cell>
          <cell r="E404" t="str">
            <v>Escuela Café de Antioquia</v>
          </cell>
          <cell r="F404" t="str">
            <v>UNI</v>
          </cell>
          <cell r="G404">
            <v>1400</v>
          </cell>
          <cell r="H404">
            <v>42736</v>
          </cell>
          <cell r="I404">
            <v>12</v>
          </cell>
          <cell r="J404" t="str">
            <v>MES</v>
          </cell>
          <cell r="K404" t="str">
            <v>SECRETARÍA DE PRODUCTIVIDAD Y COMPETITIVIDAD</v>
          </cell>
          <cell r="L404">
            <v>0</v>
          </cell>
        </row>
        <row r="405">
          <cell r="C405">
            <v>0</v>
          </cell>
          <cell r="D405">
            <v>0</v>
          </cell>
          <cell r="E405" t="str">
            <v>Fortalecer el turismo y rutas cafeteras</v>
          </cell>
          <cell r="F405" t="str">
            <v>UNI</v>
          </cell>
          <cell r="G405">
            <v>10</v>
          </cell>
          <cell r="H405">
            <v>42736</v>
          </cell>
          <cell r="I405">
            <v>12</v>
          </cell>
          <cell r="J405" t="str">
            <v>MES</v>
          </cell>
          <cell r="K405" t="str">
            <v>SECRETARÍA DE PRODUCTIVIDAD Y COMPETITIVIDAD</v>
          </cell>
          <cell r="L405">
            <v>0</v>
          </cell>
        </row>
        <row r="406">
          <cell r="C406">
            <v>0</v>
          </cell>
          <cell r="D406">
            <v>0</v>
          </cell>
          <cell r="E406" t="str">
            <v>Investigación aplicada en calidad</v>
          </cell>
          <cell r="F406" t="str">
            <v>UNI</v>
          </cell>
          <cell r="G406">
            <v>1</v>
          </cell>
          <cell r="H406">
            <v>42736</v>
          </cell>
          <cell r="I406">
            <v>12</v>
          </cell>
          <cell r="J406" t="str">
            <v>MES</v>
          </cell>
          <cell r="K406" t="str">
            <v>SECRETARÍA DE PRODUCTIVIDAD Y COMPETITIVIDAD</v>
          </cell>
          <cell r="L406">
            <v>0</v>
          </cell>
        </row>
        <row r="407">
          <cell r="C407">
            <v>0</v>
          </cell>
          <cell r="D407">
            <v>0</v>
          </cell>
          <cell r="E407" t="str">
            <v>Participación en ferias de café</v>
          </cell>
          <cell r="F407" t="str">
            <v>UNI</v>
          </cell>
          <cell r="G407">
            <v>1</v>
          </cell>
          <cell r="H407">
            <v>42736</v>
          </cell>
          <cell r="I407">
            <v>12</v>
          </cell>
          <cell r="J407" t="str">
            <v>MES</v>
          </cell>
          <cell r="K407" t="str">
            <v>SECRETARÍA DE PRODUCTIVIDAD Y COMPETITIVIDAD</v>
          </cell>
          <cell r="L407">
            <v>0</v>
          </cell>
        </row>
        <row r="408">
          <cell r="C408">
            <v>0</v>
          </cell>
          <cell r="D408">
            <v>0</v>
          </cell>
          <cell r="E408" t="str">
            <v>Portafolio café de Antioquia</v>
          </cell>
          <cell r="F408" t="str">
            <v>UNI</v>
          </cell>
          <cell r="G408">
            <v>1</v>
          </cell>
          <cell r="H408">
            <v>42736</v>
          </cell>
          <cell r="I408">
            <v>12</v>
          </cell>
          <cell r="J408" t="str">
            <v>MES</v>
          </cell>
          <cell r="K408" t="str">
            <v>SECRETARÍA DE PRODUCTIVIDAD Y COMPETITIVIDAD</v>
          </cell>
          <cell r="L408">
            <v>0</v>
          </cell>
        </row>
        <row r="409">
          <cell r="C409">
            <v>0</v>
          </cell>
          <cell r="D409">
            <v>0</v>
          </cell>
          <cell r="E409" t="str">
            <v>Programa de relevo generacional</v>
          </cell>
          <cell r="F409" t="str">
            <v>UNI</v>
          </cell>
          <cell r="G409">
            <v>1</v>
          </cell>
          <cell r="H409">
            <v>42736</v>
          </cell>
          <cell r="I409">
            <v>12</v>
          </cell>
          <cell r="J409" t="str">
            <v>MES</v>
          </cell>
          <cell r="K409" t="str">
            <v>SECRETARÍA DE PRODUCTIVIDAD Y COMPETITIVIDAD</v>
          </cell>
          <cell r="L409">
            <v>0</v>
          </cell>
        </row>
        <row r="410">
          <cell r="C410">
            <v>0</v>
          </cell>
          <cell r="D410">
            <v>0</v>
          </cell>
          <cell r="E410" t="str">
            <v>Programas de Sostenibilidad económica</v>
          </cell>
          <cell r="F410" t="str">
            <v>UNI</v>
          </cell>
          <cell r="G410">
            <v>1</v>
          </cell>
          <cell r="H410">
            <v>42736</v>
          </cell>
          <cell r="I410">
            <v>12</v>
          </cell>
          <cell r="J410" t="str">
            <v>MES</v>
          </cell>
          <cell r="K410" t="str">
            <v>SECRETARÍA DE PRODUCTIVIDAD Y COMPETITIVIDAD</v>
          </cell>
          <cell r="L410">
            <v>0</v>
          </cell>
        </row>
        <row r="411">
          <cell r="C411">
            <v>0</v>
          </cell>
          <cell r="D411">
            <v>0</v>
          </cell>
          <cell r="E411" t="str">
            <v>Promoción consumo café de Antioquia</v>
          </cell>
          <cell r="F411" t="str">
            <v>UNI</v>
          </cell>
          <cell r="G411">
            <v>1</v>
          </cell>
          <cell r="H411">
            <v>42736</v>
          </cell>
          <cell r="I411">
            <v>12</v>
          </cell>
          <cell r="J411" t="str">
            <v>MES</v>
          </cell>
          <cell r="K411" t="str">
            <v>SECRETARÍA DE PRODUCTIVIDAD Y COMPETITIVIDAD</v>
          </cell>
          <cell r="L411">
            <v>0</v>
          </cell>
        </row>
        <row r="412">
          <cell r="C412">
            <v>0</v>
          </cell>
          <cell r="D412">
            <v>0</v>
          </cell>
          <cell r="E412" t="str">
            <v>Servicio de extensión en calidad de café</v>
          </cell>
          <cell r="F412" t="str">
            <v>UNI</v>
          </cell>
          <cell r="G412">
            <v>1500</v>
          </cell>
          <cell r="H412">
            <v>42736</v>
          </cell>
          <cell r="I412">
            <v>12</v>
          </cell>
          <cell r="J412" t="str">
            <v>MES</v>
          </cell>
          <cell r="K412" t="str">
            <v>SECRETARÍA DE PRODUCTIVIDAD Y COMPETITIVIDAD</v>
          </cell>
          <cell r="L412">
            <v>0</v>
          </cell>
        </row>
        <row r="413">
          <cell r="C413" t="str">
            <v>2017050000002</v>
          </cell>
          <cell r="D413">
            <v>0</v>
          </cell>
          <cell r="E413" t="str">
            <v>Análisis de capacidades</v>
          </cell>
          <cell r="F413" t="str">
            <v>UNI</v>
          </cell>
          <cell r="G413">
            <v>150</v>
          </cell>
          <cell r="H413">
            <v>42736</v>
          </cell>
          <cell r="I413">
            <v>12</v>
          </cell>
          <cell r="J413" t="str">
            <v>MES</v>
          </cell>
          <cell r="K413" t="str">
            <v>SECRETARÍA DE PRODUCTIVIDAD Y COMPETITIVIDAD</v>
          </cell>
          <cell r="L413" t="str">
            <v>Apoyo al Fortalecimiento de los agentes del Sistema de Ciencia, Tecnología e Innovación en el Departamento de Antioquia, Occidente</v>
          </cell>
        </row>
        <row r="414">
          <cell r="C414">
            <v>0</v>
          </cell>
          <cell r="D414">
            <v>0</v>
          </cell>
          <cell r="E414" t="str">
            <v>Desarrollo de acuerdos</v>
          </cell>
          <cell r="F414" t="str">
            <v>UNI</v>
          </cell>
          <cell r="G414">
            <v>3</v>
          </cell>
          <cell r="H414">
            <v>42736</v>
          </cell>
          <cell r="I414">
            <v>12</v>
          </cell>
          <cell r="J414" t="str">
            <v>MES</v>
          </cell>
          <cell r="K414" t="str">
            <v>SECRETARÍA DE PRODUCTIVIDAD Y COMPETITIVIDAD</v>
          </cell>
          <cell r="L414">
            <v>0</v>
          </cell>
        </row>
        <row r="415">
          <cell r="C415">
            <v>0</v>
          </cell>
          <cell r="D415">
            <v>0</v>
          </cell>
          <cell r="E415" t="str">
            <v>Desarrollo de capacidades</v>
          </cell>
          <cell r="F415" t="str">
            <v>UNI</v>
          </cell>
          <cell r="G415">
            <v>150</v>
          </cell>
          <cell r="H415">
            <v>42736</v>
          </cell>
          <cell r="I415">
            <v>12</v>
          </cell>
          <cell r="J415" t="str">
            <v>MES</v>
          </cell>
          <cell r="K415" t="str">
            <v>SECRETARÍA DE PRODUCTIVIDAD Y COMPETITIVIDAD</v>
          </cell>
          <cell r="L415">
            <v>0</v>
          </cell>
        </row>
        <row r="416">
          <cell r="C416">
            <v>0</v>
          </cell>
          <cell r="D416">
            <v>0</v>
          </cell>
          <cell r="E416" t="str">
            <v>Desarrollo del proceso de Actualización</v>
          </cell>
          <cell r="F416" t="str">
            <v>%</v>
          </cell>
          <cell r="G416">
            <v>20</v>
          </cell>
          <cell r="H416">
            <v>42736</v>
          </cell>
          <cell r="I416">
            <v>12</v>
          </cell>
          <cell r="J416" t="str">
            <v>MES</v>
          </cell>
          <cell r="K416" t="str">
            <v>SECRETARÍA DE PRODUCTIVIDAD Y COMPETITIVIDAD</v>
          </cell>
          <cell r="L416">
            <v>0</v>
          </cell>
        </row>
        <row r="417">
          <cell r="C417">
            <v>0</v>
          </cell>
          <cell r="D417">
            <v>0</v>
          </cell>
          <cell r="E417" t="str">
            <v>Proceso de formalización</v>
          </cell>
          <cell r="F417" t="str">
            <v>UNI</v>
          </cell>
          <cell r="G417">
            <v>2</v>
          </cell>
          <cell r="H417">
            <v>42736</v>
          </cell>
          <cell r="I417">
            <v>12</v>
          </cell>
          <cell r="J417" t="str">
            <v>MES</v>
          </cell>
          <cell r="K417" t="str">
            <v>SECRETARÍA DE PRODUCTIVIDAD Y COMPETITIVIDAD</v>
          </cell>
          <cell r="L417">
            <v>0</v>
          </cell>
        </row>
        <row r="418">
          <cell r="C418" t="str">
            <v>2016050000051</v>
          </cell>
          <cell r="D418">
            <v>0</v>
          </cell>
          <cell r="E418" t="str">
            <v>Campañas promoción TIC</v>
          </cell>
          <cell r="F418" t="str">
            <v>UNI</v>
          </cell>
          <cell r="G418">
            <v>1</v>
          </cell>
          <cell r="H418">
            <v>42736</v>
          </cell>
          <cell r="I418">
            <v>12</v>
          </cell>
          <cell r="J418" t="str">
            <v>MES</v>
          </cell>
          <cell r="K418" t="str">
            <v>SECRETARÍA DE PRODUCTIVIDAD Y COMPETITIVIDAD</v>
          </cell>
          <cell r="L418" t="str">
            <v>Fortalecimiento de las TIC en Redes Empresariales Todo El Departamento, Antioquia, Occidente</v>
          </cell>
        </row>
        <row r="419">
          <cell r="C419">
            <v>0</v>
          </cell>
          <cell r="D419">
            <v>0</v>
          </cell>
          <cell r="E419" t="str">
            <v>Programas fortalecimiento empresas TIC</v>
          </cell>
          <cell r="F419" t="str">
            <v>UNI</v>
          </cell>
          <cell r="G419">
            <v>1</v>
          </cell>
          <cell r="H419">
            <v>42736</v>
          </cell>
          <cell r="I419">
            <v>12</v>
          </cell>
          <cell r="J419" t="str">
            <v>MES</v>
          </cell>
          <cell r="K419" t="str">
            <v>SECRETARÍA DE PRODUCTIVIDAD Y COMPETITIVIDAD</v>
          </cell>
          <cell r="L419">
            <v>0</v>
          </cell>
        </row>
        <row r="420">
          <cell r="C420">
            <v>0</v>
          </cell>
          <cell r="D420">
            <v>0</v>
          </cell>
          <cell r="E420" t="str">
            <v>Redes empresariales plataformas TIC</v>
          </cell>
          <cell r="F420" t="str">
            <v>UNI</v>
          </cell>
          <cell r="G420">
            <v>1</v>
          </cell>
          <cell r="H420">
            <v>42736</v>
          </cell>
          <cell r="I420">
            <v>12</v>
          </cell>
          <cell r="J420" t="str">
            <v>MES</v>
          </cell>
          <cell r="K420" t="str">
            <v>SECRETARÍA DE PRODUCTIVIDAD Y COMPETITIVIDAD</v>
          </cell>
          <cell r="L420">
            <v>0</v>
          </cell>
        </row>
        <row r="421">
          <cell r="C421">
            <v>0</v>
          </cell>
          <cell r="D421">
            <v>0</v>
          </cell>
          <cell r="E421" t="str">
            <v>Campañas promoción TIC</v>
          </cell>
          <cell r="F421" t="str">
            <v>UNI</v>
          </cell>
          <cell r="G421">
            <v>1</v>
          </cell>
          <cell r="H421">
            <v>42736</v>
          </cell>
          <cell r="I421">
            <v>12</v>
          </cell>
          <cell r="J421" t="str">
            <v>MES</v>
          </cell>
          <cell r="K421" t="str">
            <v>SECRETARÍA DE PRODUCTIVIDAD Y COMPETITIVIDAD</v>
          </cell>
          <cell r="L421">
            <v>0</v>
          </cell>
        </row>
        <row r="422">
          <cell r="C422">
            <v>0</v>
          </cell>
          <cell r="D422">
            <v>0</v>
          </cell>
          <cell r="E422" t="str">
            <v>Programas fortalecimiento empresas TIC</v>
          </cell>
          <cell r="F422" t="str">
            <v>UNI</v>
          </cell>
          <cell r="G422">
            <v>1</v>
          </cell>
          <cell r="H422">
            <v>42736</v>
          </cell>
          <cell r="I422">
            <v>12</v>
          </cell>
          <cell r="J422" t="str">
            <v>MES</v>
          </cell>
          <cell r="K422" t="str">
            <v>SECRETARÍA DE PRODUCTIVIDAD Y COMPETITIVIDAD</v>
          </cell>
          <cell r="L422">
            <v>0</v>
          </cell>
        </row>
        <row r="423">
          <cell r="C423">
            <v>0</v>
          </cell>
          <cell r="D423">
            <v>0</v>
          </cell>
          <cell r="E423" t="str">
            <v>Redes empresariales plataformas TIC</v>
          </cell>
          <cell r="F423" t="str">
            <v>UNI</v>
          </cell>
          <cell r="G423">
            <v>1</v>
          </cell>
          <cell r="H423">
            <v>42736</v>
          </cell>
          <cell r="I423">
            <v>12</v>
          </cell>
          <cell r="J423" t="str">
            <v>MES</v>
          </cell>
          <cell r="K423" t="str">
            <v>SECRETARÍA DE PRODUCTIVIDAD Y COMPETITIVIDAD</v>
          </cell>
          <cell r="L423">
            <v>0</v>
          </cell>
        </row>
        <row r="424">
          <cell r="C424" t="str">
            <v>2016050000013</v>
          </cell>
          <cell r="D424">
            <v>500000000</v>
          </cell>
          <cell r="E424" t="str">
            <v>Conformación nodo reg cambio climático</v>
          </cell>
          <cell r="F424" t="str">
            <v>%</v>
          </cell>
          <cell r="G424">
            <v>25</v>
          </cell>
          <cell r="H424">
            <v>42736</v>
          </cell>
          <cell r="I424">
            <v>12</v>
          </cell>
          <cell r="J424" t="str">
            <v>MES</v>
          </cell>
          <cell r="K424" t="str">
            <v>SECRETARÍA DE MEDIO AMBIENTE</v>
          </cell>
          <cell r="L424" t="str">
            <v>Formulación e  implementación del plan departamental de adaptación y mitigación al cambio climático, Antioquia, Occidente</v>
          </cell>
        </row>
        <row r="425">
          <cell r="C425">
            <v>0</v>
          </cell>
          <cell r="D425">
            <v>0</v>
          </cell>
          <cell r="E425" t="str">
            <v>Formul plan adapt mitig cambio climático</v>
          </cell>
          <cell r="F425" t="str">
            <v>UNI</v>
          </cell>
          <cell r="G425">
            <v>1</v>
          </cell>
          <cell r="H425">
            <v>42736</v>
          </cell>
          <cell r="I425">
            <v>12</v>
          </cell>
          <cell r="J425" t="str">
            <v>MES</v>
          </cell>
          <cell r="K425" t="str">
            <v>SECRETARÍA DE MEDIO AMBIENTE</v>
          </cell>
          <cell r="L425">
            <v>0</v>
          </cell>
        </row>
        <row r="426">
          <cell r="C426">
            <v>0</v>
          </cell>
          <cell r="D426">
            <v>0</v>
          </cell>
          <cell r="E426" t="str">
            <v>Impl proy innov inv mitig cambio climát</v>
          </cell>
          <cell r="F426" t="str">
            <v>UNI</v>
          </cell>
          <cell r="G426">
            <v>1</v>
          </cell>
          <cell r="H426">
            <v>42736</v>
          </cell>
          <cell r="I426">
            <v>12</v>
          </cell>
          <cell r="J426" t="str">
            <v>MES</v>
          </cell>
          <cell r="K426" t="str">
            <v>SECRETARÍA DE MEDIO AMBIENTE</v>
          </cell>
          <cell r="L426">
            <v>0</v>
          </cell>
        </row>
        <row r="427">
          <cell r="C427">
            <v>0</v>
          </cell>
          <cell r="D427">
            <v>0</v>
          </cell>
          <cell r="E427" t="str">
            <v>Implem proy adap mitig cambio climático</v>
          </cell>
          <cell r="F427" t="str">
            <v>UNI</v>
          </cell>
          <cell r="G427">
            <v>2</v>
          </cell>
          <cell r="H427">
            <v>42736</v>
          </cell>
          <cell r="I427">
            <v>12</v>
          </cell>
          <cell r="J427" t="str">
            <v>MES</v>
          </cell>
          <cell r="K427" t="str">
            <v>SECRETARÍA DE MEDIO AMBIENTE</v>
          </cell>
          <cell r="L427">
            <v>0</v>
          </cell>
        </row>
        <row r="428">
          <cell r="C428" t="str">
            <v>2016050000014</v>
          </cell>
          <cell r="D428">
            <v>490000000</v>
          </cell>
          <cell r="E428" t="str">
            <v>Estrat educat participación implemen</v>
          </cell>
          <cell r="F428" t="str">
            <v>UNI</v>
          </cell>
          <cell r="G428">
            <v>1</v>
          </cell>
          <cell r="H428">
            <v>42736</v>
          </cell>
          <cell r="I428">
            <v>12</v>
          </cell>
          <cell r="J428" t="str">
            <v>MES</v>
          </cell>
          <cell r="K428" t="str">
            <v>SECRETARÍA DE MEDIO AMBIENTE</v>
          </cell>
          <cell r="L428" t="str">
            <v>Implementación Proyectos educativos y de participación para la construcción de una cultura ambiental sustentable en el departamento de Antioquia, Occidente</v>
          </cell>
        </row>
        <row r="429">
          <cell r="C429">
            <v>0</v>
          </cell>
          <cell r="D429">
            <v>0</v>
          </cell>
          <cell r="E429" t="str">
            <v>Proyecto de Ordenanza Basuras Cero</v>
          </cell>
          <cell r="F429" t="str">
            <v>UNI</v>
          </cell>
          <cell r="G429">
            <v>5</v>
          </cell>
          <cell r="H429">
            <v>42736</v>
          </cell>
          <cell r="I429">
            <v>12</v>
          </cell>
          <cell r="J429" t="str">
            <v>MES</v>
          </cell>
          <cell r="K429" t="str">
            <v>SECRETARÍA DE MEDIO AMBIENTE</v>
          </cell>
          <cell r="L429">
            <v>0</v>
          </cell>
        </row>
        <row r="430">
          <cell r="C430">
            <v>0</v>
          </cell>
          <cell r="D430">
            <v>0</v>
          </cell>
          <cell r="E430" t="str">
            <v>Árboles sembrados Jornadas reforest</v>
          </cell>
          <cell r="F430" t="str">
            <v>UNI</v>
          </cell>
          <cell r="G430">
            <v>13500</v>
          </cell>
          <cell r="H430">
            <v>42736</v>
          </cell>
          <cell r="I430">
            <v>12</v>
          </cell>
          <cell r="J430" t="str">
            <v>MES</v>
          </cell>
          <cell r="K430" t="str">
            <v>SECRETARÍA DE MEDIO AMBIENTE</v>
          </cell>
          <cell r="L430">
            <v>0</v>
          </cell>
        </row>
        <row r="431">
          <cell r="C431">
            <v>0</v>
          </cell>
          <cell r="D431">
            <v>0</v>
          </cell>
          <cell r="E431" t="str">
            <v>escuela liderazgo ambiental</v>
          </cell>
          <cell r="F431" t="str">
            <v>UNI</v>
          </cell>
          <cell r="G431">
            <v>1</v>
          </cell>
          <cell r="H431">
            <v>42736</v>
          </cell>
          <cell r="I431">
            <v>12</v>
          </cell>
          <cell r="J431" t="str">
            <v>MES</v>
          </cell>
          <cell r="K431" t="str">
            <v>SECRETARÍA DE MEDIO AMBIENTE</v>
          </cell>
          <cell r="L431">
            <v>0</v>
          </cell>
        </row>
        <row r="432">
          <cell r="C432">
            <v>0</v>
          </cell>
          <cell r="D432">
            <v>0</v>
          </cell>
          <cell r="E432" t="str">
            <v>iniciat locl de protec y consev med amb</v>
          </cell>
          <cell r="F432" t="str">
            <v>UNI</v>
          </cell>
          <cell r="G432">
            <v>1</v>
          </cell>
          <cell r="H432">
            <v>42736</v>
          </cell>
          <cell r="I432">
            <v>12</v>
          </cell>
          <cell r="J432" t="str">
            <v>MES</v>
          </cell>
          <cell r="K432" t="str">
            <v>SECRETARÍA DE MEDIO AMBIENTE</v>
          </cell>
          <cell r="L432">
            <v>0</v>
          </cell>
        </row>
        <row r="433">
          <cell r="C433">
            <v>0</v>
          </cell>
          <cell r="D433">
            <v>0</v>
          </cell>
          <cell r="E433" t="str">
            <v>reactivación mesas ambientales</v>
          </cell>
          <cell r="F433" t="str">
            <v>UNI</v>
          </cell>
          <cell r="G433">
            <v>1</v>
          </cell>
          <cell r="H433">
            <v>42736</v>
          </cell>
          <cell r="I433">
            <v>12</v>
          </cell>
          <cell r="J433" t="str">
            <v>MES</v>
          </cell>
          <cell r="K433" t="str">
            <v>SECRETARÍA DE MEDIO AMBIENTE</v>
          </cell>
          <cell r="L433">
            <v>0</v>
          </cell>
        </row>
        <row r="434">
          <cell r="C434" t="str">
            <v>2016050000018</v>
          </cell>
          <cell r="D434">
            <v>14306439176</v>
          </cell>
          <cell r="E434" t="str">
            <v>Monitoreo prinples fuentes hídricas</v>
          </cell>
          <cell r="F434" t="str">
            <v>%</v>
          </cell>
          <cell r="G434">
            <v>22</v>
          </cell>
          <cell r="H434">
            <v>42736</v>
          </cell>
          <cell r="I434">
            <v>12</v>
          </cell>
          <cell r="J434" t="str">
            <v>MES</v>
          </cell>
          <cell r="K434" t="str">
            <v>SECRETARÍA DE MEDIO AMBIENTE</v>
          </cell>
          <cell r="L434" t="str">
            <v>Protección y conservación del recurso hídrico en el departamento de, Antioquia, Occidente</v>
          </cell>
        </row>
        <row r="435">
          <cell r="C435">
            <v>0</v>
          </cell>
          <cell r="D435">
            <v>0</v>
          </cell>
          <cell r="E435" t="str">
            <v>Est actlización estado recurso hídrico</v>
          </cell>
          <cell r="F435" t="str">
            <v>%</v>
          </cell>
          <cell r="G435">
            <v>50</v>
          </cell>
          <cell r="H435">
            <v>42736</v>
          </cell>
          <cell r="I435">
            <v>12</v>
          </cell>
          <cell r="J435" t="str">
            <v>MES</v>
          </cell>
          <cell r="K435" t="str">
            <v>SECRETARÍA DE MEDIO AMBIENTE</v>
          </cell>
          <cell r="L435">
            <v>0</v>
          </cell>
        </row>
        <row r="436">
          <cell r="C436">
            <v>0</v>
          </cell>
          <cell r="D436">
            <v>0</v>
          </cell>
          <cell r="E436" t="str">
            <v>Áreas protección fuentes adquiridas</v>
          </cell>
          <cell r="F436" t="str">
            <v>UNI</v>
          </cell>
          <cell r="G436">
            <v>1184</v>
          </cell>
          <cell r="H436">
            <v>42736</v>
          </cell>
          <cell r="I436">
            <v>12</v>
          </cell>
          <cell r="J436" t="str">
            <v>MES</v>
          </cell>
          <cell r="K436" t="str">
            <v>SECRETARÍA DE MEDIO AMBIENTE</v>
          </cell>
          <cell r="L436">
            <v>0</v>
          </cell>
        </row>
        <row r="437">
          <cell r="C437">
            <v>0</v>
          </cell>
          <cell r="D437">
            <v>0</v>
          </cell>
          <cell r="E437" t="str">
            <v>Áreas protección fuentes mantenidas</v>
          </cell>
          <cell r="F437" t="str">
            <v>UNI</v>
          </cell>
          <cell r="G437">
            <v>1136</v>
          </cell>
          <cell r="H437">
            <v>42736</v>
          </cell>
          <cell r="I437">
            <v>12</v>
          </cell>
          <cell r="J437" t="str">
            <v>MES</v>
          </cell>
          <cell r="K437" t="str">
            <v>SECRETARÍA DE MEDIO AMBIENTE</v>
          </cell>
          <cell r="L437">
            <v>0</v>
          </cell>
        </row>
        <row r="438">
          <cell r="C438">
            <v>0</v>
          </cell>
          <cell r="D438">
            <v>0</v>
          </cell>
          <cell r="E438" t="str">
            <v>Proyectos contemplados POMCAS</v>
          </cell>
          <cell r="F438" t="str">
            <v>UNI</v>
          </cell>
          <cell r="G438">
            <v>8</v>
          </cell>
          <cell r="H438">
            <v>42736</v>
          </cell>
          <cell r="I438">
            <v>12</v>
          </cell>
          <cell r="J438" t="str">
            <v>MES</v>
          </cell>
          <cell r="K438" t="str">
            <v>SECRETARÍA DE MEDIO AMBIENTE</v>
          </cell>
          <cell r="L438">
            <v>0</v>
          </cell>
        </row>
        <row r="439">
          <cell r="C439">
            <v>0</v>
          </cell>
          <cell r="D439">
            <v>0</v>
          </cell>
          <cell r="E439" t="str">
            <v>Pago servicios ambientales</v>
          </cell>
          <cell r="F439" t="str">
            <v>UNI</v>
          </cell>
          <cell r="G439">
            <v>667</v>
          </cell>
          <cell r="H439">
            <v>42736</v>
          </cell>
          <cell r="I439">
            <v>12</v>
          </cell>
          <cell r="J439" t="str">
            <v>MES</v>
          </cell>
          <cell r="K439" t="str">
            <v>SECRETARÍA DE MEDIO AMBIENTE</v>
          </cell>
          <cell r="L439">
            <v>0</v>
          </cell>
        </row>
        <row r="440">
          <cell r="C440" t="str">
            <v>2016050000019</v>
          </cell>
          <cell r="D440">
            <v>2510000000</v>
          </cell>
          <cell r="E440" t="str">
            <v>Áreas en ecosis estratégicos restaur</v>
          </cell>
          <cell r="F440" t="str">
            <v>UNI</v>
          </cell>
          <cell r="G440">
            <v>75</v>
          </cell>
          <cell r="H440">
            <v>42736</v>
          </cell>
          <cell r="I440">
            <v>12</v>
          </cell>
          <cell r="J440" t="str">
            <v>MES</v>
          </cell>
          <cell r="K440" t="str">
            <v>SECRETARÍA DE MEDIO AMBIENTE</v>
          </cell>
          <cell r="L440" t="str">
            <v>Protección y conservación de áreas de ecosistemas estratégicos, Antioquia, Occidente</v>
          </cell>
        </row>
        <row r="441">
          <cell r="C441">
            <v>0</v>
          </cell>
          <cell r="D441">
            <v>0</v>
          </cell>
          <cell r="E441" t="str">
            <v>Diseño e implementación de SILAP</v>
          </cell>
          <cell r="F441" t="str">
            <v>UNI</v>
          </cell>
          <cell r="G441">
            <v>2</v>
          </cell>
          <cell r="H441">
            <v>42736</v>
          </cell>
          <cell r="I441">
            <v>12</v>
          </cell>
          <cell r="J441" t="str">
            <v>MES</v>
          </cell>
          <cell r="K441" t="str">
            <v>SECRETARÍA DE MEDIO AMBIENTE</v>
          </cell>
          <cell r="L441">
            <v>0</v>
          </cell>
        </row>
        <row r="442">
          <cell r="C442">
            <v>0</v>
          </cell>
          <cell r="D442">
            <v>0</v>
          </cell>
          <cell r="E442" t="str">
            <v>Áreas esp público prote amb recuperadas</v>
          </cell>
          <cell r="F442" t="str">
            <v>UNI</v>
          </cell>
          <cell r="G442">
            <v>5</v>
          </cell>
          <cell r="H442">
            <v>42736</v>
          </cell>
          <cell r="I442">
            <v>12</v>
          </cell>
          <cell r="J442" t="str">
            <v>MES</v>
          </cell>
          <cell r="K442" t="str">
            <v>SECRETARÍA DE MEDIO AMBIENTE</v>
          </cell>
          <cell r="L442">
            <v>0</v>
          </cell>
        </row>
        <row r="443">
          <cell r="C443">
            <v>0</v>
          </cell>
          <cell r="D443">
            <v>0</v>
          </cell>
          <cell r="E443" t="str">
            <v>Áreas ecosis estrat vigilada controlada</v>
          </cell>
          <cell r="F443" t="str">
            <v>UNI</v>
          </cell>
          <cell r="G443">
            <v>1714</v>
          </cell>
          <cell r="H443">
            <v>42736</v>
          </cell>
          <cell r="I443">
            <v>12</v>
          </cell>
          <cell r="J443" t="str">
            <v>MES</v>
          </cell>
          <cell r="K443" t="str">
            <v>SECRETARÍA DE MEDIO AMBIENTE</v>
          </cell>
          <cell r="L443">
            <v>0</v>
          </cell>
        </row>
        <row r="444">
          <cell r="C444">
            <v>0</v>
          </cell>
          <cell r="D444">
            <v>0</v>
          </cell>
          <cell r="E444" t="str">
            <v>Áreas apoyadas para declaratoria SIDAP</v>
          </cell>
          <cell r="F444" t="str">
            <v>UNI</v>
          </cell>
          <cell r="G444">
            <v>50000</v>
          </cell>
          <cell r="H444">
            <v>42736</v>
          </cell>
          <cell r="I444">
            <v>12</v>
          </cell>
          <cell r="J444" t="str">
            <v>MES</v>
          </cell>
          <cell r="K444" t="str">
            <v>SECRETARÍA DE MEDIO AMBIENTE</v>
          </cell>
          <cell r="L444">
            <v>0</v>
          </cell>
        </row>
        <row r="445">
          <cell r="C445">
            <v>0</v>
          </cell>
          <cell r="D445">
            <v>0</v>
          </cell>
          <cell r="E445" t="str">
            <v>Proyectos contemplados CODEAM implem</v>
          </cell>
          <cell r="F445" t="str">
            <v>UNI</v>
          </cell>
          <cell r="G445">
            <v>2</v>
          </cell>
          <cell r="H445">
            <v>42736</v>
          </cell>
          <cell r="I445">
            <v>12</v>
          </cell>
          <cell r="J445" t="str">
            <v>MES</v>
          </cell>
          <cell r="K445" t="str">
            <v>SECRETARÍA DE MEDIO AMBIENTE</v>
          </cell>
          <cell r="L445">
            <v>0</v>
          </cell>
        </row>
        <row r="446">
          <cell r="C446">
            <v>0</v>
          </cell>
          <cell r="D446">
            <v>0</v>
          </cell>
          <cell r="E446" t="str">
            <v>Proyct dsllados escenarios particip</v>
          </cell>
          <cell r="F446" t="str">
            <v>UNI</v>
          </cell>
          <cell r="G446">
            <v>1</v>
          </cell>
          <cell r="H446">
            <v>42736</v>
          </cell>
          <cell r="I446">
            <v>12</v>
          </cell>
          <cell r="J446" t="str">
            <v>MES</v>
          </cell>
          <cell r="K446" t="str">
            <v>SECRETARÍA DE MEDIO AMBIENTE</v>
          </cell>
          <cell r="L446">
            <v>0</v>
          </cell>
        </row>
        <row r="447">
          <cell r="C447">
            <v>0</v>
          </cell>
          <cell r="D447">
            <v>0</v>
          </cell>
          <cell r="E447" t="str">
            <v>Proy Plan Acción comisión incen fostls</v>
          </cell>
          <cell r="F447" t="str">
            <v>UNI</v>
          </cell>
          <cell r="G447">
            <v>1</v>
          </cell>
          <cell r="H447">
            <v>42736</v>
          </cell>
          <cell r="I447">
            <v>12</v>
          </cell>
          <cell r="J447" t="str">
            <v>MES</v>
          </cell>
          <cell r="K447" t="str">
            <v>SECRETARÍA DE MEDIO AMBIENTE</v>
          </cell>
          <cell r="L447">
            <v>0</v>
          </cell>
        </row>
        <row r="448">
          <cell r="C448" t="str">
            <v>2016050000088</v>
          </cell>
          <cell r="D448">
            <v>432778082</v>
          </cell>
          <cell r="E448" t="str">
            <v>Asesoría y asistencia técnica</v>
          </cell>
          <cell r="F448" t="str">
            <v>UNI</v>
          </cell>
          <cell r="G448">
            <v>2</v>
          </cell>
          <cell r="H448">
            <v>42736</v>
          </cell>
          <cell r="I448">
            <v>12</v>
          </cell>
          <cell r="J448" t="str">
            <v>MES</v>
          </cell>
          <cell r="K448" t="str">
            <v>SECRETARÍA SECCIONAL DE SALUD Y PROTECCIÓN SOCIAL</v>
          </cell>
          <cell r="L448" t="str">
            <v>Fortalecimiento de la vigilancia de la calidad e inocuidad de alimentos y bebidas Todo El Departamento, Antioquia, Occidente</v>
          </cell>
        </row>
        <row r="449">
          <cell r="C449">
            <v>0</v>
          </cell>
          <cell r="D449">
            <v>0</v>
          </cell>
          <cell r="E449" t="str">
            <v>Compra mantenimiento equipos e insumos</v>
          </cell>
          <cell r="F449" t="str">
            <v>UNI</v>
          </cell>
          <cell r="G449">
            <v>1</v>
          </cell>
          <cell r="H449">
            <v>42736</v>
          </cell>
          <cell r="I449">
            <v>12</v>
          </cell>
          <cell r="J449" t="str">
            <v>MES</v>
          </cell>
          <cell r="K449" t="str">
            <v>SECRETARÍA SECCIONAL DE SALUD Y PROTECCIÓN SOCIAL</v>
          </cell>
          <cell r="L449">
            <v>0</v>
          </cell>
        </row>
        <row r="450">
          <cell r="C450">
            <v>0</v>
          </cell>
          <cell r="D450">
            <v>0</v>
          </cell>
          <cell r="E450" t="str">
            <v>Gestión del Proyecto</v>
          </cell>
          <cell r="F450" t="str">
            <v>UNI</v>
          </cell>
          <cell r="G450">
            <v>1</v>
          </cell>
          <cell r="H450">
            <v>42736</v>
          </cell>
          <cell r="I450">
            <v>12</v>
          </cell>
          <cell r="J450" t="str">
            <v>MES</v>
          </cell>
          <cell r="K450" t="str">
            <v>SECRETARÍA SECCIONAL DE SALUD Y PROTECCIÓN SOCIAL</v>
          </cell>
          <cell r="L450">
            <v>0</v>
          </cell>
        </row>
        <row r="451">
          <cell r="C451">
            <v>0</v>
          </cell>
          <cell r="D451">
            <v>0</v>
          </cell>
          <cell r="E451" t="str">
            <v>Actividades educación comunicación-salud</v>
          </cell>
          <cell r="F451" t="str">
            <v>UNI</v>
          </cell>
          <cell r="G451">
            <v>2</v>
          </cell>
          <cell r="H451">
            <v>42736</v>
          </cell>
          <cell r="I451">
            <v>12</v>
          </cell>
          <cell r="J451" t="str">
            <v>MES</v>
          </cell>
          <cell r="K451" t="str">
            <v>SECRETARÍA SECCIONAL DE SALUD Y PROTECCIÓN SOCIAL</v>
          </cell>
          <cell r="L451">
            <v>0</v>
          </cell>
        </row>
        <row r="452">
          <cell r="C452">
            <v>0</v>
          </cell>
          <cell r="D452">
            <v>0</v>
          </cell>
          <cell r="E452" t="str">
            <v>Vigilancia y control</v>
          </cell>
          <cell r="F452" t="str">
            <v>%</v>
          </cell>
          <cell r="G452">
            <v>100</v>
          </cell>
          <cell r="H452">
            <v>42736</v>
          </cell>
          <cell r="I452">
            <v>12</v>
          </cell>
          <cell r="J452" t="str">
            <v>MES</v>
          </cell>
          <cell r="K452" t="str">
            <v>SECRETARÍA SECCIONAL DE SALUD Y PROTECCIÓN SOCIAL</v>
          </cell>
          <cell r="L452">
            <v>0</v>
          </cell>
        </row>
        <row r="453">
          <cell r="C453" t="str">
            <v>2016050000091</v>
          </cell>
          <cell r="D453">
            <v>5238176346</v>
          </cell>
          <cell r="E453" t="str">
            <v>Fondo Rotatorio de Estupefacientes</v>
          </cell>
          <cell r="F453" t="str">
            <v>UNI</v>
          </cell>
          <cell r="G453">
            <v>200</v>
          </cell>
          <cell r="H453">
            <v>42736</v>
          </cell>
          <cell r="I453">
            <v>12</v>
          </cell>
          <cell r="J453" t="str">
            <v>MES</v>
          </cell>
          <cell r="K453" t="str">
            <v>SECRETARÍA SECCIONAL DE SALUD Y PROTECCIÓN SOCIAL</v>
          </cell>
          <cell r="L453" t="str">
            <v>Fortalecimiento de la vigilancia sanitaria de la calidad de los medicamentos y afines Todo El Departamento, Antioquia, Occidente</v>
          </cell>
        </row>
        <row r="454">
          <cell r="C454">
            <v>0</v>
          </cell>
          <cell r="D454">
            <v>0</v>
          </cell>
          <cell r="E454" t="str">
            <v>Gestión del Proyecto</v>
          </cell>
          <cell r="F454" t="str">
            <v>UNI</v>
          </cell>
          <cell r="G454">
            <v>1</v>
          </cell>
          <cell r="H454">
            <v>42736</v>
          </cell>
          <cell r="I454">
            <v>12</v>
          </cell>
          <cell r="J454" t="str">
            <v>MES</v>
          </cell>
          <cell r="K454" t="str">
            <v>SECRETARÍA SECCIONAL DE SALUD Y PROTECCIÓN SOCIAL</v>
          </cell>
          <cell r="L454">
            <v>0</v>
          </cell>
        </row>
        <row r="455">
          <cell r="C455">
            <v>0</v>
          </cell>
          <cell r="D455">
            <v>0</v>
          </cell>
          <cell r="E455" t="str">
            <v>Actividades educación comunicación salud</v>
          </cell>
          <cell r="F455" t="str">
            <v>UNI</v>
          </cell>
          <cell r="G455">
            <v>1</v>
          </cell>
          <cell r="H455">
            <v>42736</v>
          </cell>
          <cell r="I455">
            <v>12</v>
          </cell>
          <cell r="J455" t="str">
            <v>MES</v>
          </cell>
          <cell r="K455" t="str">
            <v>SECRETARÍA SECCIONAL DE SALUD Y PROTECCIÓN SOCIAL</v>
          </cell>
          <cell r="L455">
            <v>0</v>
          </cell>
        </row>
        <row r="456">
          <cell r="C456">
            <v>0</v>
          </cell>
          <cell r="D456">
            <v>0</v>
          </cell>
          <cell r="E456" t="str">
            <v>Otras acciones IVC y A-AT</v>
          </cell>
          <cell r="F456" t="str">
            <v>UNI</v>
          </cell>
          <cell r="G456">
            <v>2500</v>
          </cell>
          <cell r="H456">
            <v>42736</v>
          </cell>
          <cell r="I456">
            <v>12</v>
          </cell>
          <cell r="J456" t="str">
            <v>MES</v>
          </cell>
          <cell r="K456" t="str">
            <v>SECRETARÍA SECCIONAL DE SALUD Y PROTECCIÓN SOCIAL</v>
          </cell>
          <cell r="L456">
            <v>0</v>
          </cell>
        </row>
        <row r="457">
          <cell r="C457">
            <v>0</v>
          </cell>
          <cell r="D457">
            <v>0</v>
          </cell>
          <cell r="E457" t="str">
            <v>Recurso Humano-Practicantes</v>
          </cell>
          <cell r="F457" t="str">
            <v>PRS</v>
          </cell>
          <cell r="G457">
            <v>2</v>
          </cell>
          <cell r="H457" t="str">
            <v>01/03/2017</v>
          </cell>
          <cell r="I457" t="str">
            <v>10</v>
          </cell>
          <cell r="J457" t="str">
            <v>MES</v>
          </cell>
          <cell r="K457" t="str">
            <v>SECRETARÍA SECCIONAL DE SALUD Y PROTECCIÓN SOCIAL</v>
          </cell>
          <cell r="L457">
            <v>0</v>
          </cell>
        </row>
        <row r="458">
          <cell r="C458" t="str">
            <v>2016050000092</v>
          </cell>
          <cell r="D458">
            <v>7064149250</v>
          </cell>
          <cell r="E458" t="str">
            <v>Evaluación del riesgo de las ETV</v>
          </cell>
          <cell r="F458" t="str">
            <v>UNI</v>
          </cell>
          <cell r="G458">
            <v>1</v>
          </cell>
          <cell r="H458">
            <v>42736</v>
          </cell>
          <cell r="I458">
            <v>12</v>
          </cell>
          <cell r="J458" t="str">
            <v>MES</v>
          </cell>
          <cell r="K458" t="str">
            <v>SECRETARÍA SECCIONAL DE SALUD Y PROTECCIÓN SOCIAL</v>
          </cell>
          <cell r="L458" t="str">
            <v>Prevención y Promoción de las enfermedades transmitidas por vectores, EGI Todo El Departamento, Antioquia, Occidente</v>
          </cell>
        </row>
        <row r="459">
          <cell r="C459">
            <v>0</v>
          </cell>
          <cell r="D459">
            <v>0</v>
          </cell>
          <cell r="E459" t="str">
            <v>Gestión del proyecto</v>
          </cell>
          <cell r="F459" t="str">
            <v>UNI</v>
          </cell>
          <cell r="G459">
            <v>1</v>
          </cell>
          <cell r="H459">
            <v>42736</v>
          </cell>
          <cell r="I459">
            <v>12</v>
          </cell>
          <cell r="J459" t="str">
            <v>MES</v>
          </cell>
          <cell r="K459" t="str">
            <v>SECRETARÍA SECCIONAL DE SALUD Y PROTECCIÓN SOCIAL</v>
          </cell>
          <cell r="L459">
            <v>0</v>
          </cell>
        </row>
        <row r="460">
          <cell r="C460">
            <v>0</v>
          </cell>
          <cell r="D460">
            <v>0</v>
          </cell>
          <cell r="E460" t="str">
            <v>Viviendas con fumigación y promo salud</v>
          </cell>
          <cell r="F460" t="str">
            <v>UNI</v>
          </cell>
          <cell r="G460">
            <v>51168</v>
          </cell>
          <cell r="H460">
            <v>42736</v>
          </cell>
          <cell r="I460">
            <v>12</v>
          </cell>
          <cell r="J460" t="str">
            <v>MES</v>
          </cell>
          <cell r="K460" t="str">
            <v>SECRETARÍA SECCIONAL DE SALUD Y PROTECCIÓN SOCIAL</v>
          </cell>
          <cell r="L460">
            <v>0</v>
          </cell>
        </row>
        <row r="461">
          <cell r="C461" t="str">
            <v>2016050000093</v>
          </cell>
          <cell r="D461">
            <v>785522210</v>
          </cell>
          <cell r="E461" t="str">
            <v>Acciones IEC</v>
          </cell>
          <cell r="F461" t="str">
            <v>UNI</v>
          </cell>
          <cell r="G461">
            <v>3</v>
          </cell>
          <cell r="H461">
            <v>42736</v>
          </cell>
          <cell r="I461">
            <v>12</v>
          </cell>
          <cell r="J461" t="str">
            <v>MES</v>
          </cell>
          <cell r="K461" t="str">
            <v>SECRETARÍA SECCIONAL DE SALUD Y PROTECCIÓN SOCIAL</v>
          </cell>
          <cell r="L461" t="str">
            <v>Fortalecimiento de la Vigilancia Sanitaria en el uso de radiaciones y en la oferta de servicios de seguridad y salud en el trabajo Todo El Departamento, Antioquia, Occidente</v>
          </cell>
        </row>
        <row r="462">
          <cell r="C462">
            <v>0</v>
          </cell>
          <cell r="D462">
            <v>0</v>
          </cell>
          <cell r="E462" t="str">
            <v>Apoyo a la Gestión, practicantes y otros</v>
          </cell>
          <cell r="F462" t="str">
            <v>UNI</v>
          </cell>
          <cell r="G462">
            <v>5</v>
          </cell>
          <cell r="H462">
            <v>42736</v>
          </cell>
          <cell r="I462">
            <v>12</v>
          </cell>
          <cell r="J462" t="str">
            <v>MES</v>
          </cell>
          <cell r="K462" t="str">
            <v>SECRETARÍA SECCIONAL DE SALUD Y PROTECCIÓN SOCIAL</v>
          </cell>
          <cell r="L462">
            <v>0</v>
          </cell>
        </row>
        <row r="463">
          <cell r="C463">
            <v>0</v>
          </cell>
          <cell r="D463">
            <v>0</v>
          </cell>
          <cell r="E463" t="str">
            <v>Control calidad equipos Rx</v>
          </cell>
          <cell r="F463" t="str">
            <v>UNI</v>
          </cell>
          <cell r="G463">
            <v>1</v>
          </cell>
          <cell r="H463">
            <v>42736</v>
          </cell>
          <cell r="I463">
            <v>12</v>
          </cell>
          <cell r="J463" t="str">
            <v>MES</v>
          </cell>
          <cell r="K463" t="str">
            <v>SECRETARÍA SECCIONAL DE SALUD Y PROTECCIÓN SOCIAL</v>
          </cell>
          <cell r="L463">
            <v>0</v>
          </cell>
        </row>
        <row r="464">
          <cell r="C464">
            <v>0</v>
          </cell>
          <cell r="D464">
            <v>0</v>
          </cell>
          <cell r="E464" t="str">
            <v>Gestión del proyecto</v>
          </cell>
          <cell r="F464" t="str">
            <v>UNI</v>
          </cell>
          <cell r="G464">
            <v>1</v>
          </cell>
          <cell r="H464">
            <v>42736</v>
          </cell>
          <cell r="I464">
            <v>12</v>
          </cell>
          <cell r="J464" t="str">
            <v>MES</v>
          </cell>
          <cell r="K464" t="str">
            <v>SECRETARÍA SECCIONAL DE SALUD Y PROTECCIÓN SOCIAL</v>
          </cell>
          <cell r="L464">
            <v>0</v>
          </cell>
        </row>
        <row r="465">
          <cell r="C465">
            <v>0</v>
          </cell>
          <cell r="D465">
            <v>0</v>
          </cell>
          <cell r="E465" t="str">
            <v>Inspección vigilancia y control</v>
          </cell>
          <cell r="F465" t="str">
            <v>UNI</v>
          </cell>
          <cell r="G465">
            <v>1</v>
          </cell>
          <cell r="H465">
            <v>42736</v>
          </cell>
          <cell r="I465">
            <v>12</v>
          </cell>
          <cell r="J465" t="str">
            <v>MES</v>
          </cell>
          <cell r="K465" t="str">
            <v>SECRETARÍA SECCIONAL DE SALUD Y PROTECCIÓN SOCIAL</v>
          </cell>
          <cell r="L465">
            <v>0</v>
          </cell>
        </row>
        <row r="466">
          <cell r="C466" t="str">
            <v>2016050000095</v>
          </cell>
          <cell r="D466">
            <v>577452409</v>
          </cell>
          <cell r="E466" t="str">
            <v>Control poblacional caninos-felinos</v>
          </cell>
          <cell r="F466" t="str">
            <v>UNI</v>
          </cell>
          <cell r="G466">
            <v>10000</v>
          </cell>
          <cell r="H466">
            <v>42736</v>
          </cell>
          <cell r="I466">
            <v>12</v>
          </cell>
          <cell r="J466" t="str">
            <v>MES</v>
          </cell>
          <cell r="K466" t="str">
            <v>SECRETARÍA SECCIONAL DE SALUD Y PROTECCIÓN SOCIAL</v>
          </cell>
          <cell r="L466" t="str">
            <v>Fortalecimiento de la gestión integral de las zoonosis Todo El Departamento, Antioquia, Occidente</v>
          </cell>
        </row>
        <row r="467">
          <cell r="C467">
            <v>0</v>
          </cell>
          <cell r="D467">
            <v>0</v>
          </cell>
          <cell r="E467" t="str">
            <v>Gestión del Proyecto-Ay AT</v>
          </cell>
          <cell r="F467" t="str">
            <v>UNI</v>
          </cell>
          <cell r="G467">
            <v>1</v>
          </cell>
          <cell r="H467">
            <v>42736</v>
          </cell>
          <cell r="I467">
            <v>12</v>
          </cell>
          <cell r="J467" t="str">
            <v>MES</v>
          </cell>
          <cell r="K467" t="str">
            <v>SECRETARÍA SECCIONAL DE SALUD Y PROTECCIÓN SOCIAL</v>
          </cell>
          <cell r="L467">
            <v>0</v>
          </cell>
        </row>
        <row r="468">
          <cell r="C468">
            <v>0</v>
          </cell>
          <cell r="D468">
            <v>0</v>
          </cell>
          <cell r="E468" t="str">
            <v>Información-educación-comunicación</v>
          </cell>
          <cell r="F468" t="str">
            <v>UNI</v>
          </cell>
          <cell r="G468">
            <v>1</v>
          </cell>
          <cell r="H468">
            <v>42736</v>
          </cell>
          <cell r="I468">
            <v>12</v>
          </cell>
          <cell r="J468" t="str">
            <v>MES</v>
          </cell>
          <cell r="K468" t="str">
            <v>SECRETARÍA SECCIONAL DE SALUD Y PROTECCIÓN SOCIAL</v>
          </cell>
          <cell r="L468">
            <v>0</v>
          </cell>
        </row>
        <row r="469">
          <cell r="C469">
            <v>0</v>
          </cell>
          <cell r="D469">
            <v>0</v>
          </cell>
          <cell r="E469" t="str">
            <v>Vacunación caninos y felinos</v>
          </cell>
          <cell r="F469" t="str">
            <v>UNI</v>
          </cell>
          <cell r="G469">
            <v>80</v>
          </cell>
          <cell r="H469">
            <v>42736</v>
          </cell>
          <cell r="I469">
            <v>12</v>
          </cell>
          <cell r="J469" t="str">
            <v>MES</v>
          </cell>
          <cell r="K469" t="str">
            <v>SECRETARÍA SECCIONAL DE SALUD Y PROTECCIÓN SOCIAL</v>
          </cell>
          <cell r="L469">
            <v>0</v>
          </cell>
        </row>
        <row r="470">
          <cell r="C470">
            <v>0</v>
          </cell>
          <cell r="D470">
            <v>0</v>
          </cell>
          <cell r="E470" t="str">
            <v>Intervencion de eventos zoonóticos</v>
          </cell>
          <cell r="F470" t="str">
            <v>UNI</v>
          </cell>
          <cell r="G470">
            <v>10</v>
          </cell>
          <cell r="H470">
            <v>42736</v>
          </cell>
          <cell r="I470">
            <v>12</v>
          </cell>
          <cell r="J470" t="str">
            <v>MES</v>
          </cell>
          <cell r="K470" t="str">
            <v>SECRETARÍA SECCIONAL DE SALUD Y PROTECCIÓN SOCIAL</v>
          </cell>
          <cell r="L470">
            <v>0</v>
          </cell>
        </row>
        <row r="471">
          <cell r="C471">
            <v>0</v>
          </cell>
          <cell r="D471">
            <v>0</v>
          </cell>
          <cell r="E471" t="str">
            <v>Vigilancia activa enfermedad zoonóticas</v>
          </cell>
          <cell r="F471" t="str">
            <v>UNI</v>
          </cell>
          <cell r="G471">
            <v>1</v>
          </cell>
          <cell r="H471">
            <v>42736</v>
          </cell>
          <cell r="I471">
            <v>12</v>
          </cell>
          <cell r="J471" t="str">
            <v>MES</v>
          </cell>
          <cell r="K471" t="str">
            <v>SECRETARÍA SECCIONAL DE SALUD Y PROTECCIÓN SOCIAL</v>
          </cell>
          <cell r="L471">
            <v>0</v>
          </cell>
        </row>
        <row r="472">
          <cell r="C472" t="str">
            <v>2016050000089</v>
          </cell>
          <cell r="D472">
            <v>152747783</v>
          </cell>
          <cell r="E472" t="str">
            <v>Control Residuos peligrosos-decomisos.</v>
          </cell>
          <cell r="F472" t="str">
            <v>UNI</v>
          </cell>
          <cell r="G472">
            <v>9292</v>
          </cell>
          <cell r="H472">
            <v>42736</v>
          </cell>
          <cell r="I472">
            <v>12</v>
          </cell>
          <cell r="J472" t="str">
            <v>MES</v>
          </cell>
          <cell r="K472" t="str">
            <v>SECRETARÍA SECCIONAL DE SALUD Y PROTECCIÓN SOCIAL</v>
          </cell>
          <cell r="L472" t="str">
            <v>Desarrollo de la IVC de la gestión interna de residuos hospitalarios y similares en establecimientos generadores Todo El Departamento, Antioquia, Occidente</v>
          </cell>
        </row>
        <row r="473">
          <cell r="C473">
            <v>0</v>
          </cell>
          <cell r="D473">
            <v>0</v>
          </cell>
          <cell r="E473" t="str">
            <v>Gestión Proyecto</v>
          </cell>
          <cell r="F473" t="str">
            <v>UNI</v>
          </cell>
          <cell r="G473">
            <v>1</v>
          </cell>
          <cell r="H473">
            <v>42736</v>
          </cell>
          <cell r="I473">
            <v>12</v>
          </cell>
          <cell r="J473" t="str">
            <v>MES</v>
          </cell>
          <cell r="K473" t="str">
            <v>SECRETARÍA SECCIONAL DE SALUD Y PROTECCIÓN SOCIAL</v>
          </cell>
          <cell r="L473">
            <v>0</v>
          </cell>
        </row>
        <row r="474">
          <cell r="C474">
            <v>0</v>
          </cell>
          <cell r="D474">
            <v>0</v>
          </cell>
          <cell r="E474" t="str">
            <v>Promoción manejo y disposición RHS.</v>
          </cell>
          <cell r="F474" t="str">
            <v>UNI</v>
          </cell>
          <cell r="G474">
            <v>1</v>
          </cell>
          <cell r="H474">
            <v>42736</v>
          </cell>
          <cell r="I474">
            <v>12</v>
          </cell>
          <cell r="J474" t="str">
            <v>MES</v>
          </cell>
          <cell r="K474" t="str">
            <v>SECRETARÍA SECCIONAL DE SALUD Y PROTECCIÓN SOCIAL</v>
          </cell>
          <cell r="L474">
            <v>0</v>
          </cell>
        </row>
        <row r="475">
          <cell r="C475">
            <v>0</v>
          </cell>
          <cell r="D475">
            <v>0</v>
          </cell>
          <cell r="E475" t="str">
            <v>V. y C. Gestión Interna RHS.</v>
          </cell>
          <cell r="F475" t="str">
            <v>UNI</v>
          </cell>
          <cell r="G475">
            <v>531</v>
          </cell>
          <cell r="H475">
            <v>42736</v>
          </cell>
          <cell r="I475">
            <v>12</v>
          </cell>
          <cell r="J475" t="str">
            <v>MES</v>
          </cell>
          <cell r="K475" t="str">
            <v>SECRETARÍA SECCIONAL DE SALUD Y PROTECCIÓN SOCIAL</v>
          </cell>
          <cell r="L475">
            <v>0</v>
          </cell>
        </row>
        <row r="476">
          <cell r="C476" t="str">
            <v>2016050000103</v>
          </cell>
          <cell r="D476">
            <v>177491885</v>
          </cell>
          <cell r="E476" t="str">
            <v>Apoyo Vig Epid  intox qcas</v>
          </cell>
          <cell r="F476" t="str">
            <v>UNI</v>
          </cell>
          <cell r="G476">
            <v>2</v>
          </cell>
          <cell r="H476">
            <v>42736</v>
          </cell>
          <cell r="I476">
            <v>12</v>
          </cell>
          <cell r="J476" t="str">
            <v>MES</v>
          </cell>
          <cell r="K476" t="str">
            <v>SECRETARÍA SECCIONAL DE SALUD Y PROTECCIÓN SOCIAL</v>
          </cell>
          <cell r="L476" t="str">
            <v>Fortalecimiento de la Vigilancia epidemiológica, prevención y control de las intoxicaciones por sustancias químicas en el Departamento de Antioquia</v>
          </cell>
        </row>
        <row r="477">
          <cell r="C477">
            <v>0</v>
          </cell>
          <cell r="D477">
            <v>0</v>
          </cell>
          <cell r="E477" t="str">
            <v>Fomento uso seguro de sustan qcas</v>
          </cell>
          <cell r="F477" t="str">
            <v>UNI</v>
          </cell>
          <cell r="G477">
            <v>1</v>
          </cell>
          <cell r="H477">
            <v>42736</v>
          </cell>
          <cell r="I477">
            <v>12</v>
          </cell>
          <cell r="J477" t="str">
            <v>MES</v>
          </cell>
          <cell r="K477" t="str">
            <v>SECRETARÍA SECCIONAL DE SALUD Y PROTECCIÓN SOCIAL</v>
          </cell>
          <cell r="L477">
            <v>0</v>
          </cell>
        </row>
        <row r="478">
          <cell r="C478">
            <v>0</v>
          </cell>
          <cell r="D478">
            <v>0</v>
          </cell>
          <cell r="E478" t="str">
            <v>Gestion del proyecto</v>
          </cell>
          <cell r="F478" t="str">
            <v>UNI</v>
          </cell>
          <cell r="G478">
            <v>1</v>
          </cell>
          <cell r="H478">
            <v>42736</v>
          </cell>
          <cell r="I478">
            <v>12</v>
          </cell>
          <cell r="J478" t="str">
            <v>MES</v>
          </cell>
          <cell r="K478" t="str">
            <v>SECRETARÍA SECCIONAL DE SALUD Y PROTECCIÓN SOCIAL</v>
          </cell>
          <cell r="L478">
            <v>0</v>
          </cell>
        </row>
        <row r="479">
          <cell r="C479">
            <v>0</v>
          </cell>
          <cell r="D479">
            <v>0</v>
          </cell>
          <cell r="E479" t="str">
            <v>IVC uso manejo sustancias químicas</v>
          </cell>
          <cell r="F479" t="str">
            <v>UNI</v>
          </cell>
          <cell r="G479">
            <v>1</v>
          </cell>
          <cell r="H479">
            <v>42736</v>
          </cell>
          <cell r="I479">
            <v>12</v>
          </cell>
          <cell r="J479" t="str">
            <v>MES</v>
          </cell>
          <cell r="K479" t="str">
            <v>SECRETARÍA SECCIONAL DE SALUD Y PROTECCIÓN SOCIAL</v>
          </cell>
          <cell r="L479">
            <v>0</v>
          </cell>
        </row>
        <row r="480">
          <cell r="C480" t="str">
            <v>2016050000114</v>
          </cell>
          <cell r="D480">
            <v>4209335640</v>
          </cell>
          <cell r="E480" t="str">
            <v>A y AT a DLS, ESE y Mpios</v>
          </cell>
          <cell r="F480" t="str">
            <v>UNI</v>
          </cell>
          <cell r="G480">
            <v>124</v>
          </cell>
          <cell r="H480">
            <v>42736</v>
          </cell>
          <cell r="I480">
            <v>12</v>
          </cell>
          <cell r="J480" t="str">
            <v>MES</v>
          </cell>
          <cell r="K480" t="str">
            <v>SECRETARÍA SECCIONAL DE SALUD Y PROTECCIÓN SOCIAL</v>
          </cell>
          <cell r="L480" t="str">
            <v>Implementación de los Equipos Técnicos regionales para la recuperación de capacidades sanitarias básicas de  entidades Territoriales en el Departamento de Antioquia</v>
          </cell>
        </row>
        <row r="481">
          <cell r="C481">
            <v>0</v>
          </cell>
          <cell r="D481">
            <v>0</v>
          </cell>
          <cell r="E481" t="str">
            <v>A y AT en control social en salud</v>
          </cell>
          <cell r="F481" t="str">
            <v>UNI</v>
          </cell>
          <cell r="G481">
            <v>124</v>
          </cell>
          <cell r="H481">
            <v>42736</v>
          </cell>
          <cell r="I481">
            <v>12</v>
          </cell>
          <cell r="J481" t="str">
            <v>MES</v>
          </cell>
          <cell r="K481" t="str">
            <v>SECRETARÍA SECCIONAL DE SALUD Y PROTECCIÓN SOCIAL</v>
          </cell>
          <cell r="L481">
            <v>0</v>
          </cell>
        </row>
        <row r="482">
          <cell r="C482">
            <v>0</v>
          </cell>
          <cell r="D482">
            <v>0</v>
          </cell>
          <cell r="E482" t="str">
            <v>Evaluación Planes Salud Pública-mpios</v>
          </cell>
          <cell r="F482" t="str">
            <v>UNI</v>
          </cell>
          <cell r="G482">
            <v>48</v>
          </cell>
          <cell r="H482">
            <v>42736</v>
          </cell>
          <cell r="I482">
            <v>12</v>
          </cell>
          <cell r="J482" t="str">
            <v>MES</v>
          </cell>
          <cell r="K482" t="str">
            <v>SECRETARÍA SECCIONAL DE SALUD Y PROTECCIÓN SOCIAL</v>
          </cell>
          <cell r="L482">
            <v>0</v>
          </cell>
        </row>
        <row r="483">
          <cell r="C483">
            <v>0</v>
          </cell>
          <cell r="D483">
            <v>0</v>
          </cell>
          <cell r="E483" t="str">
            <v>Fortalecimiento participaci en salud</v>
          </cell>
          <cell r="F483" t="str">
            <v>UNI</v>
          </cell>
          <cell r="G483">
            <v>116</v>
          </cell>
          <cell r="H483">
            <v>42736</v>
          </cell>
          <cell r="I483">
            <v>12</v>
          </cell>
          <cell r="J483" t="str">
            <v>MES</v>
          </cell>
          <cell r="K483" t="str">
            <v>SECRETARÍA SECCIONAL DE SALUD Y PROTECCIÓN SOCIAL</v>
          </cell>
          <cell r="L483">
            <v>0</v>
          </cell>
        </row>
        <row r="484">
          <cell r="C484">
            <v>0</v>
          </cell>
          <cell r="D484">
            <v>0</v>
          </cell>
          <cell r="E484" t="str">
            <v>Gestion del proyecto</v>
          </cell>
          <cell r="F484" t="str">
            <v>UNI</v>
          </cell>
          <cell r="G484">
            <v>2</v>
          </cell>
          <cell r="H484">
            <v>42736</v>
          </cell>
          <cell r="I484">
            <v>12</v>
          </cell>
          <cell r="J484" t="str">
            <v>MES</v>
          </cell>
          <cell r="K484" t="str">
            <v>SECRETARÍA SECCIONAL DE SALUD Y PROTECCIÓN SOCIAL</v>
          </cell>
          <cell r="L484">
            <v>0</v>
          </cell>
        </row>
        <row r="485">
          <cell r="C485" t="str">
            <v>2016050000118</v>
          </cell>
          <cell r="D485">
            <v>6765312489</v>
          </cell>
          <cell r="E485" t="str">
            <v>Arrendamiento de bien inmueble</v>
          </cell>
          <cell r="F485" t="str">
            <v>UNI</v>
          </cell>
          <cell r="G485">
            <v>1</v>
          </cell>
          <cell r="H485">
            <v>42736</v>
          </cell>
          <cell r="I485">
            <v>12</v>
          </cell>
          <cell r="J485" t="str">
            <v>MES</v>
          </cell>
          <cell r="K485" t="str">
            <v>SECRETARÍA SECCIONAL DE SALUD Y PROTECCIÓN SOCIAL</v>
          </cell>
          <cell r="L485" t="str">
            <v>Fortalecimiento del Laboratorio Departamental  de Salud Pública de Antioquia Todo El Departamento, Antioquia, Occidente</v>
          </cell>
        </row>
        <row r="486">
          <cell r="C486">
            <v>0</v>
          </cell>
          <cell r="D486">
            <v>0</v>
          </cell>
          <cell r="E486" t="str">
            <v>Asesor y asiten técnica la red de labora</v>
          </cell>
          <cell r="F486" t="str">
            <v>UNI</v>
          </cell>
          <cell r="G486">
            <v>215</v>
          </cell>
          <cell r="H486">
            <v>42736</v>
          </cell>
          <cell r="I486">
            <v>12</v>
          </cell>
          <cell r="J486" t="str">
            <v>MES</v>
          </cell>
          <cell r="K486" t="str">
            <v>SECRETARÍA SECCIONAL DE SALUD Y PROTECCIÓN SOCIAL</v>
          </cell>
          <cell r="L486">
            <v>0</v>
          </cell>
        </row>
        <row r="487">
          <cell r="C487">
            <v>0</v>
          </cell>
          <cell r="D487">
            <v>0</v>
          </cell>
          <cell r="E487" t="str">
            <v>Compra de Insumos,equipos y mantem.</v>
          </cell>
          <cell r="F487" t="str">
            <v>UNI</v>
          </cell>
          <cell r="G487">
            <v>1</v>
          </cell>
          <cell r="H487">
            <v>42736</v>
          </cell>
          <cell r="I487">
            <v>12</v>
          </cell>
          <cell r="J487" t="str">
            <v>MES</v>
          </cell>
          <cell r="K487" t="str">
            <v>SECRETARÍA SECCIONAL DE SALUD Y PROTECCIÓN SOCIAL</v>
          </cell>
          <cell r="L487">
            <v>0</v>
          </cell>
        </row>
        <row r="488">
          <cell r="C488">
            <v>0</v>
          </cell>
          <cell r="D488">
            <v>0</v>
          </cell>
          <cell r="E488" t="str">
            <v>Control de calidad Red de Laboratorios</v>
          </cell>
          <cell r="F488" t="str">
            <v>UNI</v>
          </cell>
          <cell r="G488">
            <v>67443</v>
          </cell>
          <cell r="H488">
            <v>42736</v>
          </cell>
          <cell r="I488">
            <v>12</v>
          </cell>
          <cell r="J488" t="str">
            <v>MES</v>
          </cell>
          <cell r="K488" t="str">
            <v>SECRETARÍA SECCIONAL DE SALUD Y PROTECCIÓN SOCIAL</v>
          </cell>
          <cell r="L488">
            <v>0</v>
          </cell>
        </row>
        <row r="489">
          <cell r="C489">
            <v>0</v>
          </cell>
          <cell r="D489">
            <v>0</v>
          </cell>
          <cell r="E489" t="str">
            <v>Gestión del Conocimiento en el LDSP</v>
          </cell>
          <cell r="F489" t="str">
            <v>UNI</v>
          </cell>
          <cell r="G489">
            <v>41</v>
          </cell>
          <cell r="H489">
            <v>42736</v>
          </cell>
          <cell r="I489">
            <v>12</v>
          </cell>
          <cell r="J489" t="str">
            <v>MES</v>
          </cell>
          <cell r="K489" t="str">
            <v>SECRETARÍA SECCIONAL DE SALUD Y PROTECCIÓN SOCIAL</v>
          </cell>
          <cell r="L489">
            <v>0</v>
          </cell>
        </row>
        <row r="490">
          <cell r="C490">
            <v>0</v>
          </cell>
          <cell r="D490">
            <v>0</v>
          </cell>
          <cell r="E490" t="str">
            <v>Prestación de servicios y apoyo a  gesti</v>
          </cell>
          <cell r="F490" t="str">
            <v>UNI</v>
          </cell>
          <cell r="G490">
            <v>1</v>
          </cell>
          <cell r="H490">
            <v>42736</v>
          </cell>
          <cell r="I490">
            <v>12</v>
          </cell>
          <cell r="J490" t="str">
            <v>MES</v>
          </cell>
          <cell r="K490" t="str">
            <v>SECRETARÍA SECCIONAL DE SALUD Y PROTECCIÓN SOCIAL</v>
          </cell>
          <cell r="L490">
            <v>0</v>
          </cell>
        </row>
        <row r="491">
          <cell r="C491" t="str">
            <v>2016050000179</v>
          </cell>
          <cell r="D491">
            <v>9260808376</v>
          </cell>
          <cell r="E491" t="str">
            <v>Apoyo a la gestión</v>
          </cell>
          <cell r="F491" t="str">
            <v>UNI</v>
          </cell>
          <cell r="G491">
            <v>5</v>
          </cell>
          <cell r="H491">
            <v>42736</v>
          </cell>
          <cell r="I491">
            <v>12</v>
          </cell>
          <cell r="J491" t="str">
            <v>MES</v>
          </cell>
          <cell r="K491" t="str">
            <v>SECRETARÍA SECCIONAL DE SALUD Y PROTECCIÓN SOCIAL</v>
          </cell>
          <cell r="L491" t="str">
            <v>Fortalecimiento de la prevención, vigilancia y control de los factores de riesgo sanitarios, ambientales y del consumo Todo El Departamento, Antioquia, Occidente</v>
          </cell>
        </row>
        <row r="492">
          <cell r="C492">
            <v>0</v>
          </cell>
          <cell r="D492">
            <v>0</v>
          </cell>
          <cell r="E492" t="str">
            <v>Gestión del proyecto</v>
          </cell>
          <cell r="F492" t="str">
            <v>UNI</v>
          </cell>
          <cell r="G492">
            <v>1</v>
          </cell>
          <cell r="H492">
            <v>42736</v>
          </cell>
          <cell r="I492">
            <v>12</v>
          </cell>
          <cell r="J492" t="str">
            <v>MES</v>
          </cell>
          <cell r="K492" t="str">
            <v>SECRETARÍA SECCIONAL DE SALUD Y PROTECCIÓN SOCIAL</v>
          </cell>
          <cell r="L492">
            <v>0</v>
          </cell>
        </row>
        <row r="493">
          <cell r="C493">
            <v>0</v>
          </cell>
          <cell r="D493">
            <v>0</v>
          </cell>
          <cell r="E493" t="str">
            <v>Actividades educación comunicación salud</v>
          </cell>
          <cell r="F493" t="str">
            <v>UNI</v>
          </cell>
          <cell r="G493">
            <v>2</v>
          </cell>
          <cell r="H493">
            <v>42736</v>
          </cell>
          <cell r="I493">
            <v>12</v>
          </cell>
          <cell r="J493" t="str">
            <v>MES</v>
          </cell>
          <cell r="K493" t="str">
            <v>SECRETARÍA SECCIONAL DE SALUD Y PROTECCIÓN SOCIAL</v>
          </cell>
          <cell r="L493">
            <v>0</v>
          </cell>
        </row>
        <row r="494">
          <cell r="C494">
            <v>0</v>
          </cell>
          <cell r="D494">
            <v>0</v>
          </cell>
          <cell r="E494" t="str">
            <v>Verificación condiciones sanit establec</v>
          </cell>
          <cell r="F494" t="str">
            <v>UNI</v>
          </cell>
          <cell r="G494">
            <v>115</v>
          </cell>
          <cell r="H494">
            <v>42736</v>
          </cell>
          <cell r="I494">
            <v>12</v>
          </cell>
          <cell r="J494" t="str">
            <v>MES</v>
          </cell>
          <cell r="K494" t="str">
            <v>SECRETARÍA SECCIONAL DE SALUD Y PROTECCIÓN SOCIAL</v>
          </cell>
          <cell r="L494">
            <v>0</v>
          </cell>
        </row>
        <row r="495">
          <cell r="C495">
            <v>0</v>
          </cell>
          <cell r="D495">
            <v>0</v>
          </cell>
          <cell r="E495" t="str">
            <v>Vigilan sanitaria termi-medios transp</v>
          </cell>
          <cell r="F495" t="str">
            <v>UNI</v>
          </cell>
          <cell r="G495">
            <v>9</v>
          </cell>
          <cell r="H495">
            <v>42736</v>
          </cell>
          <cell r="I495">
            <v>12</v>
          </cell>
          <cell r="J495" t="str">
            <v>MES</v>
          </cell>
          <cell r="K495" t="str">
            <v>SECRETARÍA SECCIONAL DE SALUD Y PROTECCIÓN SOCIAL</v>
          </cell>
          <cell r="L495">
            <v>0</v>
          </cell>
        </row>
        <row r="496">
          <cell r="C496">
            <v>0</v>
          </cell>
          <cell r="D496">
            <v>0</v>
          </cell>
          <cell r="E496" t="str">
            <v>Vigilancia sanitaria calidad aire-ruido</v>
          </cell>
          <cell r="F496" t="str">
            <v>UNI</v>
          </cell>
          <cell r="G496">
            <v>1</v>
          </cell>
          <cell r="H496">
            <v>42736</v>
          </cell>
          <cell r="I496">
            <v>12</v>
          </cell>
          <cell r="J496" t="str">
            <v>MES</v>
          </cell>
          <cell r="K496" t="str">
            <v>SECRETARÍA SECCIONAL DE SALUD Y PROTECCIÓN SOCIAL</v>
          </cell>
          <cell r="L496">
            <v>0</v>
          </cell>
        </row>
        <row r="497">
          <cell r="C497" t="str">
            <v>2016050000208</v>
          </cell>
          <cell r="D497">
            <v>435570721</v>
          </cell>
          <cell r="E497" t="str">
            <v>Actividades de IEC</v>
          </cell>
          <cell r="F497" t="str">
            <v>UNI</v>
          </cell>
          <cell r="G497">
            <v>18</v>
          </cell>
          <cell r="H497">
            <v>42736</v>
          </cell>
          <cell r="I497">
            <v>12</v>
          </cell>
          <cell r="J497" t="str">
            <v>MES</v>
          </cell>
          <cell r="K497" t="str">
            <v>SECRETARÍA SECCIONAL DE SALUD Y PROTECCIÓN SOCIAL</v>
          </cell>
          <cell r="L497" t="str">
            <v>Fortalecimiento de la estrategia de información, educación y comunicación de la Secretaria Seccional de Salud y Protección Social Todo El Departamento</v>
          </cell>
        </row>
        <row r="498">
          <cell r="C498">
            <v>0</v>
          </cell>
          <cell r="D498">
            <v>0</v>
          </cell>
          <cell r="E498" t="str">
            <v>Eventos institucionales fortalecimiento</v>
          </cell>
          <cell r="F498" t="str">
            <v>UNI</v>
          </cell>
          <cell r="G498">
            <v>12</v>
          </cell>
          <cell r="H498">
            <v>42736</v>
          </cell>
          <cell r="I498">
            <v>12</v>
          </cell>
          <cell r="J498" t="str">
            <v>MES</v>
          </cell>
          <cell r="K498" t="str">
            <v>SECRETARÍA SECCIONAL DE SALUD Y PROTECCIÓN SOCIAL</v>
          </cell>
          <cell r="L498">
            <v>0</v>
          </cell>
        </row>
        <row r="499">
          <cell r="C499">
            <v>0</v>
          </cell>
          <cell r="D499">
            <v>0</v>
          </cell>
          <cell r="E499" t="str">
            <v>Gestión del proyecto</v>
          </cell>
          <cell r="F499" t="str">
            <v>UNI</v>
          </cell>
          <cell r="G499">
            <v>1</v>
          </cell>
          <cell r="H499">
            <v>42736</v>
          </cell>
          <cell r="I499">
            <v>12</v>
          </cell>
          <cell r="J499" t="str">
            <v>MES</v>
          </cell>
          <cell r="K499" t="str">
            <v>SECRETARÍA SECCIONAL DE SALUD Y PROTECCIÓN SOCIAL</v>
          </cell>
          <cell r="L499">
            <v>0</v>
          </cell>
        </row>
        <row r="500">
          <cell r="C500" t="str">
            <v>2016050000210</v>
          </cell>
          <cell r="D500">
            <v>10273128409</v>
          </cell>
          <cell r="E500" t="str">
            <v>AyAT a los actores del SGSSS</v>
          </cell>
          <cell r="F500" t="str">
            <v>PRS</v>
          </cell>
          <cell r="G500">
            <v>125</v>
          </cell>
          <cell r="H500">
            <v>42736</v>
          </cell>
          <cell r="I500">
            <v>12</v>
          </cell>
          <cell r="J500" t="str">
            <v>MES</v>
          </cell>
          <cell r="K500" t="str">
            <v>SECRETARÍA SECCIONAL DE SALUD Y PROTECCIÓN SOCIAL</v>
          </cell>
          <cell r="L500" t="str">
            <v>Fortalecimiento institucional de la Secretaría Seccional de Salud y Protección Social de Antioquia  y de los actores  del SGSSS Todo El Departamento, Antioquia, Occidente</v>
          </cell>
        </row>
        <row r="501">
          <cell r="C501">
            <v>0</v>
          </cell>
          <cell r="D501">
            <v>0</v>
          </cell>
          <cell r="E501" t="str">
            <v>Fondo de investigación -Colciencias</v>
          </cell>
          <cell r="F501" t="str">
            <v>UNI</v>
          </cell>
          <cell r="G501">
            <v>1</v>
          </cell>
          <cell r="H501">
            <v>42736</v>
          </cell>
          <cell r="I501">
            <v>12</v>
          </cell>
          <cell r="J501" t="str">
            <v>MES</v>
          </cell>
          <cell r="K501" t="str">
            <v>SECRETARÍA SECCIONAL DE SALUD Y PROTECCIÓN SOCIAL</v>
          </cell>
          <cell r="L501">
            <v>0</v>
          </cell>
        </row>
        <row r="502">
          <cell r="C502">
            <v>0</v>
          </cell>
          <cell r="D502">
            <v>0</v>
          </cell>
          <cell r="E502" t="str">
            <v>Gestión del Proyecto</v>
          </cell>
          <cell r="F502" t="str">
            <v>UNI</v>
          </cell>
          <cell r="G502">
            <v>1</v>
          </cell>
          <cell r="H502">
            <v>42736</v>
          </cell>
          <cell r="I502">
            <v>12</v>
          </cell>
          <cell r="J502" t="str">
            <v>MES</v>
          </cell>
          <cell r="K502" t="str">
            <v>SECRETARÍA SECCIONAL DE SALUD Y PROTECCIÓN SOCIAL</v>
          </cell>
          <cell r="L502">
            <v>0</v>
          </cell>
        </row>
        <row r="503">
          <cell r="C503">
            <v>0</v>
          </cell>
          <cell r="D503">
            <v>0</v>
          </cell>
          <cell r="E503" t="str">
            <v>Pago de pasivo prestacional</v>
          </cell>
          <cell r="F503" t="str">
            <v>UNI</v>
          </cell>
          <cell r="G503">
            <v>1</v>
          </cell>
          <cell r="H503">
            <v>42736</v>
          </cell>
          <cell r="I503">
            <v>12</v>
          </cell>
          <cell r="J503" t="str">
            <v>MES</v>
          </cell>
          <cell r="K503" t="str">
            <v>SECRETARÍA SECCIONAL DE SALUD Y PROTECCIÓN SOCIAL</v>
          </cell>
          <cell r="L503">
            <v>0</v>
          </cell>
        </row>
        <row r="504">
          <cell r="C504" t="str">
            <v>2016050000218</v>
          </cell>
          <cell r="D504">
            <v>2910347785</v>
          </cell>
          <cell r="E504" t="str">
            <v>Actualizar plataf tecn HW,SW,Com y redes</v>
          </cell>
          <cell r="F504" t="str">
            <v>%</v>
          </cell>
          <cell r="G504">
            <v>90</v>
          </cell>
          <cell r="H504">
            <v>42736</v>
          </cell>
          <cell r="I504">
            <v>12</v>
          </cell>
          <cell r="J504" t="str">
            <v>MES</v>
          </cell>
          <cell r="K504" t="str">
            <v>SECRETARÍA SECCIONAL DE SALUD Y PROTECCIÓN SOCIAL</v>
          </cell>
          <cell r="L504" t="str">
            <v>Fortalecimiento de las TIC en la Secretaria Seccional de Salud y Protección Social Todo El Departamento</v>
          </cell>
        </row>
        <row r="505">
          <cell r="C505">
            <v>0</v>
          </cell>
          <cell r="D505">
            <v>0</v>
          </cell>
          <cell r="E505" t="str">
            <v>Fortalecer comp. del sist de información</v>
          </cell>
          <cell r="F505" t="str">
            <v>UNI</v>
          </cell>
          <cell r="G505">
            <v>38</v>
          </cell>
          <cell r="H505">
            <v>42736</v>
          </cell>
          <cell r="I505">
            <v>12</v>
          </cell>
          <cell r="J505" t="str">
            <v>MES</v>
          </cell>
          <cell r="K505" t="str">
            <v>SECRETARÍA SECCIONAL DE SALUD Y PROTECCIÓN SOCIAL</v>
          </cell>
          <cell r="L505">
            <v>0</v>
          </cell>
        </row>
        <row r="506">
          <cell r="C506">
            <v>0</v>
          </cell>
          <cell r="D506">
            <v>0</v>
          </cell>
          <cell r="E506" t="str">
            <v>Fortalecer el gobier. y estrate. de TI</v>
          </cell>
          <cell r="F506" t="str">
            <v>UNI</v>
          </cell>
          <cell r="G506">
            <v>2</v>
          </cell>
          <cell r="H506">
            <v>42736</v>
          </cell>
          <cell r="I506">
            <v>12</v>
          </cell>
          <cell r="J506" t="str">
            <v>MES</v>
          </cell>
          <cell r="K506" t="str">
            <v>SECRETARÍA SECCIONAL DE SALUD Y PROTECCIÓN SOCIAL</v>
          </cell>
          <cell r="L506">
            <v>0</v>
          </cell>
        </row>
        <row r="507">
          <cell r="C507">
            <v>0</v>
          </cell>
          <cell r="D507">
            <v>0</v>
          </cell>
          <cell r="E507" t="str">
            <v>Fortalecer uso y apropiación de las TIC.</v>
          </cell>
          <cell r="F507" t="str">
            <v>UNI</v>
          </cell>
          <cell r="G507">
            <v>125</v>
          </cell>
          <cell r="H507">
            <v>42736</v>
          </cell>
          <cell r="I507">
            <v>12</v>
          </cell>
          <cell r="J507" t="str">
            <v>MES</v>
          </cell>
          <cell r="K507" t="str">
            <v>SECRETARÍA SECCIONAL DE SALUD Y PROTECCIÓN SOCIAL</v>
          </cell>
          <cell r="L507">
            <v>0</v>
          </cell>
        </row>
        <row r="508">
          <cell r="C508">
            <v>0</v>
          </cell>
          <cell r="D508">
            <v>0</v>
          </cell>
          <cell r="E508" t="str">
            <v>Gestionar la información</v>
          </cell>
          <cell r="F508" t="str">
            <v>%</v>
          </cell>
          <cell r="G508">
            <v>94</v>
          </cell>
          <cell r="H508">
            <v>42736</v>
          </cell>
          <cell r="I508">
            <v>12</v>
          </cell>
          <cell r="J508" t="str">
            <v>MES</v>
          </cell>
          <cell r="K508" t="str">
            <v>SECRETARÍA SECCIONAL DE SALUD Y PROTECCIÓN SOCIAL</v>
          </cell>
          <cell r="L508">
            <v>0</v>
          </cell>
        </row>
        <row r="509">
          <cell r="C509" t="str">
            <v>2016050000219</v>
          </cell>
          <cell r="D509">
            <v>2090734720</v>
          </cell>
          <cell r="E509" t="str">
            <v>Apoyo administrativo</v>
          </cell>
          <cell r="F509" t="str">
            <v>UNI</v>
          </cell>
          <cell r="G509">
            <v>30</v>
          </cell>
          <cell r="H509">
            <v>42736</v>
          </cell>
          <cell r="I509">
            <v>12</v>
          </cell>
          <cell r="J509" t="str">
            <v>MES</v>
          </cell>
          <cell r="K509" t="str">
            <v>SECRETARÍA SECCIONAL DE SALUD Y PROTECCIÓN SOCIAL</v>
          </cell>
          <cell r="L509" t="str">
            <v>Apoyo a la prestación de servicios de baja complejidad a la población de difícil acceso Todo El Departamento, Antioquia, Occidente</v>
          </cell>
        </row>
        <row r="510">
          <cell r="C510">
            <v>0</v>
          </cell>
          <cell r="D510">
            <v>0</v>
          </cell>
          <cell r="E510" t="str">
            <v>Apoyo humanitario</v>
          </cell>
          <cell r="F510" t="str">
            <v>UNI</v>
          </cell>
          <cell r="G510">
            <v>4</v>
          </cell>
          <cell r="H510">
            <v>42736</v>
          </cell>
          <cell r="I510">
            <v>12</v>
          </cell>
          <cell r="J510" t="str">
            <v>MES</v>
          </cell>
          <cell r="K510" t="str">
            <v>SECRETARÍA SECCIONAL DE SALUD Y PROTECCIÓN SOCIAL</v>
          </cell>
          <cell r="L510">
            <v>0</v>
          </cell>
        </row>
        <row r="511">
          <cell r="C511">
            <v>0</v>
          </cell>
          <cell r="D511">
            <v>0</v>
          </cell>
          <cell r="E511" t="str">
            <v>Atención urgen,emerg,desastres y riesgos</v>
          </cell>
          <cell r="F511" t="str">
            <v>UNI</v>
          </cell>
          <cell r="G511">
            <v>35</v>
          </cell>
          <cell r="H511">
            <v>42736</v>
          </cell>
          <cell r="I511">
            <v>12</v>
          </cell>
          <cell r="J511" t="str">
            <v>MES</v>
          </cell>
          <cell r="K511" t="str">
            <v>SECRETARÍA SECCIONAL DE SALUD Y PROTECCIÓN SOCIAL</v>
          </cell>
          <cell r="L511">
            <v>0</v>
          </cell>
        </row>
        <row r="512">
          <cell r="C512">
            <v>0</v>
          </cell>
          <cell r="D512">
            <v>0</v>
          </cell>
          <cell r="E512" t="str">
            <v>Brigadas de salud</v>
          </cell>
          <cell r="F512" t="str">
            <v>UNI</v>
          </cell>
          <cell r="G512">
            <v>33</v>
          </cell>
          <cell r="H512">
            <v>42736</v>
          </cell>
          <cell r="I512">
            <v>12</v>
          </cell>
          <cell r="J512" t="str">
            <v>MES</v>
          </cell>
          <cell r="K512" t="str">
            <v>SECRETARÍA SECCIONAL DE SALUD Y PROTECCIÓN SOCIAL</v>
          </cell>
          <cell r="L512">
            <v>0</v>
          </cell>
        </row>
        <row r="513">
          <cell r="C513">
            <v>0</v>
          </cell>
          <cell r="D513">
            <v>0</v>
          </cell>
          <cell r="E513" t="str">
            <v>Gestión del proyecto</v>
          </cell>
          <cell r="F513" t="str">
            <v>UNI</v>
          </cell>
          <cell r="G513">
            <v>1</v>
          </cell>
          <cell r="H513">
            <v>42736</v>
          </cell>
          <cell r="I513">
            <v>12</v>
          </cell>
          <cell r="J513" t="str">
            <v>MES</v>
          </cell>
          <cell r="K513" t="str">
            <v>SECRETARÍA SECCIONAL DE SALUD Y PROTECCIÓN SOCIAL</v>
          </cell>
          <cell r="L513">
            <v>0</v>
          </cell>
        </row>
        <row r="514">
          <cell r="C514">
            <v>0</v>
          </cell>
          <cell r="D514">
            <v>0</v>
          </cell>
          <cell r="E514" t="str">
            <v>Transporte de pacientes</v>
          </cell>
          <cell r="F514" t="str">
            <v>UNI</v>
          </cell>
          <cell r="G514">
            <v>70</v>
          </cell>
          <cell r="H514">
            <v>42736</v>
          </cell>
          <cell r="I514">
            <v>12</v>
          </cell>
          <cell r="J514" t="str">
            <v>MES</v>
          </cell>
          <cell r="K514" t="str">
            <v>SECRETARÍA SECCIONAL DE SALUD Y PROTECCIÓN SOCIAL</v>
          </cell>
          <cell r="L514">
            <v>0</v>
          </cell>
        </row>
        <row r="515">
          <cell r="C515" t="str">
            <v>2016050000220</v>
          </cell>
          <cell r="D515">
            <v>1724372106</v>
          </cell>
          <cell r="E515" t="str">
            <v>Asesoria para competencia PAI y otras</v>
          </cell>
          <cell r="F515" t="str">
            <v>UNI</v>
          </cell>
          <cell r="G515">
            <v>269</v>
          </cell>
          <cell r="H515">
            <v>42736</v>
          </cell>
          <cell r="I515">
            <v>12</v>
          </cell>
          <cell r="J515" t="str">
            <v>MES</v>
          </cell>
          <cell r="K515" t="str">
            <v>SECRETARÍA SECCIONAL DE SALUD Y PROTECCIÓN SOCIAL</v>
          </cell>
          <cell r="L515" t="str">
            <v>Fortalecimiento de la gestión de las enfermedades inmunoprevenibles, Emergentes, Reemergentes y Desatendidas en Todo El Departamento Antioquia</v>
          </cell>
        </row>
        <row r="516">
          <cell r="C516">
            <v>0</v>
          </cell>
          <cell r="D516">
            <v>0</v>
          </cell>
          <cell r="E516" t="str">
            <v>Gestión Administrativa seguir indicador</v>
          </cell>
          <cell r="F516" t="str">
            <v>UNI</v>
          </cell>
          <cell r="G516">
            <v>12</v>
          </cell>
          <cell r="H516">
            <v>42736</v>
          </cell>
          <cell r="I516">
            <v>12</v>
          </cell>
          <cell r="J516" t="str">
            <v>MES</v>
          </cell>
          <cell r="K516" t="str">
            <v>SECRETARÍA SECCIONAL DE SALUD Y PROTECCIÓN SOCIAL</v>
          </cell>
          <cell r="L516">
            <v>0</v>
          </cell>
        </row>
        <row r="517">
          <cell r="C517">
            <v>0</v>
          </cell>
          <cell r="D517">
            <v>0</v>
          </cell>
          <cell r="E517" t="str">
            <v>Gestionar insumos PAI y otras</v>
          </cell>
          <cell r="F517" t="str">
            <v>UNI</v>
          </cell>
          <cell r="G517">
            <v>12</v>
          </cell>
          <cell r="H517">
            <v>42736</v>
          </cell>
          <cell r="I517">
            <v>12</v>
          </cell>
          <cell r="J517" t="str">
            <v>MES</v>
          </cell>
          <cell r="K517" t="str">
            <v>SECRETARÍA SECCIONAL DE SALUD Y PROTECCIÓN SOCIAL</v>
          </cell>
          <cell r="L517">
            <v>0</v>
          </cell>
        </row>
        <row r="518">
          <cell r="C518">
            <v>0</v>
          </cell>
          <cell r="D518">
            <v>0</v>
          </cell>
          <cell r="E518" t="str">
            <v>Vigilancia SP planes PAI y otras</v>
          </cell>
          <cell r="F518" t="str">
            <v>UNI</v>
          </cell>
          <cell r="G518">
            <v>80</v>
          </cell>
          <cell r="H518">
            <v>42736</v>
          </cell>
          <cell r="I518">
            <v>12</v>
          </cell>
          <cell r="J518" t="str">
            <v>MES</v>
          </cell>
          <cell r="K518" t="str">
            <v>SECRETARÍA SECCIONAL DE SALUD Y PROTECCIÓN SOCIAL</v>
          </cell>
          <cell r="L518">
            <v>0</v>
          </cell>
        </row>
        <row r="519">
          <cell r="C519">
            <v>0</v>
          </cell>
          <cell r="D519">
            <v>0</v>
          </cell>
          <cell r="E519" t="str">
            <v>Implementar protocolos IAAS en IPS</v>
          </cell>
          <cell r="F519" t="str">
            <v>UNI</v>
          </cell>
          <cell r="G519">
            <v>145</v>
          </cell>
          <cell r="H519">
            <v>42736</v>
          </cell>
          <cell r="I519">
            <v>12</v>
          </cell>
          <cell r="J519" t="str">
            <v>MES</v>
          </cell>
          <cell r="K519" t="str">
            <v>SECRETARÍA SECCIONAL DE SALUD Y PROTECCIÓN SOCIAL</v>
          </cell>
          <cell r="L519">
            <v>0</v>
          </cell>
        </row>
        <row r="520">
          <cell r="C520" t="str">
            <v>2016050000221</v>
          </cell>
          <cell r="D520">
            <v>940483989</v>
          </cell>
          <cell r="E520" t="str">
            <v>Asesoria y asistencia tecnica</v>
          </cell>
          <cell r="F520" t="str">
            <v>UNI</v>
          </cell>
          <cell r="G520">
            <v>80</v>
          </cell>
          <cell r="H520">
            <v>42736</v>
          </cell>
          <cell r="I520">
            <v>12</v>
          </cell>
          <cell r="J520" t="str">
            <v>MES</v>
          </cell>
          <cell r="K520" t="str">
            <v>SECRETARÍA SECCIONAL DE SALUD Y PROTECCIÓN SOCIAL</v>
          </cell>
          <cell r="L520" t="str">
            <v>Fortalecimiento de la sexualidad y derechos sexuales y reproductivos Todo El Departamento, Antioquia, Occidente</v>
          </cell>
        </row>
        <row r="521">
          <cell r="C521">
            <v>0</v>
          </cell>
          <cell r="D521">
            <v>0</v>
          </cell>
          <cell r="E521" t="str">
            <v>Asesoria y asistencia técnica</v>
          </cell>
          <cell r="F521" t="str">
            <v>UNI</v>
          </cell>
          <cell r="G521">
            <v>125</v>
          </cell>
          <cell r="H521">
            <v>42736</v>
          </cell>
          <cell r="I521">
            <v>12</v>
          </cell>
          <cell r="J521" t="str">
            <v>MES</v>
          </cell>
          <cell r="K521" t="str">
            <v>SECRETARÍA SECCIONAL DE SALUD Y PROTECCIÓN SOCIAL</v>
          </cell>
          <cell r="L521">
            <v>0</v>
          </cell>
        </row>
        <row r="522">
          <cell r="C522">
            <v>0</v>
          </cell>
          <cell r="D522">
            <v>0</v>
          </cell>
          <cell r="E522" t="str">
            <v>Asesoría y asistencia tecnica</v>
          </cell>
          <cell r="F522" t="str">
            <v>UNI</v>
          </cell>
          <cell r="G522">
            <v>125</v>
          </cell>
          <cell r="H522">
            <v>42736</v>
          </cell>
          <cell r="I522">
            <v>12</v>
          </cell>
          <cell r="J522" t="str">
            <v>MES</v>
          </cell>
          <cell r="K522" t="str">
            <v>SECRETARÍA SECCIONAL DE SALUD Y PROTECCIÓN SOCIAL</v>
          </cell>
          <cell r="L522">
            <v>0</v>
          </cell>
        </row>
        <row r="523">
          <cell r="C523">
            <v>0</v>
          </cell>
          <cell r="D523">
            <v>0</v>
          </cell>
          <cell r="E523" t="str">
            <v>Campaña IEC</v>
          </cell>
          <cell r="F523" t="str">
            <v>UNI</v>
          </cell>
          <cell r="G523">
            <v>3</v>
          </cell>
          <cell r="H523">
            <v>42736</v>
          </cell>
          <cell r="I523">
            <v>12</v>
          </cell>
          <cell r="J523" t="str">
            <v>MES</v>
          </cell>
          <cell r="K523" t="str">
            <v>SECRETARÍA SECCIONAL DE SALUD Y PROTECCIÓN SOCIAL</v>
          </cell>
          <cell r="L523">
            <v>0</v>
          </cell>
        </row>
        <row r="524">
          <cell r="C524">
            <v>0</v>
          </cell>
          <cell r="D524">
            <v>0</v>
          </cell>
          <cell r="E524" t="str">
            <v>Gestion del proyecto</v>
          </cell>
          <cell r="F524" t="str">
            <v>UNI</v>
          </cell>
          <cell r="G524">
            <v>1</v>
          </cell>
          <cell r="H524">
            <v>42736</v>
          </cell>
          <cell r="I524">
            <v>12</v>
          </cell>
          <cell r="J524" t="str">
            <v>MES</v>
          </cell>
          <cell r="K524" t="str">
            <v>SECRETARÍA SECCIONAL DE SALUD Y PROTECCIÓN SOCIAL</v>
          </cell>
          <cell r="L524">
            <v>0</v>
          </cell>
        </row>
        <row r="525">
          <cell r="C525">
            <v>0</v>
          </cell>
          <cell r="D525">
            <v>0</v>
          </cell>
          <cell r="E525" t="str">
            <v>Vigilancia epidemiologica</v>
          </cell>
          <cell r="F525" t="str">
            <v>UNI</v>
          </cell>
          <cell r="G525">
            <v>12</v>
          </cell>
          <cell r="H525">
            <v>42736</v>
          </cell>
          <cell r="I525">
            <v>12</v>
          </cell>
          <cell r="J525" t="str">
            <v>MES</v>
          </cell>
          <cell r="K525" t="str">
            <v>SECRETARÍA SECCIONAL DE SALUD Y PROTECCIÓN SOCIAL</v>
          </cell>
          <cell r="L525">
            <v>0</v>
          </cell>
        </row>
        <row r="526">
          <cell r="C526" t="str">
            <v>2016050000222</v>
          </cell>
          <cell r="D526">
            <v>290564480</v>
          </cell>
          <cell r="E526" t="str">
            <v>DX infra inform de las ESE</v>
          </cell>
          <cell r="F526" t="str">
            <v>UNI</v>
          </cell>
          <cell r="G526">
            <v>125</v>
          </cell>
          <cell r="H526">
            <v>42736</v>
          </cell>
          <cell r="I526">
            <v>12</v>
          </cell>
          <cell r="J526" t="str">
            <v>MES</v>
          </cell>
          <cell r="K526" t="str">
            <v>SECRETARÍA SECCIONAL DE SALUD Y PROTECCIÓN SOCIAL</v>
          </cell>
          <cell r="L526" t="str">
            <v>Implementación del sistema integrado de información en salud y servicios de Telemedicina departamento , Antioquia, Occidente</v>
          </cell>
        </row>
        <row r="527">
          <cell r="C527">
            <v>0</v>
          </cell>
          <cell r="D527">
            <v>0</v>
          </cell>
          <cell r="E527" t="str">
            <v>DX infra inform de las ESE</v>
          </cell>
          <cell r="F527" t="str">
            <v>UNI</v>
          </cell>
          <cell r="G527">
            <v>125</v>
          </cell>
          <cell r="H527">
            <v>42736</v>
          </cell>
          <cell r="I527">
            <v>12</v>
          </cell>
          <cell r="J527" t="str">
            <v>MES</v>
          </cell>
          <cell r="K527" t="str">
            <v>SECRETARÍA SECCIONAL DE SALUD Y PROTECCIÓN SOCIAL</v>
          </cell>
          <cell r="L527">
            <v>0</v>
          </cell>
        </row>
        <row r="528">
          <cell r="C528">
            <v>0</v>
          </cell>
          <cell r="D528">
            <v>0</v>
          </cell>
          <cell r="E528" t="str">
            <v>Gestion proyecto</v>
          </cell>
          <cell r="F528" t="str">
            <v>UNI</v>
          </cell>
          <cell r="G528">
            <v>1</v>
          </cell>
          <cell r="H528">
            <v>42736</v>
          </cell>
          <cell r="I528">
            <v>12</v>
          </cell>
          <cell r="J528" t="str">
            <v>MES</v>
          </cell>
          <cell r="K528" t="str">
            <v>SECRETARÍA SECCIONAL DE SALUD Y PROTECCIÓN SOCIAL</v>
          </cell>
          <cell r="L528">
            <v>0</v>
          </cell>
        </row>
        <row r="529">
          <cell r="C529">
            <v>0</v>
          </cell>
          <cell r="D529">
            <v>0</v>
          </cell>
          <cell r="E529" t="str">
            <v>Implementación indicadores gestión</v>
          </cell>
          <cell r="F529" t="str">
            <v>UNI</v>
          </cell>
          <cell r="G529">
            <v>10</v>
          </cell>
          <cell r="H529">
            <v>42736</v>
          </cell>
          <cell r="I529">
            <v>12</v>
          </cell>
          <cell r="J529" t="str">
            <v>MES</v>
          </cell>
          <cell r="K529" t="str">
            <v>SECRETARÍA SECCIONAL DE SALUD Y PROTECCIÓN SOCIAL</v>
          </cell>
          <cell r="L529">
            <v>0</v>
          </cell>
        </row>
        <row r="530">
          <cell r="C530" t="str">
            <v>2016050000225</v>
          </cell>
          <cell r="D530">
            <v>184749139741</v>
          </cell>
          <cell r="E530" t="str">
            <v>Asesoria y Asistencia Tecnica</v>
          </cell>
          <cell r="F530" t="str">
            <v>UNI</v>
          </cell>
          <cell r="G530">
            <v>15</v>
          </cell>
          <cell r="H530">
            <v>42736</v>
          </cell>
          <cell r="I530">
            <v>12</v>
          </cell>
          <cell r="J530" t="str">
            <v>MES</v>
          </cell>
          <cell r="K530" t="str">
            <v>SECRETARÍA SECCIONAL DE SALUD Y PROTECCIÓN SOCIAL</v>
          </cell>
          <cell r="L530" t="str">
            <v>Fortalecimiento del Aseguramiento en salud de la población del Departamento Antioquia</v>
          </cell>
        </row>
        <row r="531">
          <cell r="C531">
            <v>0</v>
          </cell>
          <cell r="D531">
            <v>0</v>
          </cell>
          <cell r="E531" t="str">
            <v>Cofinanciación al rigemen subsidiado</v>
          </cell>
          <cell r="F531" t="str">
            <v>UNI</v>
          </cell>
          <cell r="G531">
            <v>58</v>
          </cell>
          <cell r="H531">
            <v>42736</v>
          </cell>
          <cell r="I531">
            <v>12</v>
          </cell>
          <cell r="J531" t="str">
            <v>MES</v>
          </cell>
          <cell r="K531" t="str">
            <v>SECRETARÍA SECCIONAL DE SALUD Y PROTECCIÓN SOCIAL</v>
          </cell>
          <cell r="L531">
            <v>0</v>
          </cell>
        </row>
        <row r="532">
          <cell r="C532">
            <v>0</v>
          </cell>
          <cell r="D532">
            <v>0</v>
          </cell>
          <cell r="E532" t="str">
            <v>Coofinanciación régimen subsidi</v>
          </cell>
          <cell r="F532" t="str">
            <v>UNI</v>
          </cell>
          <cell r="G532">
            <v>59</v>
          </cell>
          <cell r="H532">
            <v>42736</v>
          </cell>
          <cell r="I532">
            <v>12</v>
          </cell>
          <cell r="J532" t="str">
            <v>MES</v>
          </cell>
          <cell r="K532" t="str">
            <v>SECRETARÍA SECCIONAL DE SALUD Y PROTECCIÓN SOCIAL</v>
          </cell>
          <cell r="L532">
            <v>0</v>
          </cell>
        </row>
        <row r="533">
          <cell r="C533">
            <v>0</v>
          </cell>
          <cell r="D533">
            <v>0</v>
          </cell>
          <cell r="E533" t="str">
            <v>Gestión del Proyecto</v>
          </cell>
          <cell r="F533" t="str">
            <v>UNI</v>
          </cell>
          <cell r="G533">
            <v>11</v>
          </cell>
          <cell r="H533">
            <v>42736</v>
          </cell>
          <cell r="I533">
            <v>12</v>
          </cell>
          <cell r="J533" t="str">
            <v>MES</v>
          </cell>
          <cell r="K533" t="str">
            <v>SECRETARÍA SECCIONAL DE SALUD Y PROTECCIÓN SOCIAL</v>
          </cell>
          <cell r="L533">
            <v>0</v>
          </cell>
        </row>
        <row r="534">
          <cell r="C534">
            <v>0</v>
          </cell>
          <cell r="D534">
            <v>0</v>
          </cell>
          <cell r="E534" t="str">
            <v>Inspección y Vigilancia a las EAPB</v>
          </cell>
          <cell r="F534" t="str">
            <v>UNI</v>
          </cell>
          <cell r="G534">
            <v>21</v>
          </cell>
          <cell r="H534">
            <v>42736</v>
          </cell>
          <cell r="I534">
            <v>12</v>
          </cell>
          <cell r="J534" t="str">
            <v>MES</v>
          </cell>
          <cell r="K534" t="str">
            <v>SECRETARÍA SECCIONAL DE SALUD Y PROTECCIÓN SOCIAL</v>
          </cell>
          <cell r="L534">
            <v>0</v>
          </cell>
        </row>
        <row r="535">
          <cell r="C535">
            <v>0</v>
          </cell>
          <cell r="D535">
            <v>0</v>
          </cell>
          <cell r="E535" t="str">
            <v>Inspeccion y Vigilancia a los Municipios</v>
          </cell>
          <cell r="F535" t="str">
            <v>UNI</v>
          </cell>
          <cell r="G535">
            <v>34</v>
          </cell>
          <cell r="H535">
            <v>42736</v>
          </cell>
          <cell r="I535">
            <v>12</v>
          </cell>
          <cell r="J535" t="str">
            <v>MES</v>
          </cell>
          <cell r="K535" t="str">
            <v>SECRETARÍA SECCIONAL DE SALUD Y PROTECCIÓN SOCIAL</v>
          </cell>
          <cell r="L535">
            <v>0</v>
          </cell>
        </row>
        <row r="536">
          <cell r="C536" t="str">
            <v>2016050000229</v>
          </cell>
          <cell r="D536">
            <v>686316612</v>
          </cell>
          <cell r="E536" t="str">
            <v>A o AT en PP y RBC - IEC</v>
          </cell>
          <cell r="F536" t="str">
            <v>UNI</v>
          </cell>
          <cell r="G536">
            <v>93</v>
          </cell>
          <cell r="H536">
            <v>42736</v>
          </cell>
          <cell r="I536">
            <v>12</v>
          </cell>
          <cell r="J536" t="str">
            <v>MES</v>
          </cell>
          <cell r="K536" t="str">
            <v>SECRETARÍA SECCIONAL DE SALUD Y PROTECCIÓN SOCIAL</v>
          </cell>
          <cell r="L536" t="str">
            <v>Protección Población con discapacidad Todo El Departamento</v>
          </cell>
        </row>
        <row r="537">
          <cell r="C537">
            <v>0</v>
          </cell>
          <cell r="D537">
            <v>0</v>
          </cell>
          <cell r="E537" t="str">
            <v>A o AT y Gestión Documental RLCPD</v>
          </cell>
          <cell r="F537" t="str">
            <v>UNI</v>
          </cell>
          <cell r="G537">
            <v>117</v>
          </cell>
          <cell r="H537">
            <v>42736</v>
          </cell>
          <cell r="I537">
            <v>12</v>
          </cell>
          <cell r="J537" t="str">
            <v>MES</v>
          </cell>
          <cell r="K537" t="str">
            <v>SECRETARÍA SECCIONAL DE SALUD Y PROTECCIÓN SOCIAL</v>
          </cell>
          <cell r="L537">
            <v>0</v>
          </cell>
        </row>
        <row r="538">
          <cell r="C538">
            <v>0</v>
          </cell>
          <cell r="D538">
            <v>0</v>
          </cell>
          <cell r="E538" t="str">
            <v>Gestión del Proyecto</v>
          </cell>
          <cell r="F538" t="str">
            <v>UNI</v>
          </cell>
          <cell r="G538">
            <v>3</v>
          </cell>
          <cell r="H538">
            <v>42736</v>
          </cell>
          <cell r="I538">
            <v>12</v>
          </cell>
          <cell r="J538" t="str">
            <v>MES</v>
          </cell>
          <cell r="K538" t="str">
            <v>SECRETARÍA SECCIONAL DE SALUD Y PROTECCIÓN SOCIAL</v>
          </cell>
          <cell r="L538">
            <v>0</v>
          </cell>
        </row>
        <row r="539">
          <cell r="C539" t="str">
            <v>2016050000232</v>
          </cell>
          <cell r="D539">
            <v>16722776184</v>
          </cell>
          <cell r="E539" t="str">
            <v>A y AT a Juntas Directivas ESE</v>
          </cell>
          <cell r="F539" t="str">
            <v>UNI</v>
          </cell>
          <cell r="G539">
            <v>125</v>
          </cell>
          <cell r="H539">
            <v>42736</v>
          </cell>
          <cell r="I539">
            <v>12</v>
          </cell>
          <cell r="J539" t="str">
            <v>MES</v>
          </cell>
          <cell r="K539" t="str">
            <v>SECRETARÍA SECCIONAL DE SALUD Y PROTECCIÓN SOCIAL</v>
          </cell>
          <cell r="L539" t="str">
            <v>Fortalecimiento de la red de servicios de salud de Departamento de Antioquia</v>
          </cell>
        </row>
        <row r="540">
          <cell r="C540">
            <v>0</v>
          </cell>
          <cell r="D540">
            <v>0</v>
          </cell>
          <cell r="E540" t="str">
            <v>Asignacion seguimi a recursos de estamp</v>
          </cell>
          <cell r="F540" t="str">
            <v>UNI</v>
          </cell>
          <cell r="G540">
            <v>90</v>
          </cell>
          <cell r="H540">
            <v>42736</v>
          </cell>
          <cell r="I540">
            <v>12</v>
          </cell>
          <cell r="J540" t="str">
            <v>MES</v>
          </cell>
          <cell r="K540" t="str">
            <v>SECRETARÍA SECCIONAL DE SALUD Y PROTECCIÓN SOCIAL</v>
          </cell>
          <cell r="L540">
            <v>0</v>
          </cell>
        </row>
        <row r="541">
          <cell r="C541">
            <v>0</v>
          </cell>
          <cell r="D541">
            <v>0</v>
          </cell>
          <cell r="E541" t="str">
            <v>Divulgacion y Dllo del MIAS</v>
          </cell>
          <cell r="F541" t="str">
            <v>UNI</v>
          </cell>
          <cell r="G541">
            <v>1</v>
          </cell>
          <cell r="H541">
            <v>42736</v>
          </cell>
          <cell r="I541">
            <v>12</v>
          </cell>
          <cell r="J541" t="str">
            <v>MES</v>
          </cell>
          <cell r="K541" t="str">
            <v>SECRETARÍA SECCIONAL DE SALUD Y PROTECCIÓN SOCIAL</v>
          </cell>
          <cell r="L541">
            <v>0</v>
          </cell>
        </row>
        <row r="542">
          <cell r="C542">
            <v>0</v>
          </cell>
          <cell r="D542">
            <v>0</v>
          </cell>
          <cell r="E542" t="str">
            <v>Evaluacion a proyectos de dotac</v>
          </cell>
          <cell r="F542" t="str">
            <v>UNI</v>
          </cell>
          <cell r="G542">
            <v>30</v>
          </cell>
          <cell r="H542">
            <v>42736</v>
          </cell>
          <cell r="I542">
            <v>12</v>
          </cell>
          <cell r="J542" t="str">
            <v>MES</v>
          </cell>
          <cell r="K542" t="str">
            <v>SECRETARÍA SECCIONAL DE SALUD Y PROTECCIÓN SOCIAL</v>
          </cell>
          <cell r="L542">
            <v>0</v>
          </cell>
        </row>
        <row r="543">
          <cell r="C543">
            <v>0</v>
          </cell>
          <cell r="D543">
            <v>0</v>
          </cell>
          <cell r="E543" t="str">
            <v>Evaluacion a proyectos infraestr</v>
          </cell>
          <cell r="F543" t="str">
            <v>UNI</v>
          </cell>
          <cell r="G543">
            <v>15</v>
          </cell>
          <cell r="H543">
            <v>42736</v>
          </cell>
          <cell r="I543">
            <v>12</v>
          </cell>
          <cell r="J543" t="str">
            <v>MES</v>
          </cell>
          <cell r="K543" t="str">
            <v>SECRETARÍA SECCIONAL DE SALUD Y PROTECCIÓN SOCIAL</v>
          </cell>
          <cell r="L543">
            <v>0</v>
          </cell>
        </row>
        <row r="544">
          <cell r="C544">
            <v>0</v>
          </cell>
          <cell r="D544">
            <v>0</v>
          </cell>
          <cell r="E544" t="str">
            <v>Gestion de la Red de Transplantes</v>
          </cell>
          <cell r="F544" t="str">
            <v>UNI</v>
          </cell>
          <cell r="G544">
            <v>2</v>
          </cell>
          <cell r="H544">
            <v>42736</v>
          </cell>
          <cell r="I544">
            <v>12</v>
          </cell>
          <cell r="J544" t="str">
            <v>MES</v>
          </cell>
          <cell r="K544" t="str">
            <v>SECRETARÍA SECCIONAL DE SALUD Y PROTECCIÓN SOCIAL</v>
          </cell>
          <cell r="L544">
            <v>0</v>
          </cell>
        </row>
        <row r="545">
          <cell r="C545">
            <v>0</v>
          </cell>
          <cell r="D545">
            <v>0</v>
          </cell>
          <cell r="E545" t="str">
            <v>Gestion del Proyecto</v>
          </cell>
          <cell r="F545" t="str">
            <v>UNI</v>
          </cell>
          <cell r="G545">
            <v>8</v>
          </cell>
          <cell r="H545">
            <v>42736</v>
          </cell>
          <cell r="I545">
            <v>12</v>
          </cell>
          <cell r="J545" t="str">
            <v>MES</v>
          </cell>
          <cell r="K545" t="str">
            <v>SECRETARÍA SECCIONAL DE SALUD Y PROTECCIÓN SOCIAL</v>
          </cell>
          <cell r="L545">
            <v>0</v>
          </cell>
        </row>
        <row r="546">
          <cell r="C546">
            <v>0</v>
          </cell>
          <cell r="D546">
            <v>0</v>
          </cell>
          <cell r="E546" t="str">
            <v>Gestion red de sangre</v>
          </cell>
          <cell r="F546" t="str">
            <v>UNI</v>
          </cell>
          <cell r="G546">
            <v>1</v>
          </cell>
          <cell r="H546">
            <v>42736</v>
          </cell>
          <cell r="I546">
            <v>12</v>
          </cell>
          <cell r="J546" t="str">
            <v>MES</v>
          </cell>
          <cell r="K546" t="str">
            <v>SECRETARÍA SECCIONAL DE SALUD Y PROTECCIÓN SOCIAL</v>
          </cell>
          <cell r="L546">
            <v>0</v>
          </cell>
        </row>
        <row r="547">
          <cell r="C547">
            <v>0</v>
          </cell>
          <cell r="D547">
            <v>0</v>
          </cell>
          <cell r="E547" t="str">
            <v>Seguimiento y monitoreo PSFF</v>
          </cell>
          <cell r="F547" t="str">
            <v>UNI</v>
          </cell>
          <cell r="G547">
            <v>4</v>
          </cell>
          <cell r="H547">
            <v>42736</v>
          </cell>
          <cell r="I547">
            <v>12</v>
          </cell>
          <cell r="J547" t="str">
            <v>MES</v>
          </cell>
          <cell r="K547" t="str">
            <v>SECRETARÍA SECCIONAL DE SALUD Y PROTECCIÓN SOCIAL</v>
          </cell>
          <cell r="L547">
            <v>0</v>
          </cell>
        </row>
        <row r="548">
          <cell r="C548">
            <v>0</v>
          </cell>
          <cell r="D548">
            <v>0</v>
          </cell>
          <cell r="E548" t="str">
            <v>Seguimientoy monitoreo PGIRS</v>
          </cell>
          <cell r="F548" t="str">
            <v>UNI</v>
          </cell>
          <cell r="G548">
            <v>4</v>
          </cell>
          <cell r="H548">
            <v>42736</v>
          </cell>
          <cell r="I548">
            <v>12</v>
          </cell>
          <cell r="J548" t="str">
            <v>MES</v>
          </cell>
          <cell r="K548" t="str">
            <v>SECRETARÍA SECCIONAL DE SALUD Y PROTECCIÓN SOCIAL</v>
          </cell>
          <cell r="L548">
            <v>0</v>
          </cell>
        </row>
        <row r="549">
          <cell r="C549" t="str">
            <v>2016050000233</v>
          </cell>
          <cell r="D549">
            <v>5491155989</v>
          </cell>
          <cell r="E549" t="str">
            <v>Ay AT a prestadores serv salud</v>
          </cell>
          <cell r="F549" t="str">
            <v>UNI</v>
          </cell>
          <cell r="G549">
            <v>50</v>
          </cell>
          <cell r="H549">
            <v>42736</v>
          </cell>
          <cell r="I549">
            <v>12</v>
          </cell>
          <cell r="J549" t="str">
            <v>MES</v>
          </cell>
          <cell r="K549" t="str">
            <v>SECRETARÍA SECCIONAL DE SALUD Y PROTECCIÓN SOCIAL</v>
          </cell>
          <cell r="L549" t="str">
            <v>Implementación y fortalecimiento del SOGC a los prestadores de servicios de salud en el Departamento de Antioquia</v>
          </cell>
        </row>
        <row r="550">
          <cell r="C550">
            <v>0</v>
          </cell>
          <cell r="D550">
            <v>0</v>
          </cell>
          <cell r="E550" t="str">
            <v>Vigilancia a tribunales de etica.</v>
          </cell>
          <cell r="F550" t="str">
            <v>UNI</v>
          </cell>
          <cell r="G550">
            <v>20</v>
          </cell>
          <cell r="H550">
            <v>42736</v>
          </cell>
          <cell r="I550">
            <v>12</v>
          </cell>
          <cell r="J550" t="str">
            <v>MES</v>
          </cell>
          <cell r="K550" t="str">
            <v>SECRETARÍA SECCIONAL DE SALUD Y PROTECCIÓN SOCIAL</v>
          </cell>
          <cell r="L550">
            <v>0</v>
          </cell>
        </row>
        <row r="551">
          <cell r="C551">
            <v>0</v>
          </cell>
          <cell r="D551">
            <v>0</v>
          </cell>
          <cell r="E551" t="str">
            <v>Visitas  IVC y verificación a los PSS</v>
          </cell>
          <cell r="F551" t="str">
            <v>UNI</v>
          </cell>
          <cell r="G551">
            <v>292</v>
          </cell>
          <cell r="H551">
            <v>42736</v>
          </cell>
          <cell r="I551">
            <v>12</v>
          </cell>
          <cell r="J551" t="str">
            <v>MES</v>
          </cell>
          <cell r="K551" t="str">
            <v>SECRETARÍA SECCIONAL DE SALUD Y PROTECCIÓN SOCIAL</v>
          </cell>
          <cell r="L551">
            <v>0</v>
          </cell>
        </row>
        <row r="552">
          <cell r="C552">
            <v>0</v>
          </cell>
          <cell r="D552">
            <v>0</v>
          </cell>
          <cell r="E552" t="str">
            <v>Gestión del proyecto</v>
          </cell>
          <cell r="F552" t="str">
            <v>UNI</v>
          </cell>
          <cell r="G552">
            <v>17</v>
          </cell>
          <cell r="H552">
            <v>42736</v>
          </cell>
          <cell r="I552">
            <v>12</v>
          </cell>
          <cell r="J552" t="str">
            <v>MES</v>
          </cell>
          <cell r="K552" t="str">
            <v>SECRETARÍA SECCIONAL DE SALUD Y PROTECCIÓN SOCIAL</v>
          </cell>
          <cell r="L552">
            <v>0</v>
          </cell>
        </row>
        <row r="553">
          <cell r="C553" t="str">
            <v>2016050000235</v>
          </cell>
          <cell r="D553">
            <v>981393086</v>
          </cell>
          <cell r="E553" t="str">
            <v>A y A T a DLS  ESE</v>
          </cell>
          <cell r="F553" t="str">
            <v>UNI</v>
          </cell>
          <cell r="G553">
            <v>125</v>
          </cell>
          <cell r="H553">
            <v>42736</v>
          </cell>
          <cell r="I553">
            <v>12</v>
          </cell>
          <cell r="J553" t="str">
            <v>MES</v>
          </cell>
          <cell r="K553" t="str">
            <v>SECRETARÍA SECCIONAL DE SALUD Y PROTECCIÓN SOCIAL</v>
          </cell>
          <cell r="L553" t="str">
            <v>Fortalecimiento de la vigilancia en salud pública a los actores SGSSS Todo El Departamento, Antioquia, Occidente</v>
          </cell>
        </row>
        <row r="554">
          <cell r="C554">
            <v>0</v>
          </cell>
          <cell r="D554">
            <v>0</v>
          </cell>
          <cell r="E554" t="str">
            <v>Generar informa dinám de eventos.</v>
          </cell>
          <cell r="F554" t="str">
            <v>UNI</v>
          </cell>
          <cell r="G554">
            <v>12</v>
          </cell>
          <cell r="H554">
            <v>42736</v>
          </cell>
          <cell r="I554">
            <v>12</v>
          </cell>
          <cell r="J554" t="str">
            <v>MES</v>
          </cell>
          <cell r="K554" t="str">
            <v>SECRETARÍA SECCIONAL DE SALUD Y PROTECCIÓN SOCIAL</v>
          </cell>
          <cell r="L554">
            <v>0</v>
          </cell>
        </row>
        <row r="555">
          <cell r="C555">
            <v>0</v>
          </cell>
          <cell r="D555">
            <v>0</v>
          </cell>
          <cell r="E555" t="str">
            <v>Gestión del proyecto</v>
          </cell>
          <cell r="F555" t="str">
            <v>UNI</v>
          </cell>
          <cell r="G555">
            <v>4</v>
          </cell>
          <cell r="H555">
            <v>42736</v>
          </cell>
          <cell r="I555">
            <v>12</v>
          </cell>
          <cell r="J555" t="str">
            <v>MES</v>
          </cell>
          <cell r="K555" t="str">
            <v>SECRETARÍA SECCIONAL DE SALUD Y PROTECCIÓN SOCIAL</v>
          </cell>
          <cell r="L555">
            <v>0</v>
          </cell>
        </row>
        <row r="556">
          <cell r="C556">
            <v>0</v>
          </cell>
          <cell r="D556">
            <v>0</v>
          </cell>
          <cell r="E556" t="str">
            <v>Vigilan epidemioló de eventos de SP</v>
          </cell>
          <cell r="F556" t="str">
            <v>UNI</v>
          </cell>
          <cell r="G556">
            <v>12</v>
          </cell>
          <cell r="H556">
            <v>42736</v>
          </cell>
          <cell r="I556">
            <v>12</v>
          </cell>
          <cell r="J556" t="str">
            <v>MES</v>
          </cell>
          <cell r="K556" t="str">
            <v>SECRETARÍA SECCIONAL DE SALUD Y PROTECCIÓN SOCIAL</v>
          </cell>
          <cell r="L556">
            <v>0</v>
          </cell>
        </row>
        <row r="557">
          <cell r="C557">
            <v>0</v>
          </cell>
          <cell r="D557">
            <v>0</v>
          </cell>
          <cell r="E557" t="str">
            <v>Visitas de IV</v>
          </cell>
          <cell r="F557" t="str">
            <v>UNI</v>
          </cell>
          <cell r="G557">
            <v>110</v>
          </cell>
          <cell r="H557">
            <v>42736</v>
          </cell>
          <cell r="I557">
            <v>12</v>
          </cell>
          <cell r="J557" t="str">
            <v>MES</v>
          </cell>
          <cell r="K557" t="str">
            <v>SECRETARÍA SECCIONAL DE SALUD Y PROTECCIÓN SOCIAL</v>
          </cell>
          <cell r="L557">
            <v>0</v>
          </cell>
        </row>
        <row r="558">
          <cell r="C558" t="str">
            <v>2016050000236</v>
          </cell>
          <cell r="D558">
            <v>2108984023</v>
          </cell>
          <cell r="E558" t="str">
            <v>AyAT a mpios en APS con enfoque integral</v>
          </cell>
          <cell r="F558" t="str">
            <v>UNI</v>
          </cell>
          <cell r="G558">
            <v>124</v>
          </cell>
          <cell r="H558">
            <v>42736</v>
          </cell>
          <cell r="I558">
            <v>12</v>
          </cell>
          <cell r="J558" t="str">
            <v>MES</v>
          </cell>
          <cell r="K558" t="str">
            <v>SECRETARÍA SECCIONAL DE SALUD Y PROTECCIÓN SOCIAL</v>
          </cell>
          <cell r="L558" t="str">
            <v>Fortalecimiento de la estrategia de Atención Primaria en salud-renovada con enfoque integral Todo El Departamento, Antioquia, Occidente</v>
          </cell>
        </row>
        <row r="559">
          <cell r="C559">
            <v>0</v>
          </cell>
          <cell r="D559">
            <v>0</v>
          </cell>
          <cell r="E559" t="str">
            <v>Concurrencia a mpios-enfoque integral</v>
          </cell>
          <cell r="F559" t="str">
            <v>UNI</v>
          </cell>
          <cell r="G559">
            <v>124</v>
          </cell>
          <cell r="H559">
            <v>42736</v>
          </cell>
          <cell r="I559">
            <v>12</v>
          </cell>
          <cell r="J559" t="str">
            <v>MES</v>
          </cell>
          <cell r="K559" t="str">
            <v>SECRETARÍA SECCIONAL DE SALUD Y PROTECCIÓN SOCIAL</v>
          </cell>
          <cell r="L559">
            <v>0</v>
          </cell>
        </row>
        <row r="560">
          <cell r="C560">
            <v>0</v>
          </cell>
          <cell r="D560">
            <v>0</v>
          </cell>
          <cell r="E560" t="str">
            <v>Conformación de RISS en el marco MIAS</v>
          </cell>
          <cell r="F560" t="str">
            <v>UNI</v>
          </cell>
          <cell r="G560">
            <v>1</v>
          </cell>
          <cell r="H560">
            <v>42736</v>
          </cell>
          <cell r="I560">
            <v>12</v>
          </cell>
          <cell r="J560" t="str">
            <v>MES</v>
          </cell>
          <cell r="K560" t="str">
            <v>SECRETARÍA SECCIONAL DE SALUD Y PROTECCIÓN SOCIAL</v>
          </cell>
          <cell r="L560">
            <v>0</v>
          </cell>
        </row>
        <row r="561">
          <cell r="C561">
            <v>0</v>
          </cell>
          <cell r="D561">
            <v>0</v>
          </cell>
          <cell r="E561" t="str">
            <v>Dllo de la APS con enfoque intercultural</v>
          </cell>
          <cell r="F561" t="str">
            <v>UNI</v>
          </cell>
          <cell r="G561">
            <v>1</v>
          </cell>
          <cell r="H561">
            <v>42736</v>
          </cell>
          <cell r="I561">
            <v>12</v>
          </cell>
          <cell r="J561" t="str">
            <v>MES</v>
          </cell>
          <cell r="K561" t="str">
            <v>SECRETARÍA SECCIONAL DE SALUD Y PROTECCIÓN SOCIAL</v>
          </cell>
          <cell r="L561">
            <v>0</v>
          </cell>
        </row>
        <row r="562">
          <cell r="C562">
            <v>0</v>
          </cell>
          <cell r="D562">
            <v>0</v>
          </cell>
          <cell r="E562" t="str">
            <v>Fortal a Sistema Info-enfoque integral</v>
          </cell>
          <cell r="F562" t="str">
            <v>UNI</v>
          </cell>
          <cell r="G562">
            <v>1</v>
          </cell>
          <cell r="H562">
            <v>42736</v>
          </cell>
          <cell r="I562">
            <v>12</v>
          </cell>
          <cell r="J562" t="str">
            <v>MES</v>
          </cell>
          <cell r="K562" t="str">
            <v>SECRETARÍA SECCIONAL DE SALUD Y PROTECCIÓN SOCIAL</v>
          </cell>
          <cell r="L562">
            <v>0</v>
          </cell>
        </row>
        <row r="563">
          <cell r="C563">
            <v>0</v>
          </cell>
          <cell r="D563">
            <v>0</v>
          </cell>
          <cell r="E563" t="str">
            <v>Gestión del Proyecto</v>
          </cell>
          <cell r="F563" t="str">
            <v>UNI</v>
          </cell>
          <cell r="G563">
            <v>7</v>
          </cell>
          <cell r="H563">
            <v>42736</v>
          </cell>
          <cell r="I563">
            <v>12</v>
          </cell>
          <cell r="J563" t="str">
            <v>MES</v>
          </cell>
          <cell r="K563" t="str">
            <v>SECRETARÍA SECCIONAL DE SALUD Y PROTECCIÓN SOCIAL</v>
          </cell>
          <cell r="L563">
            <v>0</v>
          </cell>
        </row>
        <row r="564">
          <cell r="C564" t="str">
            <v>2016050000090</v>
          </cell>
          <cell r="D564">
            <v>1124121415</v>
          </cell>
          <cell r="E564" t="str">
            <v>Analis calidad agua cons hum- rural</v>
          </cell>
          <cell r="F564" t="str">
            <v>UNI</v>
          </cell>
          <cell r="G564">
            <v>4873</v>
          </cell>
          <cell r="H564">
            <v>42736</v>
          </cell>
          <cell r="I564">
            <v>12</v>
          </cell>
          <cell r="J564" t="str">
            <v>MES</v>
          </cell>
          <cell r="K564" t="str">
            <v>SECRETARÍA SECCIONAL DE SALUD Y PROTECCIÓN SOCIAL</v>
          </cell>
          <cell r="L564" t="str">
            <v>Fortalecimiento de la inspección, vigilancia y control de la calidad del agua para consumo humano y uso recreativo Todo El Departamento, Antioquia, Occidente</v>
          </cell>
        </row>
        <row r="565">
          <cell r="C565">
            <v>0</v>
          </cell>
          <cell r="D565">
            <v>0</v>
          </cell>
          <cell r="E565" t="str">
            <v>Analis calidad agua cons hum- urban</v>
          </cell>
          <cell r="F565" t="str">
            <v>UNI</v>
          </cell>
          <cell r="G565">
            <v>5700</v>
          </cell>
          <cell r="H565">
            <v>42736</v>
          </cell>
          <cell r="I565">
            <v>12</v>
          </cell>
          <cell r="J565" t="str">
            <v>MES</v>
          </cell>
          <cell r="K565" t="str">
            <v>SECRETARÍA SECCIONAL DE SALUD Y PROTECCIÓN SOCIAL</v>
          </cell>
          <cell r="L565">
            <v>0</v>
          </cell>
        </row>
        <row r="566">
          <cell r="C566">
            <v>0</v>
          </cell>
          <cell r="D566">
            <v>0</v>
          </cell>
          <cell r="E566" t="str">
            <v>Analis calidad agua pisc uso colectivo</v>
          </cell>
          <cell r="F566" t="str">
            <v>UNI</v>
          </cell>
          <cell r="G566">
            <v>726</v>
          </cell>
          <cell r="H566">
            <v>42736</v>
          </cell>
          <cell r="I566">
            <v>12</v>
          </cell>
          <cell r="J566" t="str">
            <v>MES</v>
          </cell>
          <cell r="K566" t="str">
            <v>SECRETARÍA SECCIONAL DE SALUD Y PROTECCIÓN SOCIAL</v>
          </cell>
          <cell r="L566">
            <v>0</v>
          </cell>
        </row>
        <row r="567">
          <cell r="C567">
            <v>0</v>
          </cell>
          <cell r="D567">
            <v>0</v>
          </cell>
          <cell r="E567" t="str">
            <v>Asesoria y Asistencia a TAS</v>
          </cell>
          <cell r="F567" t="str">
            <v>UNI</v>
          </cell>
          <cell r="G567">
            <v>160</v>
          </cell>
          <cell r="H567">
            <v>42736</v>
          </cell>
          <cell r="I567">
            <v>12</v>
          </cell>
          <cell r="J567" t="str">
            <v>MES</v>
          </cell>
          <cell r="K567" t="str">
            <v>SECRETARÍA SECCIONAL DE SALUD Y PROTECCIÓN SOCIAL</v>
          </cell>
          <cell r="L567">
            <v>0</v>
          </cell>
        </row>
        <row r="568">
          <cell r="C568">
            <v>0</v>
          </cell>
          <cell r="D568">
            <v>0</v>
          </cell>
          <cell r="E568" t="str">
            <v>Gestion del Proyecto</v>
          </cell>
          <cell r="F568" t="str">
            <v>UNI</v>
          </cell>
          <cell r="G568">
            <v>1</v>
          </cell>
          <cell r="H568">
            <v>42736</v>
          </cell>
          <cell r="I568">
            <v>12</v>
          </cell>
          <cell r="J568" t="str">
            <v>MES</v>
          </cell>
          <cell r="K568" t="str">
            <v>SECRETARÍA SECCIONAL DE SALUD Y PROTECCIÓN SOCIAL</v>
          </cell>
          <cell r="L568">
            <v>0</v>
          </cell>
        </row>
        <row r="569">
          <cell r="C569">
            <v>0</v>
          </cell>
          <cell r="D569">
            <v>0</v>
          </cell>
          <cell r="E569" t="str">
            <v>Promocion Condiciones Sanitarias Agua</v>
          </cell>
          <cell r="F569" t="str">
            <v>UNI</v>
          </cell>
          <cell r="G569">
            <v>1</v>
          </cell>
          <cell r="H569">
            <v>42736</v>
          </cell>
          <cell r="I569">
            <v>12</v>
          </cell>
          <cell r="J569" t="str">
            <v>MES</v>
          </cell>
          <cell r="K569" t="str">
            <v>SECRETARÍA SECCIONAL DE SALUD Y PROTECCIÓN SOCIAL</v>
          </cell>
          <cell r="L569">
            <v>0</v>
          </cell>
        </row>
        <row r="570">
          <cell r="C570">
            <v>0</v>
          </cell>
          <cell r="D570">
            <v>0</v>
          </cell>
          <cell r="E570" t="str">
            <v>Visita Inspeccion Sanitaria Acueductos</v>
          </cell>
          <cell r="F570" t="str">
            <v>UNI</v>
          </cell>
          <cell r="G570">
            <v>1844</v>
          </cell>
          <cell r="H570">
            <v>42736</v>
          </cell>
          <cell r="I570">
            <v>12</v>
          </cell>
          <cell r="J570" t="str">
            <v>MES</v>
          </cell>
          <cell r="K570" t="str">
            <v>SECRETARÍA SECCIONAL DE SALUD Y PROTECCIÓN SOCIAL</v>
          </cell>
          <cell r="L570">
            <v>0</v>
          </cell>
        </row>
        <row r="571">
          <cell r="C571" t="str">
            <v>2016050000230</v>
          </cell>
          <cell r="D571">
            <v>15615729010</v>
          </cell>
          <cell r="E571" t="str">
            <v>A o AT,IVC, Gestión proyectos</v>
          </cell>
          <cell r="F571" t="str">
            <v>UNI</v>
          </cell>
          <cell r="G571">
            <v>250</v>
          </cell>
          <cell r="H571">
            <v>42736</v>
          </cell>
          <cell r="I571">
            <v>12</v>
          </cell>
          <cell r="J571" t="str">
            <v>MES</v>
          </cell>
          <cell r="K571" t="str">
            <v>SECRETARÍA SECCIONAL DE SALUD Y PROTECCIÓN SOCIAL</v>
          </cell>
          <cell r="L571" t="str">
            <v>Protección del Envejecimiento y Vejez , Antioquia</v>
          </cell>
        </row>
        <row r="572">
          <cell r="C572">
            <v>0</v>
          </cell>
          <cell r="D572">
            <v>0</v>
          </cell>
          <cell r="E572" t="str">
            <v>Municipios Cofinanciados</v>
          </cell>
          <cell r="F572" t="str">
            <v>UNI</v>
          </cell>
          <cell r="G572">
            <v>125</v>
          </cell>
          <cell r="H572">
            <v>42736</v>
          </cell>
          <cell r="I572">
            <v>12</v>
          </cell>
          <cell r="J572" t="str">
            <v>MES</v>
          </cell>
          <cell r="K572" t="str">
            <v>SECRETARÍA SECCIONAL DE SALUD Y PROTECCIÓN SOCIAL</v>
          </cell>
          <cell r="L572">
            <v>0</v>
          </cell>
        </row>
        <row r="573">
          <cell r="C573">
            <v>0</v>
          </cell>
          <cell r="D573">
            <v>0</v>
          </cell>
          <cell r="E573" t="str">
            <v>Seguimiento Política Vejez</v>
          </cell>
          <cell r="F573" t="str">
            <v>UNI</v>
          </cell>
          <cell r="G573">
            <v>20</v>
          </cell>
          <cell r="H573">
            <v>42736</v>
          </cell>
          <cell r="I573">
            <v>12</v>
          </cell>
          <cell r="J573" t="str">
            <v>MES</v>
          </cell>
          <cell r="K573" t="str">
            <v>SECRETARÍA SECCIONAL DE SALUD Y PROTECCIÓN SOCIAL</v>
          </cell>
          <cell r="L573">
            <v>0</v>
          </cell>
        </row>
        <row r="574">
          <cell r="C574">
            <v>0</v>
          </cell>
          <cell r="D574">
            <v>0</v>
          </cell>
          <cell r="E574" t="str">
            <v>Talento Humano - gestión programa</v>
          </cell>
          <cell r="F574" t="str">
            <v>UNI</v>
          </cell>
          <cell r="G574">
            <v>10</v>
          </cell>
          <cell r="H574">
            <v>42736</v>
          </cell>
          <cell r="I574">
            <v>12</v>
          </cell>
          <cell r="J574" t="str">
            <v>MES</v>
          </cell>
          <cell r="K574" t="str">
            <v>SECRETARÍA SECCIONAL DE SALUD Y PROTECCIÓN SOCIAL</v>
          </cell>
          <cell r="L574">
            <v>0</v>
          </cell>
        </row>
        <row r="575">
          <cell r="C575" t="str">
            <v>2016050000231</v>
          </cell>
          <cell r="D575">
            <v>672501857</v>
          </cell>
          <cell r="E575" t="str">
            <v>Asesoría o Asistencia Técnica</v>
          </cell>
          <cell r="F575" t="str">
            <v>UNI</v>
          </cell>
          <cell r="G575">
            <v>75</v>
          </cell>
          <cell r="H575">
            <v>42736</v>
          </cell>
          <cell r="I575">
            <v>12</v>
          </cell>
          <cell r="J575" t="str">
            <v>MES</v>
          </cell>
          <cell r="K575" t="str">
            <v>SECRETARÍA SECCIONAL DE SALUD Y PROTECCIÓN SOCIAL</v>
          </cell>
          <cell r="L575" t="str">
            <v>Protección al desarrollo integral de los niños y niñas del Todo El Departamento, Antioquia, Occidente</v>
          </cell>
        </row>
        <row r="576">
          <cell r="C576">
            <v>0</v>
          </cell>
          <cell r="D576">
            <v>0</v>
          </cell>
          <cell r="E576" t="str">
            <v>Gestión del Proyecto</v>
          </cell>
          <cell r="F576" t="str">
            <v>UNI</v>
          </cell>
          <cell r="G576">
            <v>1</v>
          </cell>
          <cell r="H576">
            <v>42736</v>
          </cell>
          <cell r="I576">
            <v>12</v>
          </cell>
          <cell r="J576" t="str">
            <v>MES</v>
          </cell>
          <cell r="K576" t="str">
            <v>SECRETARÍA SECCIONAL DE SALUD Y PROTECCIÓN SOCIAL</v>
          </cell>
          <cell r="L576">
            <v>0</v>
          </cell>
        </row>
        <row r="577">
          <cell r="C577">
            <v>0</v>
          </cell>
          <cell r="D577">
            <v>0</v>
          </cell>
          <cell r="E577" t="str">
            <v>Vigilancia Epidemiológica</v>
          </cell>
          <cell r="F577" t="str">
            <v>UNI</v>
          </cell>
          <cell r="G577">
            <v>124</v>
          </cell>
          <cell r="H577">
            <v>42736</v>
          </cell>
          <cell r="I577">
            <v>12</v>
          </cell>
          <cell r="J577" t="str">
            <v>MES</v>
          </cell>
          <cell r="K577" t="str">
            <v>SECRETARÍA SECCIONAL DE SALUD Y PROTECCIÓN SOCIAL</v>
          </cell>
          <cell r="L577">
            <v>0</v>
          </cell>
        </row>
        <row r="578">
          <cell r="C578" t="str">
            <v>2016050000239</v>
          </cell>
          <cell r="D578">
            <v>150000000</v>
          </cell>
          <cell r="E578" t="str">
            <v>A y AT a ESE y Admones Mpales</v>
          </cell>
          <cell r="F578" t="str">
            <v>UNI</v>
          </cell>
          <cell r="G578">
            <v>60</v>
          </cell>
          <cell r="H578">
            <v>42736</v>
          </cell>
          <cell r="I578">
            <v>12</v>
          </cell>
          <cell r="J578" t="str">
            <v>MES</v>
          </cell>
          <cell r="K578" t="str">
            <v>SECRETARÍA SECCIONAL DE SALUD Y PROTECCIÓN SOCIAL</v>
          </cell>
          <cell r="L578" t="str">
            <v>Protección de la salud con perspectivas de género y enfoque étnico diferencial Todo El Departamento, Antioquia, Occidente</v>
          </cell>
        </row>
        <row r="579">
          <cell r="C579">
            <v>0</v>
          </cell>
          <cell r="D579">
            <v>0</v>
          </cell>
          <cell r="E579" t="str">
            <v>Encuen Regiona salud enfoq Etnico</v>
          </cell>
          <cell r="F579" t="str">
            <v>UNI</v>
          </cell>
          <cell r="G579">
            <v>9</v>
          </cell>
          <cell r="H579">
            <v>42736</v>
          </cell>
          <cell r="I579">
            <v>12</v>
          </cell>
          <cell r="J579" t="str">
            <v>MES</v>
          </cell>
          <cell r="K579" t="str">
            <v>SECRETARÍA SECCIONAL DE SALUD Y PROTECCIÓN SOCIAL</v>
          </cell>
          <cell r="L579">
            <v>0</v>
          </cell>
        </row>
        <row r="580">
          <cell r="C580">
            <v>0</v>
          </cell>
          <cell r="D580">
            <v>0</v>
          </cell>
          <cell r="E580" t="str">
            <v>Gestión del proyecto</v>
          </cell>
          <cell r="F580" t="str">
            <v>UNI</v>
          </cell>
          <cell r="G580">
            <v>1</v>
          </cell>
          <cell r="H580">
            <v>42736</v>
          </cell>
          <cell r="I580">
            <v>12</v>
          </cell>
          <cell r="J580" t="str">
            <v>MES</v>
          </cell>
          <cell r="K580" t="str">
            <v>SECRETARÍA SECCIONAL DE SALUD Y PROTECCIÓN SOCIAL</v>
          </cell>
          <cell r="L580">
            <v>0</v>
          </cell>
        </row>
        <row r="581">
          <cell r="C581">
            <v>0</v>
          </cell>
          <cell r="D581">
            <v>0</v>
          </cell>
          <cell r="E581" t="str">
            <v>Prevenc Violencias de Genero</v>
          </cell>
          <cell r="F581" t="str">
            <v>UNI</v>
          </cell>
          <cell r="G581">
            <v>40</v>
          </cell>
          <cell r="H581">
            <v>42736</v>
          </cell>
          <cell r="I581">
            <v>12</v>
          </cell>
          <cell r="J581" t="str">
            <v>MES</v>
          </cell>
          <cell r="K581" t="str">
            <v>SECRETARÍA SECCIONAL DE SALUD Y PROTECCIÓN SOCIAL</v>
          </cell>
          <cell r="L581">
            <v>0</v>
          </cell>
        </row>
        <row r="582">
          <cell r="C582" t="str">
            <v>2016050000240</v>
          </cell>
          <cell r="D582">
            <v>150000000</v>
          </cell>
          <cell r="E582" t="str">
            <v>Asesoria y asistencia técnica A</v>
          </cell>
          <cell r="F582" t="str">
            <v>UNI</v>
          </cell>
          <cell r="G582">
            <v>37</v>
          </cell>
          <cell r="H582">
            <v>42736</v>
          </cell>
          <cell r="I582">
            <v>12</v>
          </cell>
          <cell r="J582" t="str">
            <v>MES</v>
          </cell>
          <cell r="K582" t="str">
            <v>SECRETARÍA SECCIONAL DE SALUD Y PROTECCIÓN SOCIAL</v>
          </cell>
          <cell r="L582" t="str">
            <v>Fortalecimiento en alimentación y nutrición desde la salud pública Departamento, Antioquia, Occidente</v>
          </cell>
        </row>
        <row r="583">
          <cell r="C583">
            <v>0</v>
          </cell>
          <cell r="D583">
            <v>0</v>
          </cell>
          <cell r="E583" t="str">
            <v>Fortalecimiento en IAMI integral</v>
          </cell>
          <cell r="F583" t="str">
            <v>UNI</v>
          </cell>
          <cell r="G583">
            <v>15</v>
          </cell>
          <cell r="H583">
            <v>42736</v>
          </cell>
          <cell r="I583">
            <v>12</v>
          </cell>
          <cell r="J583" t="str">
            <v>MES</v>
          </cell>
          <cell r="K583" t="str">
            <v>SECRETARÍA SECCIONAL DE SALUD Y PROTECCIÓN SOCIAL</v>
          </cell>
          <cell r="L583">
            <v>0</v>
          </cell>
        </row>
        <row r="584">
          <cell r="C584">
            <v>0</v>
          </cell>
          <cell r="D584">
            <v>0</v>
          </cell>
          <cell r="E584" t="str">
            <v>Gestión de Proyecto</v>
          </cell>
          <cell r="F584" t="str">
            <v>UNI</v>
          </cell>
          <cell r="G584">
            <v>10</v>
          </cell>
          <cell r="H584">
            <v>42736</v>
          </cell>
          <cell r="I584">
            <v>12</v>
          </cell>
          <cell r="J584" t="str">
            <v>MES</v>
          </cell>
          <cell r="K584" t="str">
            <v>SECRETARÍA SECCIONAL DE SALUD Y PROTECCIÓN SOCIAL</v>
          </cell>
          <cell r="L584">
            <v>0</v>
          </cell>
        </row>
        <row r="585">
          <cell r="C585">
            <v>0</v>
          </cell>
          <cell r="D585">
            <v>0</v>
          </cell>
          <cell r="E585" t="str">
            <v>Gestión de Proyecto</v>
          </cell>
          <cell r="F585" t="str">
            <v>UNI</v>
          </cell>
          <cell r="G585">
            <v>10</v>
          </cell>
          <cell r="H585">
            <v>42736</v>
          </cell>
          <cell r="I585">
            <v>12</v>
          </cell>
          <cell r="J585" t="str">
            <v>MES</v>
          </cell>
          <cell r="K585" t="str">
            <v>SECRETARÍA SECCIONAL DE SALUD Y PROTECCIÓN SOCIAL</v>
          </cell>
          <cell r="L585">
            <v>0</v>
          </cell>
        </row>
        <row r="586">
          <cell r="C586">
            <v>0</v>
          </cell>
          <cell r="D586">
            <v>0</v>
          </cell>
          <cell r="E586" t="str">
            <v>Vigilancia nutricional</v>
          </cell>
          <cell r="F586" t="str">
            <v>UNI</v>
          </cell>
          <cell r="G586">
            <v>125</v>
          </cell>
          <cell r="H586">
            <v>42736</v>
          </cell>
          <cell r="I586">
            <v>12</v>
          </cell>
          <cell r="J586" t="str">
            <v>MES</v>
          </cell>
          <cell r="K586" t="str">
            <v>SECRETARÍA SECCIONAL DE SALUD Y PROTECCIÓN SOCIAL</v>
          </cell>
          <cell r="L586">
            <v>0</v>
          </cell>
        </row>
        <row r="587">
          <cell r="C587" t="str">
            <v>2016050000159</v>
          </cell>
          <cell r="D587">
            <v>1160853760</v>
          </cell>
          <cell r="E587" t="str">
            <v>Empleos formales generados</v>
          </cell>
          <cell r="F587" t="str">
            <v>UNI</v>
          </cell>
          <cell r="G587">
            <v>15000</v>
          </cell>
          <cell r="H587">
            <v>42736</v>
          </cell>
          <cell r="I587">
            <v>12</v>
          </cell>
          <cell r="J587" t="str">
            <v>MES</v>
          </cell>
          <cell r="K587" t="str">
            <v>SECRETARÍA SECCIONAL DE SALUD Y PROTECCIÓN SOCIAL</v>
          </cell>
          <cell r="L587" t="str">
            <v>Implementación de los Equipos Técnicos regionales para la recuperación de capacidades sanitarias básicas de  entidades Territoriales en el Departamento de Antioquia</v>
          </cell>
        </row>
        <row r="588">
          <cell r="C588">
            <v>0</v>
          </cell>
          <cell r="D588">
            <v>0</v>
          </cell>
          <cell r="E588" t="str">
            <v>Ruedas de empleabilidad</v>
          </cell>
          <cell r="F588" t="str">
            <v>UNI</v>
          </cell>
          <cell r="G588">
            <v>120</v>
          </cell>
          <cell r="H588">
            <v>42736</v>
          </cell>
          <cell r="I588">
            <v>12</v>
          </cell>
          <cell r="J588" t="str">
            <v>MES</v>
          </cell>
          <cell r="K588" t="str">
            <v>SECRETARÍA SECCIONAL DE SALUD Y PROTECCIÓN SOCIAL</v>
          </cell>
          <cell r="L588">
            <v>0</v>
          </cell>
        </row>
        <row r="589">
          <cell r="C589">
            <v>0</v>
          </cell>
          <cell r="D589">
            <v>0</v>
          </cell>
          <cell r="E589" t="str">
            <v>Ruta empleabilidad enfoque diferencial</v>
          </cell>
          <cell r="F589" t="str">
            <v>UNI</v>
          </cell>
          <cell r="G589">
            <v>10000</v>
          </cell>
          <cell r="H589">
            <v>42736</v>
          </cell>
          <cell r="I589">
            <v>12</v>
          </cell>
          <cell r="J589" t="str">
            <v>MES</v>
          </cell>
          <cell r="K589" t="str">
            <v>SECRETARÍA SECCIONAL DE SALUD Y PROTECCIÓN SOCIAL</v>
          </cell>
          <cell r="L589">
            <v>0</v>
          </cell>
        </row>
        <row r="590">
          <cell r="C590">
            <v>0</v>
          </cell>
          <cell r="D590">
            <v>0</v>
          </cell>
          <cell r="E590" t="str">
            <v>Talleres de trabajo decente</v>
          </cell>
          <cell r="F590" t="str">
            <v>UNI</v>
          </cell>
          <cell r="G590">
            <v>30</v>
          </cell>
          <cell r="H590">
            <v>42736</v>
          </cell>
          <cell r="I590">
            <v>12</v>
          </cell>
          <cell r="J590" t="str">
            <v>MES</v>
          </cell>
          <cell r="K590" t="str">
            <v>SECRETARÍA SECCIONAL DE SALUD Y PROTECCIÓN SOCIAL</v>
          </cell>
          <cell r="L590">
            <v>0</v>
          </cell>
        </row>
        <row r="591">
          <cell r="C591" t="str">
            <v>2016050000224</v>
          </cell>
          <cell r="D591">
            <v>1189250730</v>
          </cell>
          <cell r="E591" t="str">
            <v>Ay AT a los  actores del SGSSS</v>
          </cell>
          <cell r="F591" t="str">
            <v>UNI</v>
          </cell>
          <cell r="G591">
            <v>50</v>
          </cell>
          <cell r="H591">
            <v>42736</v>
          </cell>
          <cell r="I591">
            <v>12</v>
          </cell>
          <cell r="J591" t="str">
            <v>MES</v>
          </cell>
          <cell r="K591" t="str">
            <v>SECRETARÍA SECCIONAL DE SALUD Y PROTECCIÓN SOCIAL</v>
          </cell>
          <cell r="L591" t="str">
            <v>Fortalecimiento estilos de vida saludable y atención de condiciones no trasmisibles, Antioquia, Occidente</v>
          </cell>
        </row>
        <row r="592">
          <cell r="C592">
            <v>0</v>
          </cell>
          <cell r="D592">
            <v>0</v>
          </cell>
          <cell r="E592" t="str">
            <v>Dllar estrategias en  riesgos en salud</v>
          </cell>
          <cell r="F592" t="str">
            <v>UNI</v>
          </cell>
          <cell r="G592">
            <v>50</v>
          </cell>
          <cell r="H592">
            <v>42736</v>
          </cell>
          <cell r="I592">
            <v>12</v>
          </cell>
          <cell r="J592" t="str">
            <v>MES</v>
          </cell>
          <cell r="K592" t="str">
            <v>SECRETARÍA SECCIONAL DE SALUD Y PROTECCIÓN SOCIAL</v>
          </cell>
          <cell r="L592">
            <v>0</v>
          </cell>
        </row>
        <row r="593">
          <cell r="C593">
            <v>0</v>
          </cell>
          <cell r="D593">
            <v>0</v>
          </cell>
          <cell r="E593" t="str">
            <v>Fortalecer sistema de  inform en Ca</v>
          </cell>
          <cell r="F593" t="str">
            <v>UNI</v>
          </cell>
          <cell r="G593">
            <v>2</v>
          </cell>
          <cell r="H593">
            <v>42736</v>
          </cell>
          <cell r="I593">
            <v>12</v>
          </cell>
          <cell r="J593" t="str">
            <v>MES</v>
          </cell>
          <cell r="K593" t="str">
            <v>SECRETARÍA SECCIONAL DE SALUD Y PROTECCIÓN SOCIAL</v>
          </cell>
          <cell r="L593">
            <v>0</v>
          </cell>
        </row>
        <row r="594">
          <cell r="C594">
            <v>0</v>
          </cell>
          <cell r="D594">
            <v>0</v>
          </cell>
          <cell r="E594" t="str">
            <v>Gestión del proyecto</v>
          </cell>
          <cell r="F594" t="str">
            <v>UNI</v>
          </cell>
          <cell r="G594">
            <v>12</v>
          </cell>
          <cell r="H594">
            <v>42736</v>
          </cell>
          <cell r="I594">
            <v>12</v>
          </cell>
          <cell r="J594" t="str">
            <v>MES</v>
          </cell>
          <cell r="K594" t="str">
            <v>SECRETARÍA SECCIONAL DE SALUD Y PROTECCIÓN SOCIAL</v>
          </cell>
          <cell r="L594">
            <v>0</v>
          </cell>
        </row>
        <row r="595">
          <cell r="C595">
            <v>0</v>
          </cell>
          <cell r="D595">
            <v>0</v>
          </cell>
          <cell r="E595" t="str">
            <v>Promoción estilos de vida saludables</v>
          </cell>
          <cell r="F595" t="str">
            <v>UNI</v>
          </cell>
          <cell r="G595">
            <v>12</v>
          </cell>
          <cell r="H595">
            <v>42736</v>
          </cell>
          <cell r="I595">
            <v>12</v>
          </cell>
          <cell r="J595" t="str">
            <v>MES</v>
          </cell>
          <cell r="K595" t="str">
            <v>SECRETARÍA SECCIONAL DE SALUD Y PROTECCIÓN SOCIAL</v>
          </cell>
          <cell r="L595">
            <v>0</v>
          </cell>
        </row>
        <row r="596">
          <cell r="C596" t="str">
            <v>2016050000237</v>
          </cell>
          <cell r="D596">
            <v>4236863268</v>
          </cell>
          <cell r="E596" t="str">
            <v>Acondiciona Fisico Servidores y flia</v>
          </cell>
          <cell r="F596" t="str">
            <v>UNI</v>
          </cell>
          <cell r="G596">
            <v>33</v>
          </cell>
          <cell r="H596">
            <v>42736</v>
          </cell>
          <cell r="I596">
            <v>12</v>
          </cell>
          <cell r="J596" t="str">
            <v>MES</v>
          </cell>
          <cell r="K596" t="str">
            <v>SECRETARÍA SECCIONAL DE SALUD Y PROTECCIÓN SOCIAL</v>
          </cell>
          <cell r="L596" t="str">
            <v>Fortalecimiento del Recurso Humano y del Clima Laboral SSSA Antioquia, Occidente</v>
          </cell>
        </row>
        <row r="597">
          <cell r="C597">
            <v>0</v>
          </cell>
          <cell r="D597">
            <v>0</v>
          </cell>
          <cell r="E597" t="str">
            <v>Bienestar Social jubilado,Servidor,flia</v>
          </cell>
          <cell r="F597" t="str">
            <v>UNI</v>
          </cell>
          <cell r="G597">
            <v>33</v>
          </cell>
          <cell r="H597">
            <v>42736</v>
          </cell>
          <cell r="I597">
            <v>12</v>
          </cell>
          <cell r="J597" t="str">
            <v>MES</v>
          </cell>
          <cell r="K597" t="str">
            <v>SECRETARÍA SECCIONAL DE SALUD Y PROTECCIÓN SOCIAL</v>
          </cell>
          <cell r="L597">
            <v>0</v>
          </cell>
        </row>
        <row r="598">
          <cell r="C598">
            <v>0</v>
          </cell>
          <cell r="D598">
            <v>0</v>
          </cell>
          <cell r="E598" t="str">
            <v>Capacitación, Adiestrami Recurso Humano</v>
          </cell>
          <cell r="F598" t="str">
            <v>UNI</v>
          </cell>
          <cell r="G598">
            <v>1</v>
          </cell>
          <cell r="H598">
            <v>42736</v>
          </cell>
          <cell r="I598">
            <v>12</v>
          </cell>
          <cell r="J598" t="str">
            <v>MES</v>
          </cell>
          <cell r="K598" t="str">
            <v>SECRETARÍA SECCIONAL DE SALUD Y PROTECCIÓN SOCIAL</v>
          </cell>
          <cell r="L598">
            <v>0</v>
          </cell>
        </row>
        <row r="599">
          <cell r="C599">
            <v>0</v>
          </cell>
          <cell r="D599">
            <v>0</v>
          </cell>
          <cell r="E599" t="str">
            <v>COMPRA DE EQUIPOS</v>
          </cell>
          <cell r="F599" t="str">
            <v>UNI</v>
          </cell>
          <cell r="G599">
            <v>33</v>
          </cell>
          <cell r="H599">
            <v>42736</v>
          </cell>
          <cell r="I599">
            <v>12</v>
          </cell>
          <cell r="J599" t="str">
            <v>MES</v>
          </cell>
          <cell r="K599" t="str">
            <v>SECRETARÍA SECCIONAL DE SALUD Y PROTECCIÓN SOCIAL</v>
          </cell>
          <cell r="L599">
            <v>0</v>
          </cell>
        </row>
        <row r="600">
          <cell r="C600">
            <v>0</v>
          </cell>
          <cell r="D600">
            <v>0</v>
          </cell>
          <cell r="E600" t="str">
            <v>Custodia y Digitalización de Documentos</v>
          </cell>
          <cell r="F600" t="str">
            <v>UNI</v>
          </cell>
          <cell r="G600">
            <v>33</v>
          </cell>
          <cell r="H600">
            <v>42736</v>
          </cell>
          <cell r="I600">
            <v>12</v>
          </cell>
          <cell r="J600" t="str">
            <v>MES</v>
          </cell>
          <cell r="K600" t="str">
            <v>SECRETARÍA SECCIONAL DE SALUD Y PROTECCIÓN SOCIAL</v>
          </cell>
          <cell r="L600">
            <v>0</v>
          </cell>
        </row>
        <row r="601">
          <cell r="C601">
            <v>0</v>
          </cell>
          <cell r="D601">
            <v>0</v>
          </cell>
          <cell r="E601" t="str">
            <v>Fondo de la Vivienda</v>
          </cell>
          <cell r="F601" t="str">
            <v>UNI</v>
          </cell>
          <cell r="G601">
            <v>1</v>
          </cell>
          <cell r="H601">
            <v>42736</v>
          </cell>
          <cell r="I601">
            <v>12</v>
          </cell>
          <cell r="J601" t="str">
            <v>MES</v>
          </cell>
          <cell r="K601" t="str">
            <v>SECRETARÍA SECCIONAL DE SALUD Y PROTECCIÓN SOCIAL</v>
          </cell>
          <cell r="L601">
            <v>0</v>
          </cell>
        </row>
        <row r="602">
          <cell r="C602">
            <v>0</v>
          </cell>
          <cell r="D602">
            <v>0</v>
          </cell>
          <cell r="E602" t="str">
            <v>Fortalecimiento institucional</v>
          </cell>
          <cell r="F602" t="str">
            <v>UNI</v>
          </cell>
          <cell r="G602">
            <v>1</v>
          </cell>
          <cell r="H602">
            <v>42736</v>
          </cell>
          <cell r="I602">
            <v>12</v>
          </cell>
          <cell r="J602" t="str">
            <v>MES</v>
          </cell>
          <cell r="K602" t="str">
            <v>SECRETARÍA SECCIONAL DE SALUD Y PROTECCIÓN SOCIAL</v>
          </cell>
          <cell r="L602">
            <v>0</v>
          </cell>
        </row>
        <row r="603">
          <cell r="C603" t="str">
            <v>2016050000238</v>
          </cell>
          <cell r="D603">
            <v>2987062191</v>
          </cell>
          <cell r="E603" t="str">
            <v>A y AT estrategias politica nacional SPA</v>
          </cell>
          <cell r="F603" t="str">
            <v>UNI</v>
          </cell>
          <cell r="G603">
            <v>950</v>
          </cell>
          <cell r="H603">
            <v>42736</v>
          </cell>
          <cell r="I603">
            <v>12</v>
          </cell>
          <cell r="J603" t="str">
            <v>MES</v>
          </cell>
          <cell r="K603" t="str">
            <v>SECRETARÍA SECCIONAL DE SALUD Y PROTECCIÓN SOCIAL</v>
          </cell>
          <cell r="L603" t="str">
            <v>Fortalecimiento de La Convivencia Social y Salud Mental en Todo El Departamento, Antioquia, Occidente</v>
          </cell>
        </row>
        <row r="604">
          <cell r="C604">
            <v>0</v>
          </cell>
          <cell r="D604">
            <v>0</v>
          </cell>
          <cell r="E604" t="str">
            <v>A y AT formulacion politica publica</v>
          </cell>
          <cell r="F604" t="str">
            <v>UNI</v>
          </cell>
          <cell r="G604">
            <v>144</v>
          </cell>
          <cell r="H604">
            <v>42736</v>
          </cell>
          <cell r="I604">
            <v>12</v>
          </cell>
          <cell r="J604" t="str">
            <v>MES</v>
          </cell>
          <cell r="K604" t="str">
            <v>SECRETARÍA SECCIONAL DE SALUD Y PROTECCIÓN SOCIAL</v>
          </cell>
          <cell r="L604">
            <v>0</v>
          </cell>
        </row>
        <row r="605">
          <cell r="C605">
            <v>0</v>
          </cell>
          <cell r="D605">
            <v>0</v>
          </cell>
          <cell r="E605" t="str">
            <v>A y AT prevencion conducta suicida</v>
          </cell>
          <cell r="F605" t="str">
            <v>UNI</v>
          </cell>
          <cell r="G605">
            <v>144</v>
          </cell>
          <cell r="H605">
            <v>42736</v>
          </cell>
          <cell r="I605">
            <v>12</v>
          </cell>
          <cell r="J605" t="str">
            <v>MES</v>
          </cell>
          <cell r="K605" t="str">
            <v>SECRETARÍA SECCIONAL DE SALUD Y PROTECCIÓN SOCIAL</v>
          </cell>
          <cell r="L605">
            <v>0</v>
          </cell>
        </row>
        <row r="606">
          <cell r="C606">
            <v>0</v>
          </cell>
          <cell r="D606">
            <v>0</v>
          </cell>
          <cell r="E606" t="str">
            <v>A y AT prevención violencia intrafliar</v>
          </cell>
          <cell r="F606" t="str">
            <v>UNI</v>
          </cell>
          <cell r="G606">
            <v>144</v>
          </cell>
          <cell r="H606">
            <v>42736</v>
          </cell>
          <cell r="I606">
            <v>12</v>
          </cell>
          <cell r="J606" t="str">
            <v>MES</v>
          </cell>
          <cell r="K606" t="str">
            <v>SECRETARÍA SECCIONAL DE SALUD Y PROTECCIÓN SOCIAL</v>
          </cell>
          <cell r="L606">
            <v>0</v>
          </cell>
        </row>
        <row r="607">
          <cell r="C607">
            <v>0</v>
          </cell>
          <cell r="D607">
            <v>0</v>
          </cell>
          <cell r="E607" t="str">
            <v>AT rehabilit víctimas conflicto arm</v>
          </cell>
          <cell r="F607" t="str">
            <v>UNI</v>
          </cell>
          <cell r="G607">
            <v>40</v>
          </cell>
          <cell r="H607">
            <v>42736</v>
          </cell>
          <cell r="I607">
            <v>12</v>
          </cell>
          <cell r="J607" t="str">
            <v>MES</v>
          </cell>
          <cell r="K607" t="str">
            <v>SECRETARÍA SECCIONAL DE SALUD Y PROTECCIÓN SOCIAL</v>
          </cell>
          <cell r="L607">
            <v>0</v>
          </cell>
        </row>
        <row r="608">
          <cell r="C608">
            <v>0</v>
          </cell>
          <cell r="D608">
            <v>0</v>
          </cell>
          <cell r="E608" t="str">
            <v>Implementacion PAPSIVI</v>
          </cell>
          <cell r="F608" t="str">
            <v>UNI</v>
          </cell>
          <cell r="G608">
            <v>1</v>
          </cell>
          <cell r="H608">
            <v>42736</v>
          </cell>
          <cell r="I608">
            <v>12</v>
          </cell>
          <cell r="J608" t="str">
            <v>MES</v>
          </cell>
          <cell r="K608" t="str">
            <v>SECRETARÍA SECCIONAL DE SALUD Y PROTECCIÓN SOCIAL</v>
          </cell>
          <cell r="L608">
            <v>0</v>
          </cell>
        </row>
        <row r="609">
          <cell r="C609">
            <v>0</v>
          </cell>
          <cell r="D609">
            <v>0</v>
          </cell>
          <cell r="E609" t="str">
            <v>Investigación escolares consumo SPA</v>
          </cell>
          <cell r="F609" t="str">
            <v>UNI</v>
          </cell>
          <cell r="G609">
            <v>1</v>
          </cell>
          <cell r="H609">
            <v>42736</v>
          </cell>
          <cell r="I609">
            <v>12</v>
          </cell>
          <cell r="J609" t="str">
            <v>MES</v>
          </cell>
          <cell r="K609" t="str">
            <v>SECRETARÍA SECCIONAL DE SALUD Y PROTECCIÓN SOCIAL</v>
          </cell>
          <cell r="L609">
            <v>0</v>
          </cell>
        </row>
        <row r="610">
          <cell r="C610">
            <v>0</v>
          </cell>
          <cell r="D610">
            <v>0</v>
          </cell>
          <cell r="E610" t="str">
            <v>Seguimiento y monitoreo notificación</v>
          </cell>
          <cell r="F610" t="str">
            <v>UNI</v>
          </cell>
          <cell r="G610">
            <v>15</v>
          </cell>
          <cell r="H610">
            <v>42736</v>
          </cell>
          <cell r="I610">
            <v>12</v>
          </cell>
          <cell r="J610" t="str">
            <v>MES</v>
          </cell>
          <cell r="K610" t="str">
            <v>SECRETARÍA SECCIONAL DE SALUD Y PROTECCIÓN SOCIAL</v>
          </cell>
          <cell r="L610">
            <v>0</v>
          </cell>
        </row>
        <row r="611">
          <cell r="C611">
            <v>0</v>
          </cell>
          <cell r="D611">
            <v>0</v>
          </cell>
          <cell r="E611" t="str">
            <v>Levantar linea base resilie</v>
          </cell>
          <cell r="F611" t="str">
            <v>UNI</v>
          </cell>
          <cell r="G611">
            <v>1</v>
          </cell>
          <cell r="H611">
            <v>42736</v>
          </cell>
          <cell r="I611">
            <v>12</v>
          </cell>
          <cell r="J611" t="str">
            <v>MES</v>
          </cell>
          <cell r="K611" t="str">
            <v>SECRETARÍA SECCIONAL DE SALUD Y PROTECCIÓN SOCIAL</v>
          </cell>
          <cell r="L611">
            <v>0</v>
          </cell>
        </row>
        <row r="612">
          <cell r="C612" t="str">
            <v>2016050000223</v>
          </cell>
          <cell r="D612">
            <v>1920025160</v>
          </cell>
          <cell r="E612" t="str">
            <v>Apoyar gestión administrativa</v>
          </cell>
          <cell r="F612" t="str">
            <v>UNI</v>
          </cell>
          <cell r="G612">
            <v>47929</v>
          </cell>
          <cell r="H612">
            <v>42736</v>
          </cell>
          <cell r="I612">
            <v>12</v>
          </cell>
          <cell r="J612" t="str">
            <v>MES</v>
          </cell>
          <cell r="K612" t="str">
            <v>SECRETARÍA SECCIONAL DE SALUD Y PROTECCIÓN SOCIAL</v>
          </cell>
          <cell r="L612" t="str">
            <v>Mejoramiento de la capacidad de respuesta institucional en salud ante emergencias y desastres, para impactar la mortalidad Medellín,  Antioquia, Occidente</v>
          </cell>
        </row>
        <row r="613">
          <cell r="C613">
            <v>0</v>
          </cell>
          <cell r="D613">
            <v>0</v>
          </cell>
          <cell r="E613" t="str">
            <v>Asesoría y Asistecia Técnica</v>
          </cell>
          <cell r="F613" t="str">
            <v>UNI</v>
          </cell>
          <cell r="G613">
            <v>9</v>
          </cell>
          <cell r="H613">
            <v>42736</v>
          </cell>
          <cell r="I613">
            <v>12</v>
          </cell>
          <cell r="J613" t="str">
            <v>MES</v>
          </cell>
          <cell r="K613" t="str">
            <v>SECRETARÍA SECCIONAL DE SALUD Y PROTECCIÓN SOCIAL</v>
          </cell>
          <cell r="L613">
            <v>0</v>
          </cell>
        </row>
        <row r="614">
          <cell r="C614">
            <v>0</v>
          </cell>
          <cell r="D614">
            <v>0</v>
          </cell>
          <cell r="E614" t="str">
            <v>Gestión del proyecto</v>
          </cell>
          <cell r="F614" t="str">
            <v>UNI</v>
          </cell>
          <cell r="G614">
            <v>14</v>
          </cell>
          <cell r="H614">
            <v>42736</v>
          </cell>
          <cell r="I614">
            <v>12</v>
          </cell>
          <cell r="J614" t="str">
            <v>MES</v>
          </cell>
          <cell r="K614" t="str">
            <v>SECRETARÍA SECCIONAL DE SALUD Y PROTECCIÓN SOCIAL</v>
          </cell>
          <cell r="L614">
            <v>0</v>
          </cell>
        </row>
        <row r="615">
          <cell r="C615">
            <v>0</v>
          </cell>
          <cell r="D615">
            <v>0</v>
          </cell>
          <cell r="E615" t="str">
            <v>Gestión del riesgo de desastres</v>
          </cell>
          <cell r="F615" t="str">
            <v>UNI</v>
          </cell>
          <cell r="G615">
            <v>130</v>
          </cell>
          <cell r="H615">
            <v>42736</v>
          </cell>
          <cell r="I615">
            <v>12</v>
          </cell>
          <cell r="J615" t="str">
            <v>MES</v>
          </cell>
          <cell r="K615" t="str">
            <v>SECRETARÍA SECCIONAL DE SALUD Y PROTECCIÓN SOCIAL</v>
          </cell>
          <cell r="L615">
            <v>0</v>
          </cell>
        </row>
        <row r="616">
          <cell r="C616">
            <v>0</v>
          </cell>
          <cell r="D616">
            <v>0</v>
          </cell>
          <cell r="E616" t="str">
            <v>Gestionar solicitudes servicios de salud</v>
          </cell>
          <cell r="F616" t="str">
            <v>UNI</v>
          </cell>
          <cell r="G616">
            <v>108638</v>
          </cell>
          <cell r="H616">
            <v>42736</v>
          </cell>
          <cell r="I616">
            <v>12</v>
          </cell>
          <cell r="J616" t="str">
            <v>MES</v>
          </cell>
          <cell r="K616" t="str">
            <v>SECRETARÍA SECCIONAL DE SALUD Y PROTECCIÓN SOCIAL</v>
          </cell>
          <cell r="L616">
            <v>0</v>
          </cell>
        </row>
        <row r="617">
          <cell r="C617">
            <v>0</v>
          </cell>
          <cell r="D617">
            <v>0</v>
          </cell>
          <cell r="E617" t="str">
            <v>Inspección y Vigilancia</v>
          </cell>
          <cell r="F617" t="str">
            <v>UNI</v>
          </cell>
          <cell r="G617">
            <v>9</v>
          </cell>
          <cell r="H617">
            <v>42736</v>
          </cell>
          <cell r="I617">
            <v>12</v>
          </cell>
          <cell r="J617" t="str">
            <v>MES</v>
          </cell>
          <cell r="K617" t="str">
            <v>SECRETARÍA SECCIONAL DE SALUD Y PROTECCIÓN SOCIAL</v>
          </cell>
          <cell r="L617">
            <v>0</v>
          </cell>
        </row>
        <row r="618">
          <cell r="C618" t="str">
            <v>2016050000066</v>
          </cell>
          <cell r="D618">
            <v>5687339458</v>
          </cell>
          <cell r="E618" t="str">
            <v>Siembra sostenim forraje ssp pastura</v>
          </cell>
          <cell r="F618" t="str">
            <v>UNI</v>
          </cell>
          <cell r="G618">
            <v>1</v>
          </cell>
          <cell r="H618">
            <v>42736</v>
          </cell>
          <cell r="I618">
            <v>12</v>
          </cell>
          <cell r="J618" t="str">
            <v>MES</v>
          </cell>
          <cell r="K618" t="str">
            <v>SECRETARÍA DE AGRICULTURA Y DESARROLLO RURAL</v>
          </cell>
          <cell r="L618" t="str">
            <v>Apoyo a la modernización de la ganadería en el Departamento Antioquia</v>
          </cell>
        </row>
        <row r="619">
          <cell r="C619">
            <v>0</v>
          </cell>
          <cell r="D619">
            <v>0</v>
          </cell>
          <cell r="E619" t="str">
            <v>Capacitación extensionista productor</v>
          </cell>
          <cell r="F619" t="str">
            <v>PRS</v>
          </cell>
          <cell r="G619">
            <v>1</v>
          </cell>
          <cell r="H619">
            <v>42736</v>
          </cell>
          <cell r="I619">
            <v>12</v>
          </cell>
          <cell r="J619" t="str">
            <v>MES</v>
          </cell>
          <cell r="K619" t="str">
            <v>SECRETARÍA DE AGRICULTURA Y DESARROLLO RURAL</v>
          </cell>
          <cell r="L619">
            <v>0</v>
          </cell>
        </row>
        <row r="620">
          <cell r="C620">
            <v>0</v>
          </cell>
          <cell r="D620">
            <v>0</v>
          </cell>
          <cell r="E620" t="str">
            <v>Asistencia técnica</v>
          </cell>
          <cell r="F620" t="str">
            <v>PRS</v>
          </cell>
          <cell r="G620">
            <v>500</v>
          </cell>
          <cell r="H620">
            <v>42736</v>
          </cell>
          <cell r="I620">
            <v>12</v>
          </cell>
          <cell r="J620" t="str">
            <v>MES</v>
          </cell>
          <cell r="K620" t="str">
            <v>SECRETARÍA DE AGRICULTURA Y DESARROLLO RURAL</v>
          </cell>
          <cell r="L620">
            <v>0</v>
          </cell>
        </row>
        <row r="621">
          <cell r="C621">
            <v>0</v>
          </cell>
          <cell r="D621">
            <v>0</v>
          </cell>
          <cell r="E621" t="str">
            <v>Transf tecnol apropiad capac BPMBPG</v>
          </cell>
          <cell r="F621" t="str">
            <v>PRS</v>
          </cell>
          <cell r="G621">
            <v>1</v>
          </cell>
          <cell r="H621">
            <v>42736</v>
          </cell>
          <cell r="I621">
            <v>12</v>
          </cell>
          <cell r="J621" t="str">
            <v>MES</v>
          </cell>
          <cell r="K621" t="str">
            <v>SECRETARÍA DE AGRICULTURA Y DESARROLLO RURAL</v>
          </cell>
          <cell r="L621">
            <v>0</v>
          </cell>
        </row>
        <row r="622">
          <cell r="C622">
            <v>0</v>
          </cell>
          <cell r="D622">
            <v>0</v>
          </cell>
          <cell r="E622" t="str">
            <v>Proyectos de investigación</v>
          </cell>
          <cell r="F622" t="str">
            <v>UNI</v>
          </cell>
          <cell r="G622">
            <v>4</v>
          </cell>
          <cell r="H622">
            <v>42736</v>
          </cell>
          <cell r="I622">
            <v>12</v>
          </cell>
          <cell r="J622" t="str">
            <v>MES</v>
          </cell>
          <cell r="K622" t="str">
            <v>SECRETARÍA DE AGRICULTURA Y DESARROLLO RURAL</v>
          </cell>
          <cell r="L622">
            <v>0</v>
          </cell>
        </row>
        <row r="623">
          <cell r="C623">
            <v>0</v>
          </cell>
          <cell r="D623">
            <v>0</v>
          </cell>
          <cell r="E623" t="str">
            <v>Sistemas alternativos alimentación</v>
          </cell>
          <cell r="F623" t="str">
            <v>UNI</v>
          </cell>
          <cell r="G623">
            <v>267</v>
          </cell>
          <cell r="H623">
            <v>42736</v>
          </cell>
          <cell r="I623">
            <v>12</v>
          </cell>
          <cell r="J623" t="str">
            <v>MES</v>
          </cell>
          <cell r="K623" t="str">
            <v>SECRETARÍA DE AGRICULTURA Y DESARROLLO RURAL</v>
          </cell>
          <cell r="L623">
            <v>0</v>
          </cell>
        </row>
        <row r="624">
          <cell r="C624">
            <v>0</v>
          </cell>
          <cell r="D624">
            <v>0</v>
          </cell>
          <cell r="E624" t="str">
            <v>Implemen plan sanitario mejora genet</v>
          </cell>
          <cell r="F624" t="str">
            <v>UNI</v>
          </cell>
          <cell r="G624">
            <v>500</v>
          </cell>
          <cell r="H624">
            <v>42736</v>
          </cell>
          <cell r="I624">
            <v>12</v>
          </cell>
          <cell r="J624" t="str">
            <v>MES</v>
          </cell>
          <cell r="K624" t="str">
            <v>SECRETARÍA DE AGRICULTURA Y DESARROLLO RURAL</v>
          </cell>
          <cell r="L624">
            <v>0</v>
          </cell>
        </row>
        <row r="625">
          <cell r="C625">
            <v>0</v>
          </cell>
          <cell r="D625">
            <v>0</v>
          </cell>
          <cell r="E625" t="str">
            <v>Insumos dotación maquinar equipamien</v>
          </cell>
          <cell r="F625" t="str">
            <v>UNI</v>
          </cell>
          <cell r="G625">
            <v>100</v>
          </cell>
          <cell r="H625">
            <v>42736</v>
          </cell>
          <cell r="I625">
            <v>12</v>
          </cell>
          <cell r="J625" t="str">
            <v>MES</v>
          </cell>
          <cell r="K625" t="str">
            <v>SECRETARÍA DE AGRICULTURA Y DESARROLLO RURAL</v>
          </cell>
          <cell r="L625">
            <v>0</v>
          </cell>
        </row>
        <row r="626">
          <cell r="C626" t="str">
            <v>2016050000069</v>
          </cell>
          <cell r="D626">
            <v>985067229</v>
          </cell>
          <cell r="E626" t="str">
            <v>Fortalecim. Institucional Asist téc. DI</v>
          </cell>
          <cell r="F626" t="str">
            <v>UNI</v>
          </cell>
          <cell r="G626">
            <v>1.3</v>
          </cell>
          <cell r="H626">
            <v>42736</v>
          </cell>
          <cell r="I626">
            <v>12</v>
          </cell>
          <cell r="J626" t="str">
            <v>MES</v>
          </cell>
          <cell r="K626" t="str">
            <v>SECRETARÍA DE AGRICULTURA Y DESARROLLO RURAL</v>
          </cell>
          <cell r="L626" t="str">
            <v>Fortalecimiento de estrategias que posibiliten mejorar  la coordinación Interinstitucional para el Desarrollo Agropecuario del Departamento de Antioquia.</v>
          </cell>
        </row>
        <row r="627">
          <cell r="C627">
            <v>0</v>
          </cell>
          <cell r="D627">
            <v>0</v>
          </cell>
          <cell r="E627" t="str">
            <v>Sensibilizac. En Asociatividad EDAA. DI</v>
          </cell>
          <cell r="F627" t="str">
            <v>UNI</v>
          </cell>
          <cell r="G627">
            <v>32</v>
          </cell>
          <cell r="H627">
            <v>42736</v>
          </cell>
          <cell r="I627">
            <v>12</v>
          </cell>
          <cell r="J627" t="str">
            <v>MES</v>
          </cell>
          <cell r="K627" t="str">
            <v>SECRETARÍA DE AGRICULTURA Y DESARROLLO RURAL</v>
          </cell>
          <cell r="L627">
            <v>0</v>
          </cell>
        </row>
        <row r="628">
          <cell r="C628">
            <v>0</v>
          </cell>
          <cell r="D628">
            <v>0</v>
          </cell>
          <cell r="E628" t="str">
            <v>Reunión concertación interinstituc. DI</v>
          </cell>
          <cell r="F628" t="str">
            <v>UNI</v>
          </cell>
          <cell r="G628">
            <v>10</v>
          </cell>
          <cell r="H628">
            <v>42736</v>
          </cell>
          <cell r="I628">
            <v>12</v>
          </cell>
          <cell r="J628" t="str">
            <v>MES</v>
          </cell>
          <cell r="K628" t="str">
            <v>SECRETARÍA DE AGRICULTURA Y DESARROLLO RURAL</v>
          </cell>
          <cell r="L628">
            <v>0</v>
          </cell>
        </row>
        <row r="629">
          <cell r="C629">
            <v>0</v>
          </cell>
          <cell r="D629">
            <v>0</v>
          </cell>
          <cell r="E629" t="str">
            <v>Reuniones Consea. DI</v>
          </cell>
          <cell r="F629" t="str">
            <v>UNI</v>
          </cell>
          <cell r="G629">
            <v>4</v>
          </cell>
          <cell r="H629">
            <v>42736</v>
          </cell>
          <cell r="I629">
            <v>12</v>
          </cell>
          <cell r="J629" t="str">
            <v>MES</v>
          </cell>
          <cell r="K629" t="str">
            <v>SECRETARÍA DE AGRICULTURA Y DESARROLLO RURAL</v>
          </cell>
          <cell r="L629">
            <v>0</v>
          </cell>
        </row>
        <row r="630">
          <cell r="C630">
            <v>0</v>
          </cell>
          <cell r="D630">
            <v>0</v>
          </cell>
          <cell r="E630" t="str">
            <v>Equipos cómputo escritorio, portátil DI</v>
          </cell>
          <cell r="F630" t="str">
            <v>UNI</v>
          </cell>
          <cell r="G630">
            <v>20</v>
          </cell>
          <cell r="H630">
            <v>42736</v>
          </cell>
          <cell r="I630">
            <v>12</v>
          </cell>
          <cell r="J630" t="str">
            <v>MES</v>
          </cell>
          <cell r="K630" t="str">
            <v>SECRETARÍA DE AGRICULTURA Y DESARROLLO RURAL</v>
          </cell>
          <cell r="L630">
            <v>0</v>
          </cell>
        </row>
        <row r="631">
          <cell r="C631">
            <v>0</v>
          </cell>
          <cell r="D631">
            <v>0</v>
          </cell>
          <cell r="E631" t="str">
            <v>Licencias equipos y software. DI</v>
          </cell>
          <cell r="F631" t="str">
            <v>UNI</v>
          </cell>
          <cell r="G631">
            <v>23</v>
          </cell>
          <cell r="H631">
            <v>42736</v>
          </cell>
          <cell r="I631">
            <v>12</v>
          </cell>
          <cell r="J631" t="str">
            <v>MES</v>
          </cell>
          <cell r="K631" t="str">
            <v>SECRETARÍA DE AGRICULTURA Y DESARROLLO RURAL</v>
          </cell>
          <cell r="L631">
            <v>0</v>
          </cell>
        </row>
        <row r="632">
          <cell r="C632">
            <v>0</v>
          </cell>
          <cell r="D632">
            <v>0</v>
          </cell>
          <cell r="E632" t="str">
            <v>Sostenimiento correo Office 365. DI</v>
          </cell>
          <cell r="F632" t="str">
            <v>UNI</v>
          </cell>
          <cell r="G632">
            <v>1</v>
          </cell>
          <cell r="H632">
            <v>42736</v>
          </cell>
          <cell r="I632">
            <v>12</v>
          </cell>
          <cell r="J632" t="str">
            <v>MES</v>
          </cell>
          <cell r="K632" t="str">
            <v>SECRETARÍA DE AGRICULTURA Y DESARROLLO RURAL</v>
          </cell>
          <cell r="L632">
            <v>0</v>
          </cell>
        </row>
        <row r="633">
          <cell r="C633">
            <v>0</v>
          </cell>
          <cell r="D633">
            <v>0</v>
          </cell>
          <cell r="E633" t="str">
            <v>Actualización Argis. DI</v>
          </cell>
          <cell r="F633" t="str">
            <v>UNI</v>
          </cell>
          <cell r="G633">
            <v>1</v>
          </cell>
          <cell r="H633">
            <v>42736</v>
          </cell>
          <cell r="I633">
            <v>12</v>
          </cell>
          <cell r="J633" t="str">
            <v>MES</v>
          </cell>
          <cell r="K633" t="str">
            <v>SECRETARÍA DE AGRICULTURA Y DESARROLLO RURAL</v>
          </cell>
          <cell r="L633">
            <v>0</v>
          </cell>
        </row>
        <row r="634">
          <cell r="C634" t="str">
            <v>2016050000078</v>
          </cell>
          <cell r="D634">
            <v>6255312301</v>
          </cell>
          <cell r="E634" t="str">
            <v>Adecuación infraestructura</v>
          </cell>
          <cell r="F634" t="str">
            <v>UNI</v>
          </cell>
          <cell r="G634">
            <v>23</v>
          </cell>
          <cell r="H634">
            <v>42737</v>
          </cell>
          <cell r="I634">
            <v>12</v>
          </cell>
          <cell r="J634" t="str">
            <v>MES</v>
          </cell>
          <cell r="K634" t="str">
            <v>SECRETARÍA DE AGRICULTURA Y DESARROLLO RURAL</v>
          </cell>
          <cell r="L634" t="str">
            <v>Mejoramiento Infraestructuras de beneficio y faenado de bovinos y porcinos (plazas de feria, subastas ganaderas, vehículos especiales en el Departamento de Antioquia</v>
          </cell>
        </row>
        <row r="635">
          <cell r="C635">
            <v>0</v>
          </cell>
          <cell r="D635">
            <v>0</v>
          </cell>
          <cell r="E635" t="str">
            <v>Equipos electromecánicos</v>
          </cell>
          <cell r="F635" t="str">
            <v>UNI</v>
          </cell>
          <cell r="G635">
            <v>23</v>
          </cell>
          <cell r="H635">
            <v>42737</v>
          </cell>
          <cell r="I635">
            <v>12</v>
          </cell>
          <cell r="J635" t="str">
            <v>MES</v>
          </cell>
          <cell r="K635" t="str">
            <v>SECRETARÍA DE AGRICULTURA Y DESARROLLO RURAL</v>
          </cell>
          <cell r="L635">
            <v>0</v>
          </cell>
        </row>
        <row r="636">
          <cell r="C636">
            <v>0</v>
          </cell>
          <cell r="D636">
            <v>0</v>
          </cell>
          <cell r="E636" t="str">
            <v>Sistema de frío</v>
          </cell>
          <cell r="F636" t="str">
            <v>UNI</v>
          </cell>
          <cell r="G636">
            <v>23</v>
          </cell>
          <cell r="H636">
            <v>42737</v>
          </cell>
          <cell r="I636">
            <v>12</v>
          </cell>
          <cell r="J636" t="str">
            <v>MES</v>
          </cell>
          <cell r="K636" t="str">
            <v>SECRETARÍA DE AGRICULTURA Y DESARROLLO RURAL</v>
          </cell>
          <cell r="L636">
            <v>0</v>
          </cell>
        </row>
        <row r="637">
          <cell r="C637">
            <v>0</v>
          </cell>
          <cell r="D637">
            <v>0</v>
          </cell>
          <cell r="E637" t="str">
            <v>Administración improvistos utilidad</v>
          </cell>
          <cell r="F637" t="str">
            <v>UNI</v>
          </cell>
          <cell r="G637">
            <v>23</v>
          </cell>
          <cell r="H637">
            <v>42737</v>
          </cell>
          <cell r="I637">
            <v>12</v>
          </cell>
          <cell r="J637" t="str">
            <v>MES</v>
          </cell>
          <cell r="K637" t="str">
            <v>SECRETARÍA DE AGRICULTURA Y DESARROLLO RURAL</v>
          </cell>
          <cell r="L637">
            <v>0</v>
          </cell>
        </row>
        <row r="638">
          <cell r="C638">
            <v>0</v>
          </cell>
          <cell r="D638">
            <v>0</v>
          </cell>
          <cell r="E638" t="str">
            <v>Interventorías</v>
          </cell>
          <cell r="F638" t="str">
            <v>UNI</v>
          </cell>
          <cell r="G638">
            <v>23</v>
          </cell>
          <cell r="H638">
            <v>42737</v>
          </cell>
          <cell r="I638">
            <v>12</v>
          </cell>
          <cell r="J638" t="str">
            <v>MES</v>
          </cell>
          <cell r="K638" t="str">
            <v>SECRETARÍA DE AGRICULTURA Y DESARROLLO RURAL</v>
          </cell>
          <cell r="L638">
            <v>0</v>
          </cell>
        </row>
        <row r="639">
          <cell r="C639">
            <v>0</v>
          </cell>
          <cell r="D639">
            <v>0</v>
          </cell>
          <cell r="E639" t="str">
            <v>Obras de saneamiento</v>
          </cell>
          <cell r="F639" t="str">
            <v>UNI</v>
          </cell>
          <cell r="G639">
            <v>23</v>
          </cell>
          <cell r="H639">
            <v>42737</v>
          </cell>
          <cell r="I639">
            <v>12</v>
          </cell>
          <cell r="J639" t="str">
            <v>MES</v>
          </cell>
          <cell r="K639" t="str">
            <v>SECRETARÍA DE AGRICULTURA Y DESARROLLO RURAL</v>
          </cell>
          <cell r="L639">
            <v>0</v>
          </cell>
        </row>
        <row r="640">
          <cell r="C640">
            <v>0</v>
          </cell>
          <cell r="D640">
            <v>0</v>
          </cell>
          <cell r="E640" t="str">
            <v>Sistemas de pesaje</v>
          </cell>
          <cell r="F640" t="str">
            <v>UNI</v>
          </cell>
          <cell r="G640">
            <v>23</v>
          </cell>
          <cell r="H640">
            <v>42737</v>
          </cell>
          <cell r="I640">
            <v>12</v>
          </cell>
          <cell r="J640" t="str">
            <v>MES</v>
          </cell>
          <cell r="K640" t="str">
            <v>SECRETARÍA DE AGRICULTURA Y DESARROLLO RURAL</v>
          </cell>
          <cell r="L640">
            <v>0</v>
          </cell>
        </row>
        <row r="641">
          <cell r="C641">
            <v>0</v>
          </cell>
          <cell r="D641">
            <v>0</v>
          </cell>
          <cell r="E641" t="str">
            <v>Tanques para acopiar leche</v>
          </cell>
          <cell r="F641" t="str">
            <v>UNI</v>
          </cell>
          <cell r="G641">
            <v>23</v>
          </cell>
          <cell r="H641">
            <v>42737</v>
          </cell>
          <cell r="I641">
            <v>12</v>
          </cell>
          <cell r="J641" t="str">
            <v>MES</v>
          </cell>
          <cell r="K641" t="str">
            <v>SECRETARÍA DE AGRICULTURA Y DESARROLLO RURAL</v>
          </cell>
          <cell r="L641">
            <v>0</v>
          </cell>
        </row>
        <row r="642">
          <cell r="C642">
            <v>0</v>
          </cell>
          <cell r="D642">
            <v>0</v>
          </cell>
          <cell r="E642" t="str">
            <v>Infraestructura</v>
          </cell>
          <cell r="F642" t="str">
            <v>UNI</v>
          </cell>
          <cell r="G642">
            <v>23</v>
          </cell>
          <cell r="H642">
            <v>42737</v>
          </cell>
          <cell r="I642">
            <v>12</v>
          </cell>
          <cell r="J642" t="str">
            <v>MES</v>
          </cell>
          <cell r="K642" t="str">
            <v>SECRETARÍA DE AGRICULTURA Y DESARROLLO RURAL</v>
          </cell>
          <cell r="L642">
            <v>0</v>
          </cell>
        </row>
        <row r="643">
          <cell r="C643">
            <v>0</v>
          </cell>
          <cell r="D643">
            <v>0</v>
          </cell>
          <cell r="E643" t="str">
            <v>Equipos</v>
          </cell>
          <cell r="F643" t="str">
            <v>UNI</v>
          </cell>
          <cell r="G643">
            <v>23</v>
          </cell>
          <cell r="H643">
            <v>42737</v>
          </cell>
          <cell r="I643">
            <v>12</v>
          </cell>
          <cell r="J643" t="str">
            <v>MES</v>
          </cell>
          <cell r="K643" t="str">
            <v>SECRETARÍA DE AGRICULTURA Y DESARROLLO RURAL</v>
          </cell>
          <cell r="L643">
            <v>0</v>
          </cell>
        </row>
        <row r="644">
          <cell r="C644">
            <v>0</v>
          </cell>
          <cell r="D644">
            <v>0</v>
          </cell>
          <cell r="E644" t="str">
            <v>Chasis</v>
          </cell>
          <cell r="F644" t="str">
            <v>UNI</v>
          </cell>
          <cell r="G644">
            <v>23</v>
          </cell>
          <cell r="H644">
            <v>42737</v>
          </cell>
          <cell r="I644">
            <v>12</v>
          </cell>
          <cell r="J644" t="str">
            <v>MES</v>
          </cell>
          <cell r="K644" t="str">
            <v>SECRETARÍA DE AGRICULTURA Y DESARROLLO RURAL</v>
          </cell>
          <cell r="L644">
            <v>0</v>
          </cell>
        </row>
        <row r="645">
          <cell r="C645">
            <v>0</v>
          </cell>
          <cell r="D645">
            <v>0</v>
          </cell>
          <cell r="E645" t="str">
            <v>Equipo termoking para frío</v>
          </cell>
          <cell r="F645" t="str">
            <v>UNI</v>
          </cell>
          <cell r="G645">
            <v>23</v>
          </cell>
          <cell r="H645">
            <v>42737</v>
          </cell>
          <cell r="I645">
            <v>12</v>
          </cell>
          <cell r="J645" t="str">
            <v>MES</v>
          </cell>
          <cell r="K645" t="str">
            <v>SECRETARÍA DE AGRICULTURA Y DESARROLLO RURAL</v>
          </cell>
          <cell r="L645">
            <v>0</v>
          </cell>
        </row>
        <row r="646">
          <cell r="C646" t="str">
            <v>2016050000080</v>
          </cell>
          <cell r="D646">
            <v>2522000000</v>
          </cell>
          <cell r="E646" t="str">
            <v>Agroindustrias construídas CM</v>
          </cell>
          <cell r="F646" t="str">
            <v>UNI</v>
          </cell>
          <cell r="G646">
            <v>2</v>
          </cell>
          <cell r="H646">
            <v>42736</v>
          </cell>
          <cell r="I646">
            <v>12</v>
          </cell>
          <cell r="J646" t="str">
            <v>MES</v>
          </cell>
          <cell r="K646" t="str">
            <v>SECRETARÍA DE AGRICULTURA Y DESARROLLO RURAL</v>
          </cell>
          <cell r="L646" t="str">
            <v>Fortalecimiento de la infraestructura de apoyo a la producción, transformación y comercialización de productos agroindustriales en el Departamento de Antioquia.</v>
          </cell>
        </row>
        <row r="647">
          <cell r="C647">
            <v>0</v>
          </cell>
          <cell r="D647">
            <v>0</v>
          </cell>
          <cell r="E647" t="str">
            <v>Unidades de beneficio construidas CM</v>
          </cell>
          <cell r="F647" t="str">
            <v>UNI</v>
          </cell>
          <cell r="G647">
            <v>40</v>
          </cell>
          <cell r="H647">
            <v>42736</v>
          </cell>
          <cell r="I647">
            <v>12</v>
          </cell>
          <cell r="J647" t="str">
            <v>MES</v>
          </cell>
          <cell r="K647" t="str">
            <v>SECRETARÍA DE AGRICULTURA Y DESARROLLO RURAL</v>
          </cell>
          <cell r="L647">
            <v>0</v>
          </cell>
        </row>
        <row r="648">
          <cell r="C648">
            <v>0</v>
          </cell>
          <cell r="D648">
            <v>0</v>
          </cell>
          <cell r="E648" t="str">
            <v>Áreas con distritos de riego CM</v>
          </cell>
          <cell r="F648" t="str">
            <v>UNI</v>
          </cell>
          <cell r="G648">
            <v>40</v>
          </cell>
          <cell r="H648">
            <v>42736</v>
          </cell>
          <cell r="I648">
            <v>12</v>
          </cell>
          <cell r="J648" t="str">
            <v>MES</v>
          </cell>
          <cell r="K648" t="str">
            <v>SECRETARÍA DE AGRICULTURA Y DESARROLLO RURAL</v>
          </cell>
          <cell r="L648">
            <v>0</v>
          </cell>
        </row>
        <row r="649">
          <cell r="C649">
            <v>0</v>
          </cell>
          <cell r="D649">
            <v>0</v>
          </cell>
          <cell r="E649" t="str">
            <v>Mejoramiento agroindustria resguardo</v>
          </cell>
          <cell r="F649" t="str">
            <v>UNI</v>
          </cell>
          <cell r="G649">
            <v>1</v>
          </cell>
          <cell r="H649">
            <v>42826</v>
          </cell>
          <cell r="I649">
            <v>12</v>
          </cell>
          <cell r="J649" t="str">
            <v>MES</v>
          </cell>
          <cell r="K649" t="str">
            <v>SECRETARÍA DE AGRICULTURA Y DESARROLLO RURAL</v>
          </cell>
          <cell r="L649">
            <v>0</v>
          </cell>
        </row>
        <row r="650">
          <cell r="C650" t="str">
            <v>2016050000082</v>
          </cell>
          <cell r="D650">
            <v>24790442000</v>
          </cell>
          <cell r="E650" t="str">
            <v>Administración y operación DIA</v>
          </cell>
          <cell r="F650" t="str">
            <v>UNI</v>
          </cell>
          <cell r="G650">
            <v>1</v>
          </cell>
          <cell r="H650">
            <v>42736</v>
          </cell>
          <cell r="I650">
            <v>12</v>
          </cell>
          <cell r="J650" t="str">
            <v>MES</v>
          </cell>
          <cell r="K650" t="str">
            <v>SECRETARÍA DE AGRICULTURA Y DESARROLLO RURAL</v>
          </cell>
          <cell r="L650" t="str">
            <v>Desarrollo Industrial Agropecuario, a través de la creación y puesta en marcha de la empresa Agroindustrial en el Departamento de Antioquia</v>
          </cell>
        </row>
        <row r="651">
          <cell r="C651">
            <v>0</v>
          </cell>
          <cell r="D651">
            <v>0</v>
          </cell>
          <cell r="E651" t="str">
            <v>Cultivos Vinculados a la empresa DIA</v>
          </cell>
          <cell r="F651" t="str">
            <v>UNI</v>
          </cell>
          <cell r="G651">
            <v>24.3</v>
          </cell>
          <cell r="H651">
            <v>42736</v>
          </cell>
          <cell r="I651">
            <v>12</v>
          </cell>
          <cell r="J651" t="str">
            <v>MES</v>
          </cell>
          <cell r="K651" t="str">
            <v>SECRETARÍA DE AGRICULTURA Y DESARROLLO RURAL</v>
          </cell>
          <cell r="L651">
            <v>0</v>
          </cell>
        </row>
        <row r="652">
          <cell r="C652">
            <v>0</v>
          </cell>
          <cell r="D652">
            <v>0</v>
          </cell>
          <cell r="E652" t="str">
            <v>Transferencia tecnológica DIA</v>
          </cell>
          <cell r="F652" t="str">
            <v>UNI</v>
          </cell>
          <cell r="G652">
            <v>2</v>
          </cell>
          <cell r="H652">
            <v>42736</v>
          </cell>
          <cell r="I652">
            <v>12</v>
          </cell>
          <cell r="J652" t="str">
            <v>MES</v>
          </cell>
          <cell r="K652" t="str">
            <v>SECRETARÍA DE AGRICULTURA Y DESARROLLO RURAL</v>
          </cell>
          <cell r="L652">
            <v>0</v>
          </cell>
        </row>
        <row r="653">
          <cell r="C653">
            <v>0</v>
          </cell>
          <cell r="D653">
            <v>0</v>
          </cell>
          <cell r="E653" t="str">
            <v>Comercialización de productos DIA</v>
          </cell>
          <cell r="F653" t="str">
            <v>UNI</v>
          </cell>
          <cell r="G653">
            <v>1.5</v>
          </cell>
          <cell r="H653">
            <v>42736</v>
          </cell>
          <cell r="I653">
            <v>12</v>
          </cell>
          <cell r="J653" t="str">
            <v>MES</v>
          </cell>
          <cell r="K653" t="str">
            <v>SECRETARÍA DE AGRICULTURA Y DESARROLLO RURAL</v>
          </cell>
          <cell r="L653">
            <v>0</v>
          </cell>
        </row>
        <row r="654">
          <cell r="C654" t="str">
            <v>2016050000087</v>
          </cell>
          <cell r="D654">
            <v>2117610000</v>
          </cell>
          <cell r="E654" t="str">
            <v>Asistencia tecnica y asesoria</v>
          </cell>
          <cell r="F654" t="str">
            <v>UNI</v>
          </cell>
          <cell r="G654">
            <v>18</v>
          </cell>
          <cell r="H654">
            <v>42795</v>
          </cell>
          <cell r="I654">
            <v>10</v>
          </cell>
          <cell r="J654" t="str">
            <v>MES</v>
          </cell>
          <cell r="K654" t="str">
            <v>SECRETARÍA DE AGRICULTURA Y DESARROLLO RURAL</v>
          </cell>
          <cell r="L654" t="str">
            <v>Fortalecimiento a la actividad productiva del sector agropecuario (Etapa 1) en el Departamento de Antioquia</v>
          </cell>
        </row>
        <row r="655">
          <cell r="C655">
            <v>0</v>
          </cell>
          <cell r="D655">
            <v>0</v>
          </cell>
          <cell r="E655" t="str">
            <v>Insumos y materiales</v>
          </cell>
          <cell r="F655" t="str">
            <v>UNI</v>
          </cell>
          <cell r="G655">
            <v>513</v>
          </cell>
          <cell r="H655">
            <v>42736</v>
          </cell>
          <cell r="I655">
            <v>12</v>
          </cell>
          <cell r="J655" t="str">
            <v>MES</v>
          </cell>
          <cell r="K655" t="str">
            <v>SECRETARÍA DE AGRICULTURA Y DESARROLLO RURAL</v>
          </cell>
          <cell r="L655">
            <v>0</v>
          </cell>
        </row>
        <row r="656">
          <cell r="C656">
            <v>0</v>
          </cell>
          <cell r="D656">
            <v>0</v>
          </cell>
          <cell r="E656" t="str">
            <v>Articulacion y apoyo cadenas</v>
          </cell>
          <cell r="F656" t="str">
            <v>UNI</v>
          </cell>
          <cell r="G656">
            <v>2</v>
          </cell>
          <cell r="H656">
            <v>42736</v>
          </cell>
          <cell r="I656">
            <v>12</v>
          </cell>
          <cell r="J656" t="str">
            <v>MES</v>
          </cell>
          <cell r="K656" t="str">
            <v>SECRETARÍA DE AGRICULTURA Y DESARROLLO RURAL</v>
          </cell>
          <cell r="L656">
            <v>0</v>
          </cell>
        </row>
        <row r="657">
          <cell r="C657">
            <v>0</v>
          </cell>
          <cell r="D657">
            <v>0</v>
          </cell>
          <cell r="E657" t="str">
            <v>Capacitación Certificacion Productores</v>
          </cell>
          <cell r="F657" t="str">
            <v>UNI</v>
          </cell>
          <cell r="G657">
            <v>25</v>
          </cell>
          <cell r="H657">
            <v>42736</v>
          </cell>
          <cell r="I657">
            <v>12</v>
          </cell>
          <cell r="J657" t="str">
            <v>MES</v>
          </cell>
          <cell r="K657" t="str">
            <v>SECRETARÍA DE AGRICULTURA Y DESARROLLO RURAL</v>
          </cell>
          <cell r="L657">
            <v>0</v>
          </cell>
        </row>
        <row r="658">
          <cell r="C658">
            <v>0</v>
          </cell>
          <cell r="D658">
            <v>0</v>
          </cell>
          <cell r="E658" t="str">
            <v>Servicio asistencia técnica rural</v>
          </cell>
          <cell r="F658" t="str">
            <v>UNI</v>
          </cell>
          <cell r="G658">
            <v>94</v>
          </cell>
          <cell r="H658">
            <v>42795</v>
          </cell>
          <cell r="I658">
            <v>10</v>
          </cell>
          <cell r="J658" t="str">
            <v>MES</v>
          </cell>
          <cell r="K658" t="str">
            <v>SECRETARÍA DE AGRICULTURA Y DESARROLLO RURAL</v>
          </cell>
          <cell r="L658">
            <v>0</v>
          </cell>
        </row>
        <row r="659">
          <cell r="C659">
            <v>0</v>
          </cell>
          <cell r="D659">
            <v>0</v>
          </cell>
          <cell r="E659" t="str">
            <v>Contratación personal practicantes</v>
          </cell>
          <cell r="F659" t="str">
            <v>UNI</v>
          </cell>
          <cell r="G659">
            <v>4</v>
          </cell>
          <cell r="H659">
            <v>42781</v>
          </cell>
          <cell r="I659">
            <v>5</v>
          </cell>
          <cell r="J659" t="str">
            <v>MES</v>
          </cell>
          <cell r="K659" t="str">
            <v>SECRETARÍA DE AGRICULTURA Y DESARROLLO RURAL</v>
          </cell>
          <cell r="L659">
            <v>0</v>
          </cell>
        </row>
        <row r="660">
          <cell r="C660" t="str">
            <v>2016050000086</v>
          </cell>
          <cell r="D660">
            <v>800000000</v>
          </cell>
          <cell r="E660" t="str">
            <v>Carateriz y diagnóst (cont.)POTA</v>
          </cell>
          <cell r="F660" t="str">
            <v>%</v>
          </cell>
          <cell r="G660">
            <v>1</v>
          </cell>
          <cell r="H660">
            <v>42736</v>
          </cell>
          <cell r="I660">
            <v>12</v>
          </cell>
          <cell r="J660" t="str">
            <v>MES</v>
          </cell>
          <cell r="K660" t="str">
            <v>SECRETARÍA DE AGRICULTURA Y DESARROLLO RURAL</v>
          </cell>
          <cell r="L660" t="str">
            <v>Construcción del Plan de Ordenamiento Territorial Agropecuario-POTA Todo El Departamento</v>
          </cell>
        </row>
        <row r="661">
          <cell r="C661">
            <v>0</v>
          </cell>
          <cell r="D661">
            <v>0</v>
          </cell>
          <cell r="E661" t="str">
            <v>Análisis prospectivo-POTA</v>
          </cell>
          <cell r="F661" t="str">
            <v>%</v>
          </cell>
          <cell r="G661">
            <v>1</v>
          </cell>
          <cell r="H661">
            <v>42736</v>
          </cell>
          <cell r="I661">
            <v>12</v>
          </cell>
          <cell r="J661" t="str">
            <v>MES</v>
          </cell>
          <cell r="K661" t="str">
            <v>SECRETARÍA DE AGRICULTURA Y DESARROLLO RURAL</v>
          </cell>
          <cell r="L661">
            <v>0</v>
          </cell>
        </row>
        <row r="662">
          <cell r="C662">
            <v>0</v>
          </cell>
          <cell r="D662">
            <v>0</v>
          </cell>
          <cell r="E662" t="str">
            <v>Formulación POTA</v>
          </cell>
          <cell r="F662" t="str">
            <v>%</v>
          </cell>
          <cell r="G662">
            <v>1</v>
          </cell>
          <cell r="H662">
            <v>42736</v>
          </cell>
          <cell r="I662">
            <v>12</v>
          </cell>
          <cell r="J662" t="str">
            <v>MES</v>
          </cell>
          <cell r="K662" t="str">
            <v>SECRETARÍA DE AGRICULTURA Y DESARROLLO RURAL</v>
          </cell>
          <cell r="L662">
            <v>0</v>
          </cell>
        </row>
        <row r="663">
          <cell r="C663">
            <v>0</v>
          </cell>
          <cell r="D663">
            <v>0</v>
          </cell>
          <cell r="E663" t="str">
            <v>Acuerdos territoriales-POTA</v>
          </cell>
          <cell r="F663" t="str">
            <v>%</v>
          </cell>
          <cell r="G663">
            <v>1</v>
          </cell>
          <cell r="H663">
            <v>42736</v>
          </cell>
          <cell r="I663">
            <v>12</v>
          </cell>
          <cell r="J663" t="str">
            <v>MES</v>
          </cell>
          <cell r="K663" t="str">
            <v>SECRETARÍA DE AGRICULTURA Y DESARROLLO RURAL</v>
          </cell>
          <cell r="L663">
            <v>0</v>
          </cell>
        </row>
        <row r="664">
          <cell r="C664">
            <v>0</v>
          </cell>
          <cell r="D664">
            <v>0</v>
          </cell>
          <cell r="E664" t="str">
            <v>Prepar  y diagnóst política POTA</v>
          </cell>
          <cell r="F664" t="str">
            <v>UNI</v>
          </cell>
          <cell r="G664">
            <v>1</v>
          </cell>
          <cell r="H664">
            <v>42736</v>
          </cell>
          <cell r="I664">
            <v>12</v>
          </cell>
          <cell r="J664" t="str">
            <v>MES</v>
          </cell>
          <cell r="K664" t="str">
            <v>SECRETARÍA DE AGRICULTURA Y DESARROLLO RURAL</v>
          </cell>
          <cell r="L664">
            <v>0</v>
          </cell>
        </row>
        <row r="665">
          <cell r="C665">
            <v>0</v>
          </cell>
          <cell r="D665">
            <v>0</v>
          </cell>
          <cell r="E665" t="str">
            <v>Formul de  lineamientos política  POTA</v>
          </cell>
          <cell r="F665" t="str">
            <v>UNI</v>
          </cell>
          <cell r="G665">
            <v>1</v>
          </cell>
          <cell r="H665">
            <v>42736</v>
          </cell>
          <cell r="I665">
            <v>12</v>
          </cell>
          <cell r="J665" t="str">
            <v>MES</v>
          </cell>
          <cell r="K665" t="str">
            <v>SECRETARÍA DE AGRICULTURA Y DESARROLLO RURAL</v>
          </cell>
          <cell r="L665">
            <v>0</v>
          </cell>
        </row>
        <row r="666">
          <cell r="C666">
            <v>0</v>
          </cell>
          <cell r="D666">
            <v>0</v>
          </cell>
          <cell r="E666" t="str">
            <v>Socialización y difusion política POTA</v>
          </cell>
          <cell r="F666" t="str">
            <v>UNI</v>
          </cell>
          <cell r="G666">
            <v>1</v>
          </cell>
          <cell r="H666">
            <v>42736</v>
          </cell>
          <cell r="I666">
            <v>12</v>
          </cell>
          <cell r="J666" t="str">
            <v>MES</v>
          </cell>
          <cell r="K666" t="str">
            <v>SECRETARÍA DE AGRICULTURA Y DESARROLLO RURAL</v>
          </cell>
          <cell r="L666">
            <v>0</v>
          </cell>
        </row>
        <row r="667">
          <cell r="C667">
            <v>2016050000081</v>
          </cell>
          <cell r="D667">
            <v>2493370000</v>
          </cell>
          <cell r="E667" t="str">
            <v>Temporal</v>
          </cell>
          <cell r="F667" t="str">
            <v>UNI</v>
          </cell>
          <cell r="G667">
            <v>1</v>
          </cell>
          <cell r="H667">
            <v>42736</v>
          </cell>
          <cell r="I667">
            <v>9</v>
          </cell>
          <cell r="J667" t="str">
            <v>MES</v>
          </cell>
          <cell r="K667" t="str">
            <v>SECRETARÍA DE AGRICULTURA Y DESARROLLO RURAL</v>
          </cell>
          <cell r="L667" t="str">
            <v>Fortalecimiento y Desarrollo (PROPIOS) del Programa de Agricultura Familiar en el Departamento de Todo El Departamento, Antioquia, Occidente</v>
          </cell>
        </row>
        <row r="668">
          <cell r="C668">
            <v>0</v>
          </cell>
          <cell r="D668">
            <v>0</v>
          </cell>
          <cell r="E668" t="str">
            <v>Inducción emprendimientos AF</v>
          </cell>
          <cell r="F668" t="str">
            <v>UNI</v>
          </cell>
          <cell r="G668">
            <v>1</v>
          </cell>
          <cell r="H668">
            <v>42736</v>
          </cell>
          <cell r="I668">
            <v>12</v>
          </cell>
          <cell r="J668" t="str">
            <v>MES</v>
          </cell>
          <cell r="K668" t="str">
            <v>SECRETARÍA DE AGRICULTURA Y DESARROLLO RURAL</v>
          </cell>
          <cell r="L668">
            <v>0</v>
          </cell>
        </row>
        <row r="669">
          <cell r="C669">
            <v>0</v>
          </cell>
          <cell r="D669">
            <v>0</v>
          </cell>
          <cell r="E669" t="str">
            <v>Acompañamiento comercial AF</v>
          </cell>
          <cell r="F669" t="str">
            <v>UNI</v>
          </cell>
          <cell r="G669">
            <v>1</v>
          </cell>
          <cell r="H669">
            <v>42736</v>
          </cell>
          <cell r="I669">
            <v>12</v>
          </cell>
          <cell r="J669" t="str">
            <v>MES</v>
          </cell>
          <cell r="K669" t="str">
            <v>SECRETARÍA DE AGRICULTURA Y DESARROLLO RURAL</v>
          </cell>
          <cell r="L669">
            <v>0</v>
          </cell>
        </row>
        <row r="670">
          <cell r="C670">
            <v>0</v>
          </cell>
          <cell r="D670">
            <v>0</v>
          </cell>
          <cell r="E670" t="str">
            <v>Implement parcela aprendizaje BPA AF</v>
          </cell>
          <cell r="F670" t="str">
            <v>UNI</v>
          </cell>
          <cell r="G670">
            <v>1</v>
          </cell>
          <cell r="H670">
            <v>42736</v>
          </cell>
          <cell r="I670">
            <v>12</v>
          </cell>
          <cell r="J670" t="str">
            <v>MES</v>
          </cell>
          <cell r="K670" t="str">
            <v>SECRETARÍA DE AGRICULTURA Y DESARROLLO RURAL</v>
          </cell>
          <cell r="L670">
            <v>0</v>
          </cell>
        </row>
        <row r="671">
          <cell r="C671">
            <v>0</v>
          </cell>
          <cell r="D671">
            <v>0</v>
          </cell>
          <cell r="E671" t="str">
            <v>Asistencia técnica productores AF</v>
          </cell>
          <cell r="F671" t="str">
            <v>UNI</v>
          </cell>
          <cell r="G671">
            <v>1</v>
          </cell>
          <cell r="H671">
            <v>42736</v>
          </cell>
          <cell r="I671">
            <v>12</v>
          </cell>
          <cell r="J671" t="str">
            <v>MES</v>
          </cell>
          <cell r="K671" t="str">
            <v>SECRETARÍA DE AGRICULTURA Y DESARROLLO RURAL</v>
          </cell>
          <cell r="L671">
            <v>0</v>
          </cell>
        </row>
        <row r="672">
          <cell r="C672">
            <v>0</v>
          </cell>
          <cell r="D672">
            <v>0</v>
          </cell>
          <cell r="E672" t="str">
            <v>Adecuación sistema productivo AF</v>
          </cell>
          <cell r="F672" t="str">
            <v>UNI</v>
          </cell>
          <cell r="G672">
            <v>97</v>
          </cell>
          <cell r="H672">
            <v>42736</v>
          </cell>
          <cell r="I672">
            <v>12</v>
          </cell>
          <cell r="J672" t="str">
            <v>MES</v>
          </cell>
          <cell r="K672" t="str">
            <v>SECRETARÍA DE AGRICULTURA Y DESARROLLO RURAL</v>
          </cell>
          <cell r="L672">
            <v>0</v>
          </cell>
        </row>
        <row r="673">
          <cell r="C673">
            <v>0</v>
          </cell>
          <cell r="D673">
            <v>0</v>
          </cell>
          <cell r="E673" t="str">
            <v>Proyectos AF vinculación víctimas</v>
          </cell>
          <cell r="F673" t="str">
            <v>UNI</v>
          </cell>
          <cell r="G673">
            <v>97</v>
          </cell>
          <cell r="H673">
            <v>42736</v>
          </cell>
          <cell r="I673">
            <v>12</v>
          </cell>
          <cell r="J673" t="str">
            <v>MES</v>
          </cell>
          <cell r="K673" t="str">
            <v>SECRETARÍA DE AGRICULTURA Y DESARROLLO RURAL</v>
          </cell>
          <cell r="L673">
            <v>0</v>
          </cell>
        </row>
        <row r="674">
          <cell r="C674">
            <v>0</v>
          </cell>
          <cell r="D674">
            <v>0</v>
          </cell>
          <cell r="E674" t="str">
            <v>Capacitación Productores AF</v>
          </cell>
          <cell r="F674" t="str">
            <v>UNI</v>
          </cell>
          <cell r="G674">
            <v>97</v>
          </cell>
          <cell r="H674">
            <v>42736</v>
          </cell>
          <cell r="I674">
            <v>12</v>
          </cell>
          <cell r="J674" t="str">
            <v>MES</v>
          </cell>
          <cell r="K674" t="str">
            <v>SECRETARÍA DE AGRICULTURA Y DESARROLLO RURAL</v>
          </cell>
          <cell r="L674">
            <v>0</v>
          </cell>
        </row>
        <row r="675">
          <cell r="C675">
            <v>0</v>
          </cell>
          <cell r="D675">
            <v>0</v>
          </cell>
          <cell r="E675" t="str">
            <v>Fortalecimiento productivo AF</v>
          </cell>
          <cell r="F675" t="str">
            <v>UNI</v>
          </cell>
          <cell r="G675">
            <v>5</v>
          </cell>
          <cell r="H675">
            <v>42736</v>
          </cell>
          <cell r="I675">
            <v>12</v>
          </cell>
          <cell r="J675" t="str">
            <v>MES</v>
          </cell>
          <cell r="K675" t="str">
            <v>SECRETARÍA DE AGRICULTURA Y DESARROLLO RURAL</v>
          </cell>
          <cell r="L675">
            <v>0</v>
          </cell>
        </row>
        <row r="676">
          <cell r="C676">
            <v>0</v>
          </cell>
          <cell r="D676">
            <v>0</v>
          </cell>
          <cell r="E676" t="str">
            <v>Proc. comercial con mujer y joven AF</v>
          </cell>
          <cell r="F676" t="str">
            <v>UNI</v>
          </cell>
          <cell r="G676">
            <v>5</v>
          </cell>
          <cell r="H676">
            <v>42736</v>
          </cell>
          <cell r="I676">
            <v>12</v>
          </cell>
          <cell r="J676" t="str">
            <v>MES</v>
          </cell>
          <cell r="K676" t="str">
            <v>SECRETARÍA DE AGRICULTURA Y DESARROLLO RURAL</v>
          </cell>
          <cell r="L676">
            <v>0</v>
          </cell>
        </row>
        <row r="677">
          <cell r="C677">
            <v>0</v>
          </cell>
          <cell r="D677">
            <v>0</v>
          </cell>
          <cell r="E677" t="str">
            <v>Diagnostico Predial AF</v>
          </cell>
          <cell r="F677" t="str">
            <v>UNI</v>
          </cell>
          <cell r="G677">
            <v>92</v>
          </cell>
          <cell r="H677">
            <v>42736</v>
          </cell>
          <cell r="I677">
            <v>12</v>
          </cell>
          <cell r="J677" t="str">
            <v>MES</v>
          </cell>
          <cell r="K677" t="str">
            <v>SECRETARÍA DE AGRICULTURA Y DESARROLLO RURAL</v>
          </cell>
          <cell r="L677">
            <v>0</v>
          </cell>
        </row>
        <row r="678">
          <cell r="C678">
            <v>0</v>
          </cell>
          <cell r="D678">
            <v>0</v>
          </cell>
          <cell r="E678" t="str">
            <v>Implementación de los PPP AF</v>
          </cell>
          <cell r="F678" t="str">
            <v>UNI</v>
          </cell>
          <cell r="G678">
            <v>92</v>
          </cell>
          <cell r="H678">
            <v>42736</v>
          </cell>
          <cell r="I678">
            <v>12</v>
          </cell>
          <cell r="J678" t="str">
            <v>MES</v>
          </cell>
          <cell r="K678" t="str">
            <v>SECRETARÍA DE AGRICULTURA Y DESARROLLO RURAL</v>
          </cell>
          <cell r="L678">
            <v>0</v>
          </cell>
        </row>
        <row r="679">
          <cell r="C679">
            <v>0</v>
          </cell>
          <cell r="D679">
            <v>0</v>
          </cell>
          <cell r="E679" t="str">
            <v>Caracterización AF Antioquia</v>
          </cell>
          <cell r="F679" t="str">
            <v>UNI</v>
          </cell>
          <cell r="G679">
            <v>1</v>
          </cell>
          <cell r="H679">
            <v>42736</v>
          </cell>
          <cell r="I679">
            <v>12</v>
          </cell>
          <cell r="J679" t="str">
            <v>MES</v>
          </cell>
          <cell r="K679" t="str">
            <v>SECRETARÍA DE AGRICULTURA Y DESARROLLO RURAL</v>
          </cell>
          <cell r="L679">
            <v>0</v>
          </cell>
        </row>
        <row r="680">
          <cell r="C680">
            <v>0</v>
          </cell>
          <cell r="D680">
            <v>0</v>
          </cell>
          <cell r="E680" t="str">
            <v>Formulación Ordenanza Politica de AF</v>
          </cell>
          <cell r="F680" t="str">
            <v>UNI</v>
          </cell>
          <cell r="G680">
            <v>1</v>
          </cell>
          <cell r="H680">
            <v>42736</v>
          </cell>
          <cell r="I680">
            <v>12</v>
          </cell>
          <cell r="J680" t="str">
            <v>MES</v>
          </cell>
          <cell r="K680" t="str">
            <v>SECRETARÍA DE AGRICULTURA Y DESARROLLO RURAL</v>
          </cell>
          <cell r="L680">
            <v>0</v>
          </cell>
        </row>
        <row r="681">
          <cell r="C681">
            <v>0</v>
          </cell>
          <cell r="D681">
            <v>0</v>
          </cell>
          <cell r="E681" t="str">
            <v>Identificación actores y compromisos AF</v>
          </cell>
          <cell r="F681" t="str">
            <v>UNI</v>
          </cell>
          <cell r="G681">
            <v>1</v>
          </cell>
          <cell r="H681">
            <v>42736</v>
          </cell>
          <cell r="I681">
            <v>12</v>
          </cell>
          <cell r="J681" t="str">
            <v>MES</v>
          </cell>
          <cell r="K681" t="str">
            <v>SECRETARÍA DE AGRICULTURA Y DESARROLLO RURAL</v>
          </cell>
          <cell r="L681">
            <v>0</v>
          </cell>
        </row>
        <row r="682">
          <cell r="C682">
            <v>0</v>
          </cell>
          <cell r="D682">
            <v>0</v>
          </cell>
          <cell r="E682" t="str">
            <v>Proceso entregado entidad formalizar AF</v>
          </cell>
          <cell r="F682" t="str">
            <v>UNI</v>
          </cell>
          <cell r="G682">
            <v>1</v>
          </cell>
          <cell r="H682">
            <v>42736</v>
          </cell>
          <cell r="I682">
            <v>12</v>
          </cell>
          <cell r="J682" t="str">
            <v>MES</v>
          </cell>
          <cell r="K682" t="str">
            <v>SECRETARÍA DE AGRICULTURA Y DESARROLLO RURAL</v>
          </cell>
          <cell r="L682">
            <v>0</v>
          </cell>
        </row>
        <row r="683">
          <cell r="C683" t="str">
            <v>2016050000085</v>
          </cell>
          <cell r="D683">
            <v>1992820000</v>
          </cell>
          <cell r="E683" t="str">
            <v>Temporales</v>
          </cell>
          <cell r="F683" t="str">
            <v>UNI</v>
          </cell>
          <cell r="G683">
            <v>2</v>
          </cell>
          <cell r="H683">
            <v>42767</v>
          </cell>
          <cell r="I683">
            <v>12</v>
          </cell>
          <cell r="J683" t="str">
            <v>MES</v>
          </cell>
          <cell r="K683" t="str">
            <v>SECRETARÍA DE AGRICULTURA Y DESARROLLO RURAL</v>
          </cell>
          <cell r="L683" t="str">
            <v>Fortalecimiento Agroempresarial y Comercial de Asociaciones Agropecuarias en el Departamento de Antioquia</v>
          </cell>
        </row>
        <row r="684">
          <cell r="C684">
            <v>0</v>
          </cell>
          <cell r="D684">
            <v>0</v>
          </cell>
          <cell r="E684" t="str">
            <v>Eventos nacionales</v>
          </cell>
          <cell r="F684" t="str">
            <v>UNI</v>
          </cell>
          <cell r="G684">
            <v>1</v>
          </cell>
          <cell r="H684">
            <v>42767</v>
          </cell>
          <cell r="I684">
            <v>11</v>
          </cell>
          <cell r="J684" t="str">
            <v>MES</v>
          </cell>
          <cell r="K684" t="str">
            <v>SECRETARÍA DE AGRICULTURA Y DESARROLLO RURAL</v>
          </cell>
          <cell r="L684">
            <v>0</v>
          </cell>
        </row>
        <row r="685">
          <cell r="C685">
            <v>0</v>
          </cell>
          <cell r="D685">
            <v>0</v>
          </cell>
          <cell r="E685" t="str">
            <v>Estructuración estratégias comerciales</v>
          </cell>
          <cell r="F685" t="str">
            <v>UNI</v>
          </cell>
          <cell r="G685">
            <v>1</v>
          </cell>
          <cell r="H685">
            <v>42767</v>
          </cell>
          <cell r="I685">
            <v>11</v>
          </cell>
          <cell r="J685" t="str">
            <v>MES</v>
          </cell>
          <cell r="K685" t="str">
            <v>SECRETARÍA DE AGRICULTURA Y DESARROLLO RURAL</v>
          </cell>
          <cell r="L685">
            <v>0</v>
          </cell>
        </row>
        <row r="686">
          <cell r="C686">
            <v>0</v>
          </cell>
          <cell r="D686">
            <v>0</v>
          </cell>
          <cell r="E686" t="str">
            <v>Portafolio comercial digital</v>
          </cell>
          <cell r="F686" t="str">
            <v>UNI</v>
          </cell>
          <cell r="G686">
            <v>1</v>
          </cell>
          <cell r="H686">
            <v>42767</v>
          </cell>
          <cell r="I686">
            <v>11</v>
          </cell>
          <cell r="J686" t="str">
            <v>MES</v>
          </cell>
          <cell r="K686" t="str">
            <v>SECRETARÍA DE AGRICULTURA Y DESARROLLO RURAL</v>
          </cell>
          <cell r="L686">
            <v>0</v>
          </cell>
        </row>
        <row r="687">
          <cell r="C687">
            <v>0</v>
          </cell>
          <cell r="D687">
            <v>0</v>
          </cell>
          <cell r="E687" t="str">
            <v>Aplicativo para dispositivos móviles</v>
          </cell>
          <cell r="F687" t="str">
            <v>UNI</v>
          </cell>
          <cell r="G687">
            <v>1</v>
          </cell>
          <cell r="H687">
            <v>42767</v>
          </cell>
          <cell r="I687">
            <v>11</v>
          </cell>
          <cell r="J687" t="str">
            <v>MES</v>
          </cell>
          <cell r="K687" t="str">
            <v>SECRETARÍA DE AGRICULTURA Y DESARROLLO RURAL</v>
          </cell>
          <cell r="L687">
            <v>0</v>
          </cell>
        </row>
        <row r="688">
          <cell r="C688" t="str">
            <v>2016000100058</v>
          </cell>
          <cell r="D688">
            <v>0</v>
          </cell>
          <cell r="E688" t="str">
            <v>Apoyo a la supervisión</v>
          </cell>
          <cell r="F688" t="str">
            <v>PRS</v>
          </cell>
          <cell r="G688">
            <v>3</v>
          </cell>
          <cell r="H688">
            <v>42856</v>
          </cell>
          <cell r="I688">
            <v>8</v>
          </cell>
          <cell r="J688" t="str">
            <v>MES</v>
          </cell>
          <cell r="K688" t="str">
            <v>SECRETARÍA DE AGRICULTURA Y DESARROLLO RURAL</v>
          </cell>
          <cell r="L688" t="str">
            <v>Implementación convocatoria regional para el fortalecimiento de capacidades IDi y su contribución al Cierre de Brechas tecnologicas en el Departamento, Antioquia, Occidente</v>
          </cell>
        </row>
        <row r="689">
          <cell r="C689">
            <v>0</v>
          </cell>
          <cell r="D689">
            <v>0</v>
          </cell>
          <cell r="E689" t="str">
            <v>Financi proyect cadenas productiv</v>
          </cell>
          <cell r="F689" t="str">
            <v>PQ</v>
          </cell>
          <cell r="G689">
            <v>23</v>
          </cell>
          <cell r="H689">
            <v>42826</v>
          </cell>
          <cell r="I689">
            <v>9</v>
          </cell>
          <cell r="J689" t="str">
            <v>MES</v>
          </cell>
          <cell r="K689" t="str">
            <v>SECRETARÍA DE AGRICULTURA Y DESARROLLO RURAL</v>
          </cell>
          <cell r="L689">
            <v>0</v>
          </cell>
        </row>
        <row r="690">
          <cell r="C690">
            <v>0</v>
          </cell>
          <cell r="D690">
            <v>0</v>
          </cell>
          <cell r="E690" t="str">
            <v>Planear convocatoria y etapas c</v>
          </cell>
          <cell r="F690" t="str">
            <v>UNI</v>
          </cell>
          <cell r="G690">
            <v>1</v>
          </cell>
          <cell r="H690">
            <v>42856</v>
          </cell>
          <cell r="I690">
            <v>8</v>
          </cell>
          <cell r="J690" t="str">
            <v>MES</v>
          </cell>
          <cell r="K690" t="str">
            <v>SECRETARÍA DE AGRICULTURA Y DESARROLLO RURAL</v>
          </cell>
          <cell r="L690">
            <v>0</v>
          </cell>
        </row>
        <row r="691">
          <cell r="C691">
            <v>0</v>
          </cell>
          <cell r="D691">
            <v>0</v>
          </cell>
          <cell r="E691" t="str">
            <v>Planear convocatoria y etapas sgr</v>
          </cell>
          <cell r="F691" t="str">
            <v>UNI</v>
          </cell>
          <cell r="G691">
            <v>1</v>
          </cell>
          <cell r="H691">
            <v>42856</v>
          </cell>
          <cell r="I691">
            <v>8</v>
          </cell>
          <cell r="J691" t="str">
            <v>MES</v>
          </cell>
          <cell r="K691" t="str">
            <v>SECRETARÍA DE AGRICULTURA Y DESARROLLO RURAL</v>
          </cell>
          <cell r="L691">
            <v>0</v>
          </cell>
        </row>
        <row r="692">
          <cell r="C692">
            <v>0</v>
          </cell>
          <cell r="D692">
            <v>0</v>
          </cell>
          <cell r="E692" t="str">
            <v>Seguimiento proyectos financia sgr</v>
          </cell>
          <cell r="F692" t="str">
            <v>UNI</v>
          </cell>
          <cell r="G692">
            <v>1</v>
          </cell>
          <cell r="H692">
            <v>42979</v>
          </cell>
          <cell r="I692">
            <v>4</v>
          </cell>
          <cell r="J692" t="str">
            <v>MES</v>
          </cell>
          <cell r="K692" t="str">
            <v>SECRETARÍA DE AGRICULTURA Y DESARROLLO RURAL</v>
          </cell>
          <cell r="L692">
            <v>0</v>
          </cell>
        </row>
        <row r="693">
          <cell r="C693" t="str">
            <v>2016050000021</v>
          </cell>
          <cell r="D693">
            <v>3600000000</v>
          </cell>
          <cell r="E693" t="str">
            <v>Capacitación directivos y docentes</v>
          </cell>
          <cell r="F693" t="str">
            <v>UNI</v>
          </cell>
          <cell r="G693">
            <v>1</v>
          </cell>
          <cell r="H693">
            <v>42767</v>
          </cell>
          <cell r="I693">
            <v>10</v>
          </cell>
          <cell r="J693" t="str">
            <v>MES</v>
          </cell>
          <cell r="K693" t="str">
            <v>SECRETARÍA DE EDUCACIÓN PARA LA CULTURA</v>
          </cell>
          <cell r="L693" t="str">
            <v>Fortalecimiento Atención con calidad a la población en situación de discapacidad o talentos excepcionales Todo El Departamento, Antioquia, Occidente</v>
          </cell>
        </row>
        <row r="694">
          <cell r="C694">
            <v>0</v>
          </cell>
          <cell r="D694">
            <v>0</v>
          </cell>
          <cell r="E694" t="str">
            <v>Contratación oportuna profesionales</v>
          </cell>
          <cell r="F694" t="str">
            <v>UNI</v>
          </cell>
          <cell r="G694">
            <v>2</v>
          </cell>
          <cell r="H694">
            <v>42767</v>
          </cell>
          <cell r="I694">
            <v>10</v>
          </cell>
          <cell r="J694" t="str">
            <v>MES</v>
          </cell>
          <cell r="K694" t="str">
            <v>SECRETARÍA DE EDUCACIÓN PARA LA CULTURA</v>
          </cell>
          <cell r="L694">
            <v>0</v>
          </cell>
        </row>
        <row r="695">
          <cell r="C695">
            <v>0</v>
          </cell>
          <cell r="D695">
            <v>0</v>
          </cell>
          <cell r="E695" t="str">
            <v>Desarrollo de la caracterización</v>
          </cell>
          <cell r="F695" t="str">
            <v>UNI</v>
          </cell>
          <cell r="G695">
            <v>1</v>
          </cell>
          <cell r="H695">
            <v>42767</v>
          </cell>
          <cell r="I695">
            <v>10</v>
          </cell>
          <cell r="J695" t="str">
            <v>MES</v>
          </cell>
          <cell r="K695" t="str">
            <v>SECRETARÍA DE EDUCACIÓN PARA LA CULTURA</v>
          </cell>
          <cell r="L695">
            <v>0</v>
          </cell>
        </row>
        <row r="696">
          <cell r="C696">
            <v>0</v>
          </cell>
          <cell r="D696">
            <v>0</v>
          </cell>
          <cell r="E696" t="str">
            <v>Elaboración contenidos educación inlcusi</v>
          </cell>
          <cell r="F696" t="str">
            <v>UNI</v>
          </cell>
          <cell r="G696">
            <v>1</v>
          </cell>
          <cell r="H696">
            <v>42767</v>
          </cell>
          <cell r="I696">
            <v>10</v>
          </cell>
          <cell r="J696" t="str">
            <v>MES</v>
          </cell>
          <cell r="K696" t="str">
            <v>SECRETARÍA DE EDUCACIÓN PARA LA CULTURA</v>
          </cell>
          <cell r="L696">
            <v>0</v>
          </cell>
        </row>
        <row r="697">
          <cell r="C697">
            <v>0</v>
          </cell>
          <cell r="D697">
            <v>0</v>
          </cell>
          <cell r="E697" t="str">
            <v>Formación apropiación normas</v>
          </cell>
          <cell r="F697" t="str">
            <v>UNI</v>
          </cell>
          <cell r="G697">
            <v>2</v>
          </cell>
          <cell r="H697">
            <v>42767</v>
          </cell>
          <cell r="I697">
            <v>10</v>
          </cell>
          <cell r="J697" t="str">
            <v>MES</v>
          </cell>
          <cell r="K697" t="str">
            <v>SECRETARÍA DE EDUCACIÓN PARA LA CULTURA</v>
          </cell>
          <cell r="L697">
            <v>0</v>
          </cell>
        </row>
        <row r="698">
          <cell r="C698" t="str">
            <v>2016050000035</v>
          </cell>
          <cell r="D698">
            <v>160000000</v>
          </cell>
          <cell r="E698" t="str">
            <v>Cofinanciac servic transpte urb rural</v>
          </cell>
          <cell r="F698" t="str">
            <v>UNI</v>
          </cell>
          <cell r="G698">
            <v>1</v>
          </cell>
          <cell r="H698">
            <v>42736</v>
          </cell>
          <cell r="I698">
            <v>12</v>
          </cell>
          <cell r="J698" t="str">
            <v>MES</v>
          </cell>
          <cell r="K698" t="str">
            <v>SECRETARÍA DE EDUCACIÓN PARA LA CULTURA</v>
          </cell>
          <cell r="L698" t="str">
            <v>Desarrollo de estrategias para la permanencia escolar de los estudiantes oficiales de los Municipios no certificados de Antioquia</v>
          </cell>
        </row>
        <row r="699">
          <cell r="C699">
            <v>0</v>
          </cell>
          <cell r="D699">
            <v>0</v>
          </cell>
          <cell r="E699" t="str">
            <v>Cubrimto ARL estud med técni urb rur</v>
          </cell>
          <cell r="F699" t="str">
            <v>UNI</v>
          </cell>
          <cell r="G699">
            <v>1</v>
          </cell>
          <cell r="H699">
            <v>42736</v>
          </cell>
          <cell r="I699">
            <v>12</v>
          </cell>
          <cell r="J699" t="str">
            <v>MES</v>
          </cell>
          <cell r="K699" t="str">
            <v>SECRETARÍA DE EDUCACIÓN PARA LA CULTURA</v>
          </cell>
          <cell r="L699">
            <v>0</v>
          </cell>
        </row>
        <row r="700">
          <cell r="C700">
            <v>0</v>
          </cell>
          <cell r="D700">
            <v>0</v>
          </cell>
          <cell r="E700" t="str">
            <v>Jornadas complementarias</v>
          </cell>
          <cell r="F700" t="str">
            <v>UNI</v>
          </cell>
          <cell r="G700">
            <v>1</v>
          </cell>
          <cell r="H700">
            <v>42736</v>
          </cell>
          <cell r="I700">
            <v>12</v>
          </cell>
          <cell r="J700" t="str">
            <v>MES</v>
          </cell>
          <cell r="K700" t="str">
            <v>SECRETARÍA DE EDUCACIÓN PARA LA CULTURA</v>
          </cell>
          <cell r="L700">
            <v>0</v>
          </cell>
        </row>
        <row r="701">
          <cell r="C701">
            <v>0</v>
          </cell>
          <cell r="D701">
            <v>0</v>
          </cell>
          <cell r="E701" t="str">
            <v>Adq poliza acciden estud urbano rural</v>
          </cell>
          <cell r="F701" t="str">
            <v>UNI</v>
          </cell>
          <cell r="G701">
            <v>1</v>
          </cell>
          <cell r="H701">
            <v>42736</v>
          </cell>
          <cell r="I701">
            <v>12</v>
          </cell>
          <cell r="J701" t="str">
            <v>MES</v>
          </cell>
          <cell r="K701" t="str">
            <v>SECRETARÍA DE EDUCACIÓN PARA LA CULTURA</v>
          </cell>
          <cell r="L701">
            <v>0</v>
          </cell>
        </row>
        <row r="702">
          <cell r="C702" t="str">
            <v>2016050000053</v>
          </cell>
          <cell r="D702">
            <v>550000000</v>
          </cell>
          <cell r="E702" t="str">
            <v>Diseño ruta de implementación</v>
          </cell>
          <cell r="F702" t="str">
            <v>UNI</v>
          </cell>
          <cell r="G702">
            <v>1</v>
          </cell>
          <cell r="H702">
            <v>42736</v>
          </cell>
          <cell r="I702">
            <v>12</v>
          </cell>
          <cell r="J702" t="str">
            <v>MES</v>
          </cell>
          <cell r="K702" t="str">
            <v>SECRETARÍA DE EDUCACIÓN PARA LA CULTURA</v>
          </cell>
          <cell r="L702" t="str">
            <v>Actualización IMPLEMENTACIÓN DE METODOLOGÍAS DE GESTIÓN DE AULA PARA EL DESARROLLO DE CAPACIDADES Y CONSTRUCCIÓN DE PAZ TERRITORIAL, Antioquia, Occidente</v>
          </cell>
        </row>
        <row r="703">
          <cell r="C703">
            <v>0</v>
          </cell>
          <cell r="D703">
            <v>0</v>
          </cell>
          <cell r="E703" t="str">
            <v>Apoyo Escuela de Trabajo San José</v>
          </cell>
          <cell r="F703" t="str">
            <v>UNI</v>
          </cell>
          <cell r="G703">
            <v>1</v>
          </cell>
          <cell r="H703">
            <v>42736</v>
          </cell>
          <cell r="I703">
            <v>12</v>
          </cell>
          <cell r="J703" t="str">
            <v>MES</v>
          </cell>
          <cell r="K703" t="str">
            <v>SECRETARÍA DE EDUCACIÓN PARA LA CULTURA</v>
          </cell>
          <cell r="L703">
            <v>0</v>
          </cell>
        </row>
        <row r="704">
          <cell r="C704">
            <v>0</v>
          </cell>
          <cell r="D704">
            <v>0</v>
          </cell>
          <cell r="E704" t="str">
            <v>Talleres de formación</v>
          </cell>
          <cell r="F704" t="str">
            <v>UNI</v>
          </cell>
          <cell r="G704">
            <v>1</v>
          </cell>
          <cell r="H704">
            <v>42736</v>
          </cell>
          <cell r="I704">
            <v>12</v>
          </cell>
          <cell r="J704" t="str">
            <v>MES</v>
          </cell>
          <cell r="K704" t="str">
            <v>SECRETARÍA DE EDUCACIÓN PARA LA CULTURA</v>
          </cell>
          <cell r="L704">
            <v>0</v>
          </cell>
        </row>
        <row r="705">
          <cell r="C705" t="str">
            <v>2016050000054</v>
          </cell>
          <cell r="D705">
            <v>5999680210</v>
          </cell>
          <cell r="E705" t="str">
            <v>Construcción de aulas nuevas</v>
          </cell>
          <cell r="F705" t="str">
            <v>UNI</v>
          </cell>
          <cell r="G705">
            <v>1</v>
          </cell>
          <cell r="H705">
            <v>42767</v>
          </cell>
          <cell r="I705">
            <v>10</v>
          </cell>
          <cell r="J705" t="str">
            <v>MES</v>
          </cell>
          <cell r="K705" t="str">
            <v>SECRETARÍA DE EDUCACIÓN PARA LA CULTURA</v>
          </cell>
          <cell r="L705" t="str">
            <v>Mantenimiento e intervención en Ambientes de aprendizaje para el Sector Urbano Todo El Departamento, Antioquia, Occidente</v>
          </cell>
        </row>
        <row r="706">
          <cell r="C706">
            <v>0</v>
          </cell>
          <cell r="D706">
            <v>0</v>
          </cell>
          <cell r="E706" t="str">
            <v>Mantenimient establecimient educativos</v>
          </cell>
          <cell r="F706" t="str">
            <v>UNI</v>
          </cell>
          <cell r="G706">
            <v>1</v>
          </cell>
          <cell r="H706">
            <v>42767</v>
          </cell>
          <cell r="I706">
            <v>10</v>
          </cell>
          <cell r="J706" t="str">
            <v>MES</v>
          </cell>
          <cell r="K706" t="str">
            <v>SECRETARÍA DE EDUCACIÓN PARA LA CULTURA</v>
          </cell>
          <cell r="L706">
            <v>0</v>
          </cell>
        </row>
        <row r="707">
          <cell r="C707">
            <v>0</v>
          </cell>
          <cell r="D707">
            <v>0</v>
          </cell>
          <cell r="E707" t="str">
            <v>Nuevos espacios recreativos establ educa</v>
          </cell>
          <cell r="F707" t="str">
            <v>UNI</v>
          </cell>
          <cell r="G707">
            <v>1</v>
          </cell>
          <cell r="H707">
            <v>42767</v>
          </cell>
          <cell r="I707">
            <v>10</v>
          </cell>
          <cell r="J707" t="str">
            <v>MES</v>
          </cell>
          <cell r="K707" t="str">
            <v>SECRETARÍA DE EDUCACIÓN PARA LA CULTURA</v>
          </cell>
          <cell r="L707">
            <v>0</v>
          </cell>
        </row>
        <row r="708">
          <cell r="C708">
            <v>0</v>
          </cell>
          <cell r="D708">
            <v>0</v>
          </cell>
          <cell r="E708" t="str">
            <v>Reposición plantas físicas  establ educa</v>
          </cell>
          <cell r="F708" t="str">
            <v>UNI</v>
          </cell>
          <cell r="G708">
            <v>1</v>
          </cell>
          <cell r="H708">
            <v>42767</v>
          </cell>
          <cell r="I708">
            <v>10</v>
          </cell>
          <cell r="J708" t="str">
            <v>MES</v>
          </cell>
          <cell r="K708" t="str">
            <v>SECRETARÍA DE EDUCACIÓN PARA LA CULTURA</v>
          </cell>
          <cell r="L708">
            <v>0</v>
          </cell>
        </row>
        <row r="709">
          <cell r="C709">
            <v>0</v>
          </cell>
          <cell r="D709">
            <v>0</v>
          </cell>
          <cell r="E709" t="str">
            <v>Apoyo Profesional</v>
          </cell>
          <cell r="F709" t="str">
            <v>UNI</v>
          </cell>
          <cell r="G709">
            <v>1</v>
          </cell>
          <cell r="H709">
            <v>42767</v>
          </cell>
          <cell r="I709">
            <v>10</v>
          </cell>
          <cell r="J709" t="str">
            <v>MES</v>
          </cell>
          <cell r="K709" t="str">
            <v>SECRETARÍA DE EDUCACIÓN PARA LA CULTURA</v>
          </cell>
          <cell r="L709">
            <v>0</v>
          </cell>
        </row>
        <row r="710">
          <cell r="C710" t="str">
            <v>2016050000058</v>
          </cell>
          <cell r="D710">
            <v>1000000000</v>
          </cell>
          <cell r="E710" t="str">
            <v>Estudio de Factibilidad</v>
          </cell>
          <cell r="F710" t="str">
            <v>UNI</v>
          </cell>
          <cell r="G710">
            <v>1</v>
          </cell>
          <cell r="H710">
            <v>42736</v>
          </cell>
          <cell r="I710">
            <v>12</v>
          </cell>
          <cell r="J710" t="str">
            <v>MES</v>
          </cell>
          <cell r="K710" t="str">
            <v>SECRETARÍA DE EDUCACIÓN PARA LA CULTURA</v>
          </cell>
          <cell r="L710" t="str">
            <v>Implementación y puesta en marcha de la Universidad Digital de Antioquia, Departamento de Antioquia</v>
          </cell>
        </row>
        <row r="711">
          <cell r="C711">
            <v>0</v>
          </cell>
          <cell r="D711">
            <v>0</v>
          </cell>
          <cell r="E711" t="str">
            <v>Diseño modelo Universidad Digital</v>
          </cell>
          <cell r="F711" t="str">
            <v>UNI</v>
          </cell>
          <cell r="G711">
            <v>1</v>
          </cell>
          <cell r="H711">
            <v>42736</v>
          </cell>
          <cell r="I711">
            <v>12</v>
          </cell>
          <cell r="J711" t="str">
            <v>MES</v>
          </cell>
          <cell r="K711" t="str">
            <v>SECRETARÍA DE EDUCACIÓN PARA LA CULTURA</v>
          </cell>
          <cell r="L711">
            <v>0</v>
          </cell>
        </row>
        <row r="712">
          <cell r="C712">
            <v>0</v>
          </cell>
          <cell r="D712">
            <v>0</v>
          </cell>
          <cell r="E712" t="str">
            <v>Asistencia técnica y operatividad</v>
          </cell>
          <cell r="F712" t="str">
            <v>UNI</v>
          </cell>
          <cell r="G712">
            <v>1</v>
          </cell>
          <cell r="H712">
            <v>42736</v>
          </cell>
          <cell r="I712">
            <v>12</v>
          </cell>
          <cell r="J712" t="str">
            <v>MES</v>
          </cell>
          <cell r="K712" t="str">
            <v>SECRETARÍA DE EDUCACIÓN PARA LA CULTURA</v>
          </cell>
          <cell r="L712">
            <v>0</v>
          </cell>
        </row>
        <row r="713">
          <cell r="C713">
            <v>0</v>
          </cell>
          <cell r="D713">
            <v>0</v>
          </cell>
          <cell r="E713" t="str">
            <v>Adquisición de bienes y servicios</v>
          </cell>
          <cell r="F713" t="str">
            <v>UNI</v>
          </cell>
          <cell r="G713">
            <v>1</v>
          </cell>
          <cell r="H713">
            <v>42736</v>
          </cell>
          <cell r="I713">
            <v>12</v>
          </cell>
          <cell r="J713" t="str">
            <v>MES</v>
          </cell>
          <cell r="K713" t="str">
            <v>SECRETARÍA DE EDUCACIÓN PARA LA CULTURA</v>
          </cell>
          <cell r="L713">
            <v>0</v>
          </cell>
        </row>
        <row r="714">
          <cell r="C714">
            <v>0</v>
          </cell>
          <cell r="D714">
            <v>0</v>
          </cell>
          <cell r="E714" t="str">
            <v>Adecuación mantenimiento Infrestrucura</v>
          </cell>
          <cell r="F714" t="str">
            <v>UNI</v>
          </cell>
          <cell r="G714">
            <v>1</v>
          </cell>
          <cell r="H714">
            <v>42736</v>
          </cell>
          <cell r="I714">
            <v>12</v>
          </cell>
          <cell r="J714" t="str">
            <v>MES</v>
          </cell>
          <cell r="K714" t="str">
            <v>SECRETARÍA DE EDUCACIÓN PARA LA CULTURA</v>
          </cell>
          <cell r="L714">
            <v>0</v>
          </cell>
        </row>
        <row r="715">
          <cell r="C715">
            <v>0</v>
          </cell>
          <cell r="D715">
            <v>0</v>
          </cell>
          <cell r="E715" t="str">
            <v>Plan estretégico TIC</v>
          </cell>
          <cell r="F715" t="str">
            <v>UNI</v>
          </cell>
          <cell r="G715">
            <v>1</v>
          </cell>
          <cell r="H715">
            <v>42736</v>
          </cell>
          <cell r="I715">
            <v>12</v>
          </cell>
          <cell r="J715" t="str">
            <v>MES</v>
          </cell>
          <cell r="K715" t="str">
            <v>SECRETARÍA DE EDUCACIÓN PARA LA CULTURA</v>
          </cell>
          <cell r="L715">
            <v>0</v>
          </cell>
        </row>
        <row r="716">
          <cell r="C716" t="str">
            <v>2016050000059</v>
          </cell>
          <cell r="D716">
            <v>2587829208</v>
          </cell>
          <cell r="E716" t="str">
            <v>Construccion de aulas nuevas.</v>
          </cell>
          <cell r="F716" t="str">
            <v>UNI</v>
          </cell>
          <cell r="G716">
            <v>1</v>
          </cell>
          <cell r="H716">
            <v>42767</v>
          </cell>
          <cell r="I716">
            <v>5</v>
          </cell>
          <cell r="J716" t="str">
            <v>MES</v>
          </cell>
          <cell r="K716" t="str">
            <v>SECRETARÍA DE EDUCACIÓN PARA LA CULTURA</v>
          </cell>
          <cell r="L716" t="str">
            <v>Mantenimiento e intervención en ambientes de aprendizaje para el sector rural Todo El Departamento, Antioquia, Occidente</v>
          </cell>
        </row>
        <row r="717">
          <cell r="C717">
            <v>0</v>
          </cell>
          <cell r="D717">
            <v>0</v>
          </cell>
          <cell r="E717" t="str">
            <v>Mantenimien planta física rural</v>
          </cell>
          <cell r="F717" t="str">
            <v>UNI</v>
          </cell>
          <cell r="G717">
            <v>1</v>
          </cell>
          <cell r="H717">
            <v>42767</v>
          </cell>
          <cell r="I717">
            <v>10</v>
          </cell>
          <cell r="J717" t="str">
            <v>MES</v>
          </cell>
          <cell r="K717" t="str">
            <v>SECRETARÍA DE EDUCACIÓN PARA LA CULTURA</v>
          </cell>
          <cell r="L717">
            <v>0</v>
          </cell>
        </row>
        <row r="718">
          <cell r="C718">
            <v>0</v>
          </cell>
          <cell r="D718">
            <v>0</v>
          </cell>
          <cell r="E718" t="str">
            <v>Nuevos espacios recreativos</v>
          </cell>
          <cell r="F718" t="str">
            <v>UNI</v>
          </cell>
          <cell r="G718">
            <v>1</v>
          </cell>
          <cell r="H718">
            <v>42767</v>
          </cell>
          <cell r="I718">
            <v>10</v>
          </cell>
          <cell r="J718" t="str">
            <v>MES</v>
          </cell>
          <cell r="K718" t="str">
            <v>SECRETARÍA DE EDUCACIÓN PARA LA CULTURA</v>
          </cell>
          <cell r="L718">
            <v>0</v>
          </cell>
        </row>
        <row r="719">
          <cell r="C719">
            <v>0</v>
          </cell>
          <cell r="D719">
            <v>0</v>
          </cell>
          <cell r="E719" t="str">
            <v>Reposición en Planta física.</v>
          </cell>
          <cell r="F719" t="str">
            <v>UNI</v>
          </cell>
          <cell r="G719">
            <v>1</v>
          </cell>
          <cell r="H719">
            <v>42767</v>
          </cell>
          <cell r="I719">
            <v>10</v>
          </cell>
          <cell r="J719" t="str">
            <v>MES</v>
          </cell>
          <cell r="K719" t="str">
            <v>SECRETARÍA DE EDUCACIÓN PARA LA CULTURA</v>
          </cell>
          <cell r="L719">
            <v>0</v>
          </cell>
        </row>
        <row r="720">
          <cell r="C720">
            <v>0</v>
          </cell>
          <cell r="D720">
            <v>0</v>
          </cell>
          <cell r="E720" t="str">
            <v>Apoyo Profesional</v>
          </cell>
          <cell r="F720" t="str">
            <v>UNI</v>
          </cell>
          <cell r="G720">
            <v>1</v>
          </cell>
          <cell r="H720">
            <v>42767</v>
          </cell>
          <cell r="I720">
            <v>5</v>
          </cell>
          <cell r="J720" t="str">
            <v>MES</v>
          </cell>
          <cell r="K720" t="str">
            <v>SECRETARÍA DE EDUCACIÓN PARA LA CULTURA</v>
          </cell>
          <cell r="L720">
            <v>0</v>
          </cell>
        </row>
        <row r="721">
          <cell r="C721" t="str">
            <v>2016050000101</v>
          </cell>
          <cell r="D721">
            <v>1500000000</v>
          </cell>
          <cell r="E721" t="str">
            <v>Encuentros socialización experiencias</v>
          </cell>
          <cell r="F721" t="str">
            <v>UNI</v>
          </cell>
          <cell r="G721">
            <v>1</v>
          </cell>
          <cell r="H721">
            <v>42736</v>
          </cell>
          <cell r="I721">
            <v>12</v>
          </cell>
          <cell r="J721" t="str">
            <v>MES</v>
          </cell>
          <cell r="K721" t="str">
            <v>SECRETARÍA DE EDUCACIÓN PARA LA CULTURA</v>
          </cell>
          <cell r="L721" t="str">
            <v>Divulgación y reconocimiento a maestros, directivos docentes y estudiantes Municipios no certificados de Antioquia</v>
          </cell>
        </row>
        <row r="722">
          <cell r="C722">
            <v>0</v>
          </cell>
          <cell r="D722">
            <v>0</v>
          </cell>
          <cell r="E722" t="str">
            <v>Evaluación propuestas presentadas</v>
          </cell>
          <cell r="F722" t="str">
            <v>UNI</v>
          </cell>
          <cell r="G722">
            <v>1</v>
          </cell>
          <cell r="H722">
            <v>42736</v>
          </cell>
          <cell r="I722">
            <v>12</v>
          </cell>
          <cell r="J722" t="str">
            <v>MES</v>
          </cell>
          <cell r="K722" t="str">
            <v>SECRETARÍA DE EDUCACIÓN PARA LA CULTURA</v>
          </cell>
          <cell r="L722">
            <v>0</v>
          </cell>
        </row>
        <row r="723">
          <cell r="C723">
            <v>0</v>
          </cell>
          <cell r="D723">
            <v>0</v>
          </cell>
          <cell r="E723" t="str">
            <v>Eventos reconocimiento y exaltación</v>
          </cell>
          <cell r="F723" t="str">
            <v>UNI</v>
          </cell>
          <cell r="G723">
            <v>1</v>
          </cell>
          <cell r="H723">
            <v>42736</v>
          </cell>
          <cell r="I723">
            <v>12</v>
          </cell>
          <cell r="J723" t="str">
            <v>MES</v>
          </cell>
          <cell r="K723" t="str">
            <v>SECRETARÍA DE EDUCACIÓN PARA LA CULTURA</v>
          </cell>
          <cell r="L723">
            <v>0</v>
          </cell>
        </row>
        <row r="724">
          <cell r="C724">
            <v>0</v>
          </cell>
          <cell r="D724">
            <v>0</v>
          </cell>
          <cell r="E724" t="str">
            <v>Presentacion del programa</v>
          </cell>
          <cell r="F724" t="str">
            <v>UNI</v>
          </cell>
          <cell r="G724">
            <v>1</v>
          </cell>
          <cell r="H724">
            <v>42736</v>
          </cell>
          <cell r="I724">
            <v>12</v>
          </cell>
          <cell r="J724" t="str">
            <v>MES</v>
          </cell>
          <cell r="K724" t="str">
            <v>SECRETARÍA DE EDUCACIÓN PARA LA CULTURA</v>
          </cell>
          <cell r="L724">
            <v>0</v>
          </cell>
        </row>
        <row r="725">
          <cell r="C725">
            <v>0</v>
          </cell>
          <cell r="D725">
            <v>0</v>
          </cell>
          <cell r="E725" t="str">
            <v>Estrategia de Comunicaciones</v>
          </cell>
          <cell r="F725" t="str">
            <v>UNI</v>
          </cell>
          <cell r="G725">
            <v>1</v>
          </cell>
          <cell r="H725">
            <v>42736</v>
          </cell>
          <cell r="I725">
            <v>12</v>
          </cell>
          <cell r="J725" t="str">
            <v>MES</v>
          </cell>
          <cell r="K725" t="str">
            <v>SECRETARÍA DE EDUCACIÓN PARA LA CULTURA</v>
          </cell>
          <cell r="L725">
            <v>0</v>
          </cell>
        </row>
        <row r="726">
          <cell r="C726">
            <v>0</v>
          </cell>
          <cell r="D726">
            <v>0</v>
          </cell>
          <cell r="E726" t="str">
            <v>Estrategia de Comunicaciones</v>
          </cell>
          <cell r="F726" t="str">
            <v>UNI</v>
          </cell>
          <cell r="G726">
            <v>1</v>
          </cell>
          <cell r="H726">
            <v>42736</v>
          </cell>
          <cell r="I726">
            <v>12</v>
          </cell>
          <cell r="J726" t="str">
            <v>MES</v>
          </cell>
          <cell r="K726" t="str">
            <v>SECRETARÍA DE EDUCACIÓN PARA LA CULTURA</v>
          </cell>
          <cell r="L726">
            <v>0</v>
          </cell>
        </row>
        <row r="727">
          <cell r="C727" t="str">
            <v>2016050000107</v>
          </cell>
          <cell r="D727">
            <v>2500000000</v>
          </cell>
          <cell r="E727" t="str">
            <v>Diseño operación portal empleo</v>
          </cell>
          <cell r="F727" t="str">
            <v>UNI</v>
          </cell>
          <cell r="G727">
            <v>1</v>
          </cell>
          <cell r="H727">
            <v>42736</v>
          </cell>
          <cell r="I727">
            <v>12</v>
          </cell>
          <cell r="J727" t="str">
            <v>MES</v>
          </cell>
          <cell r="K727" t="str">
            <v>SECRETARÍA DE EDUCACIÓN PARA LA CULTURA</v>
          </cell>
          <cell r="L727" t="str">
            <v>Apoyo a estudiantes a través de financiación de matrícula y sostenimiento en la educación superior de Antioquia</v>
          </cell>
        </row>
        <row r="728">
          <cell r="C728">
            <v>0</v>
          </cell>
          <cell r="D728">
            <v>0</v>
          </cell>
          <cell r="E728" t="str">
            <v>Financiación matrícula sostenimiento</v>
          </cell>
          <cell r="F728" t="str">
            <v>UNI</v>
          </cell>
          <cell r="G728">
            <v>1</v>
          </cell>
          <cell r="H728">
            <v>42736</v>
          </cell>
          <cell r="I728">
            <v>12</v>
          </cell>
          <cell r="J728" t="str">
            <v>MES</v>
          </cell>
          <cell r="K728" t="str">
            <v>SECRETARÍA DE EDUCACIÓN PARA LA CULTURA</v>
          </cell>
          <cell r="L728">
            <v>0</v>
          </cell>
        </row>
        <row r="729">
          <cell r="C729">
            <v>0</v>
          </cell>
          <cell r="D729">
            <v>0</v>
          </cell>
          <cell r="E729" t="str">
            <v>Regionaliz oper progr financia educ sup</v>
          </cell>
          <cell r="F729" t="str">
            <v>UNI</v>
          </cell>
          <cell r="G729">
            <v>1</v>
          </cell>
          <cell r="H729">
            <v>42736</v>
          </cell>
          <cell r="I729">
            <v>12</v>
          </cell>
          <cell r="J729" t="str">
            <v>MES</v>
          </cell>
          <cell r="K729" t="str">
            <v>SECRETARÍA DE EDUCACIÓN PARA LA CULTURA</v>
          </cell>
          <cell r="L729">
            <v>0</v>
          </cell>
        </row>
        <row r="730">
          <cell r="C730">
            <v>0</v>
          </cell>
          <cell r="D730">
            <v>0</v>
          </cell>
          <cell r="E730" t="str">
            <v>Seguimiento través alertas tempranas</v>
          </cell>
          <cell r="F730" t="str">
            <v>UNI</v>
          </cell>
          <cell r="G730">
            <v>1</v>
          </cell>
          <cell r="H730">
            <v>42736</v>
          </cell>
          <cell r="I730">
            <v>12</v>
          </cell>
          <cell r="J730" t="str">
            <v>MES</v>
          </cell>
          <cell r="K730" t="str">
            <v>SECRETARÍA DE EDUCACIÓN PARA LA CULTURA</v>
          </cell>
          <cell r="L730">
            <v>0</v>
          </cell>
        </row>
        <row r="731">
          <cell r="C731" t="str">
            <v>2016050000111</v>
          </cell>
          <cell r="D731">
            <v>100000000</v>
          </cell>
          <cell r="E731" t="str">
            <v>Asesorar en la formulación de proyectos</v>
          </cell>
          <cell r="F731" t="str">
            <v>UNI</v>
          </cell>
          <cell r="G731">
            <v>1</v>
          </cell>
          <cell r="H731">
            <v>42736</v>
          </cell>
          <cell r="I731">
            <v>12</v>
          </cell>
          <cell r="J731" t="str">
            <v>MES</v>
          </cell>
          <cell r="K731" t="str">
            <v>SECRETARÍA DE EDUCACIÓN PARA LA CULTURA</v>
          </cell>
          <cell r="L731" t="str">
            <v>Implementación del Modelo Educativo que responde a los nuevos requerimientos Todo El Departamento, Antioquia</v>
          </cell>
        </row>
        <row r="732">
          <cell r="C732">
            <v>0</v>
          </cell>
          <cell r="D732">
            <v>0</v>
          </cell>
          <cell r="E732" t="str">
            <v>Asesorar establecimientos educativos</v>
          </cell>
          <cell r="F732" t="str">
            <v>UNI</v>
          </cell>
          <cell r="G732">
            <v>1</v>
          </cell>
          <cell r="H732">
            <v>42736</v>
          </cell>
          <cell r="I732">
            <v>12</v>
          </cell>
          <cell r="J732" t="str">
            <v>MES</v>
          </cell>
          <cell r="K732" t="str">
            <v>SECRETARÍA DE EDUCACIÓN PARA LA CULTURA</v>
          </cell>
          <cell r="L732">
            <v>0</v>
          </cell>
        </row>
        <row r="733">
          <cell r="C733">
            <v>0</v>
          </cell>
          <cell r="D733">
            <v>0</v>
          </cell>
          <cell r="E733" t="str">
            <v>Implementación sistemas locales</v>
          </cell>
          <cell r="F733" t="str">
            <v>UNI</v>
          </cell>
          <cell r="G733">
            <v>1</v>
          </cell>
          <cell r="H733">
            <v>42736</v>
          </cell>
          <cell r="I733">
            <v>12</v>
          </cell>
          <cell r="J733" t="str">
            <v>MES</v>
          </cell>
          <cell r="K733" t="str">
            <v>SECRETARÍA DE EDUCACIÓN PARA LA CULTURA</v>
          </cell>
          <cell r="L733">
            <v>0</v>
          </cell>
        </row>
        <row r="734">
          <cell r="C734">
            <v>0</v>
          </cell>
          <cell r="D734">
            <v>0</v>
          </cell>
          <cell r="E734" t="str">
            <v>Implementar modelo educativo</v>
          </cell>
          <cell r="F734" t="str">
            <v>UNI</v>
          </cell>
          <cell r="G734">
            <v>1</v>
          </cell>
          <cell r="H734">
            <v>42736</v>
          </cell>
          <cell r="I734">
            <v>12</v>
          </cell>
          <cell r="J734" t="str">
            <v>MES</v>
          </cell>
          <cell r="K734" t="str">
            <v>SECRETARÍA DE EDUCACIÓN PARA LA CULTURA</v>
          </cell>
          <cell r="L734">
            <v>0</v>
          </cell>
        </row>
        <row r="735">
          <cell r="C735">
            <v>0</v>
          </cell>
          <cell r="D735">
            <v>0</v>
          </cell>
          <cell r="E735" t="str">
            <v>Capacitación nuevo sistema</v>
          </cell>
          <cell r="F735" t="str">
            <v>UNI</v>
          </cell>
          <cell r="G735">
            <v>1</v>
          </cell>
          <cell r="H735">
            <v>42736</v>
          </cell>
          <cell r="I735">
            <v>12</v>
          </cell>
          <cell r="J735" t="str">
            <v>MES</v>
          </cell>
          <cell r="K735" t="str">
            <v>SECRETARÍA DE EDUCACIÓN PARA LA CULTURA</v>
          </cell>
          <cell r="L735">
            <v>0</v>
          </cell>
        </row>
        <row r="736">
          <cell r="C736">
            <v>0</v>
          </cell>
          <cell r="D736">
            <v>0</v>
          </cell>
          <cell r="E736" t="str">
            <v>Construcción sistema integrado</v>
          </cell>
          <cell r="F736" t="str">
            <v>UNI</v>
          </cell>
          <cell r="G736">
            <v>1</v>
          </cell>
          <cell r="H736">
            <v>42736</v>
          </cell>
          <cell r="I736">
            <v>12</v>
          </cell>
          <cell r="J736" t="str">
            <v>MES</v>
          </cell>
          <cell r="K736" t="str">
            <v>SECRETARÍA DE EDUCACIÓN PARA LA CULTURA</v>
          </cell>
          <cell r="L736">
            <v>0</v>
          </cell>
        </row>
        <row r="737">
          <cell r="C737">
            <v>0</v>
          </cell>
          <cell r="D737">
            <v>0</v>
          </cell>
          <cell r="E737" t="str">
            <v>Diseño articular sistemas información</v>
          </cell>
          <cell r="F737" t="str">
            <v>UNI</v>
          </cell>
          <cell r="G737">
            <v>1</v>
          </cell>
          <cell r="H737">
            <v>42736</v>
          </cell>
          <cell r="I737">
            <v>12</v>
          </cell>
          <cell r="J737" t="str">
            <v>MES</v>
          </cell>
          <cell r="K737" t="str">
            <v>SECRETARÍA DE EDUCACIÓN PARA LA CULTURA</v>
          </cell>
          <cell r="L737">
            <v>0</v>
          </cell>
        </row>
        <row r="738">
          <cell r="C738">
            <v>0</v>
          </cell>
          <cell r="D738">
            <v>0</v>
          </cell>
          <cell r="E738" t="str">
            <v>Implementación sistema integrado</v>
          </cell>
          <cell r="F738" t="str">
            <v>UNI</v>
          </cell>
          <cell r="G738">
            <v>1</v>
          </cell>
          <cell r="H738">
            <v>42736</v>
          </cell>
          <cell r="I738">
            <v>12</v>
          </cell>
          <cell r="J738" t="str">
            <v>MES</v>
          </cell>
          <cell r="K738" t="str">
            <v>SECRETARÍA DE EDUCACIÓN PARA LA CULTURA</v>
          </cell>
          <cell r="L738">
            <v>0</v>
          </cell>
        </row>
        <row r="739">
          <cell r="C739">
            <v>0</v>
          </cell>
          <cell r="D739">
            <v>0</v>
          </cell>
          <cell r="E739" t="str">
            <v>Implementación Gestor zonal</v>
          </cell>
          <cell r="F739" t="str">
            <v>UNI</v>
          </cell>
          <cell r="G739">
            <v>1</v>
          </cell>
          <cell r="H739">
            <v>42736</v>
          </cell>
          <cell r="I739">
            <v>12</v>
          </cell>
          <cell r="J739" t="str">
            <v>MES</v>
          </cell>
          <cell r="K739" t="str">
            <v>SECRETARÍA DE EDUCACIÓN PARA LA CULTURA</v>
          </cell>
          <cell r="L739">
            <v>0</v>
          </cell>
        </row>
        <row r="740">
          <cell r="C740" t="str">
            <v>2016050000112</v>
          </cell>
          <cell r="D740">
            <v>5745017906</v>
          </cell>
          <cell r="E740" t="str">
            <v>Apoyo sostenimien proceso formativo</v>
          </cell>
          <cell r="F740" t="str">
            <v>UNI</v>
          </cell>
          <cell r="G740">
            <v>1</v>
          </cell>
          <cell r="H740">
            <v>42736</v>
          </cell>
          <cell r="I740">
            <v>12</v>
          </cell>
          <cell r="J740" t="str">
            <v>MES</v>
          </cell>
          <cell r="K740" t="str">
            <v>SECRETARÍA DE EDUCACIÓN PARA LA CULTURA</v>
          </cell>
          <cell r="L740" t="str">
            <v>Formación a jóvenes y adultos en competencias laborales articulados a los ecosistemas de innovación , Antioquia, Occidente</v>
          </cell>
        </row>
        <row r="741">
          <cell r="C741">
            <v>0</v>
          </cell>
          <cell r="D741">
            <v>0</v>
          </cell>
          <cell r="E741" t="str">
            <v>Formac programas educación trabajo</v>
          </cell>
          <cell r="F741" t="str">
            <v>UNI</v>
          </cell>
          <cell r="G741">
            <v>1</v>
          </cell>
          <cell r="H741">
            <v>42736</v>
          </cell>
          <cell r="I741">
            <v>12</v>
          </cell>
          <cell r="J741" t="str">
            <v>MES</v>
          </cell>
          <cell r="K741" t="str">
            <v>SECRETARÍA DE EDUCACIÓN PARA LA CULTURA</v>
          </cell>
          <cell r="L741">
            <v>0</v>
          </cell>
        </row>
        <row r="742">
          <cell r="C742">
            <v>0</v>
          </cell>
          <cell r="D742">
            <v>0</v>
          </cell>
          <cell r="E742" t="str">
            <v>Operación del programa</v>
          </cell>
          <cell r="F742" t="str">
            <v>UNI</v>
          </cell>
          <cell r="G742">
            <v>1</v>
          </cell>
          <cell r="H742">
            <v>42736</v>
          </cell>
          <cell r="I742">
            <v>12</v>
          </cell>
          <cell r="J742" t="str">
            <v>MES</v>
          </cell>
          <cell r="K742" t="str">
            <v>SECRETARÍA DE EDUCACIÓN PARA LA CULTURA</v>
          </cell>
          <cell r="L742">
            <v>0</v>
          </cell>
        </row>
        <row r="743">
          <cell r="C743">
            <v>0</v>
          </cell>
          <cell r="D743">
            <v>0</v>
          </cell>
          <cell r="E743" t="str">
            <v>Asignación práctica a estudiantes</v>
          </cell>
          <cell r="F743" t="str">
            <v>UNI</v>
          </cell>
          <cell r="G743">
            <v>1</v>
          </cell>
          <cell r="H743">
            <v>42736</v>
          </cell>
          <cell r="I743">
            <v>12</v>
          </cell>
          <cell r="J743" t="str">
            <v>MES</v>
          </cell>
          <cell r="K743" t="str">
            <v>SECRETARÍA DE EDUCACIÓN PARA LA CULTURA</v>
          </cell>
          <cell r="L743">
            <v>0</v>
          </cell>
        </row>
        <row r="744">
          <cell r="C744" t="str">
            <v>2016050000119</v>
          </cell>
          <cell r="D744">
            <v>8692134733</v>
          </cell>
          <cell r="E744" t="str">
            <v>Desarrollo procesos pedagógicos</v>
          </cell>
          <cell r="F744" t="str">
            <v>UNI</v>
          </cell>
          <cell r="G744">
            <v>1</v>
          </cell>
          <cell r="H744">
            <v>42736</v>
          </cell>
          <cell r="I744">
            <v>12</v>
          </cell>
          <cell r="J744" t="str">
            <v>MES</v>
          </cell>
          <cell r="K744" t="str">
            <v>SECRETARÍA DE EDUCACIÓN PARA LA CULTURA</v>
          </cell>
          <cell r="L744" t="str">
            <v>Fortalecimiento de la Educación de Jóvenes en extra edad y adultos en los ciclos de alfabetización, básica y media en el departamento de Antioquia</v>
          </cell>
        </row>
        <row r="745">
          <cell r="C745">
            <v>0</v>
          </cell>
          <cell r="D745">
            <v>0</v>
          </cell>
          <cell r="E745" t="str">
            <v>Diseño implement plataforma</v>
          </cell>
          <cell r="F745" t="str">
            <v>UNI</v>
          </cell>
          <cell r="G745">
            <v>1</v>
          </cell>
          <cell r="H745">
            <v>42736</v>
          </cell>
          <cell r="I745">
            <v>12</v>
          </cell>
          <cell r="J745" t="str">
            <v>MES</v>
          </cell>
          <cell r="K745" t="str">
            <v>SECRETARÍA DE EDUCACIÓN PARA LA CULTURA</v>
          </cell>
          <cell r="L745">
            <v>0</v>
          </cell>
        </row>
        <row r="746">
          <cell r="C746">
            <v>0</v>
          </cell>
          <cell r="D746">
            <v>0</v>
          </cell>
          <cell r="E746" t="str">
            <v>Interventoría</v>
          </cell>
          <cell r="F746" t="str">
            <v>UNI</v>
          </cell>
          <cell r="G746">
            <v>1</v>
          </cell>
          <cell r="H746">
            <v>42736</v>
          </cell>
          <cell r="I746">
            <v>12</v>
          </cell>
          <cell r="J746" t="str">
            <v>MES</v>
          </cell>
          <cell r="K746" t="str">
            <v>SECRETARÍA DE EDUCACIÓN PARA LA CULTURA</v>
          </cell>
          <cell r="L746">
            <v>0</v>
          </cell>
        </row>
        <row r="747">
          <cell r="C747">
            <v>0</v>
          </cell>
          <cell r="D747">
            <v>0</v>
          </cell>
          <cell r="E747" t="str">
            <v>Sostenibilidad cohorte contratada</v>
          </cell>
          <cell r="F747" t="str">
            <v>UNI</v>
          </cell>
          <cell r="G747">
            <v>1</v>
          </cell>
          <cell r="H747">
            <v>42736</v>
          </cell>
          <cell r="I747">
            <v>12</v>
          </cell>
          <cell r="J747" t="str">
            <v>MES</v>
          </cell>
          <cell r="K747" t="str">
            <v>SECRETARÍA DE EDUCACIÓN PARA LA CULTURA</v>
          </cell>
          <cell r="L747">
            <v>0</v>
          </cell>
        </row>
        <row r="748">
          <cell r="C748" t="str">
            <v>2016050000136</v>
          </cell>
          <cell r="D748">
            <v>2000000000</v>
          </cell>
          <cell r="E748" t="str">
            <v>Adjudicación de Becas</v>
          </cell>
          <cell r="F748" t="str">
            <v>UNI</v>
          </cell>
          <cell r="G748">
            <v>1</v>
          </cell>
          <cell r="H748">
            <v>42736</v>
          </cell>
          <cell r="I748">
            <v>12</v>
          </cell>
          <cell r="J748" t="str">
            <v>MES</v>
          </cell>
          <cell r="K748" t="str">
            <v>SECRETARÍA DE EDUCACIÓN PARA LA CULTURA</v>
          </cell>
          <cell r="L748" t="str">
            <v>Formulación de un Plan de Formación que contribuya a mejorar las condiciones de vida y profesionales de los Docentes de Todo El Departamento, Antioquia, Occidente</v>
          </cell>
        </row>
        <row r="749">
          <cell r="C749">
            <v>0</v>
          </cell>
          <cell r="D749">
            <v>0</v>
          </cell>
          <cell r="E749" t="str">
            <v>Ejecutar actividades de formación</v>
          </cell>
          <cell r="F749" t="str">
            <v>UNI</v>
          </cell>
          <cell r="G749">
            <v>1</v>
          </cell>
          <cell r="H749">
            <v>42736</v>
          </cell>
          <cell r="I749">
            <v>12</v>
          </cell>
          <cell r="J749" t="str">
            <v>MES</v>
          </cell>
          <cell r="K749" t="str">
            <v>SECRETARÍA DE EDUCACIÓN PARA LA CULTURA</v>
          </cell>
          <cell r="L749">
            <v>0</v>
          </cell>
        </row>
        <row r="750">
          <cell r="C750">
            <v>0</v>
          </cell>
          <cell r="D750">
            <v>0</v>
          </cell>
          <cell r="E750" t="str">
            <v>Ejecutar Plan de Formación</v>
          </cell>
          <cell r="F750" t="str">
            <v>UNI</v>
          </cell>
          <cell r="G750">
            <v>1</v>
          </cell>
          <cell r="H750">
            <v>42736</v>
          </cell>
          <cell r="I750">
            <v>12</v>
          </cell>
          <cell r="J750" t="str">
            <v>MES</v>
          </cell>
          <cell r="K750" t="str">
            <v>SECRETARÍA DE EDUCACIÓN PARA LA CULTURA</v>
          </cell>
          <cell r="L750">
            <v>0</v>
          </cell>
        </row>
        <row r="751">
          <cell r="C751">
            <v>0</v>
          </cell>
          <cell r="D751">
            <v>0</v>
          </cell>
          <cell r="E751" t="str">
            <v>Realización de juegos</v>
          </cell>
          <cell r="F751" t="str">
            <v>UNI</v>
          </cell>
          <cell r="G751">
            <v>1</v>
          </cell>
          <cell r="H751">
            <v>42736</v>
          </cell>
          <cell r="I751">
            <v>12</v>
          </cell>
          <cell r="J751" t="str">
            <v>MES</v>
          </cell>
          <cell r="K751" t="str">
            <v>SECRETARÍA DE EDUCACIÓN PARA LA CULTURA</v>
          </cell>
          <cell r="L751">
            <v>0</v>
          </cell>
        </row>
        <row r="752">
          <cell r="C752">
            <v>0</v>
          </cell>
          <cell r="D752">
            <v>0</v>
          </cell>
          <cell r="E752" t="str">
            <v>Apoyo profesional a la gestión</v>
          </cell>
          <cell r="F752" t="str">
            <v>UNI</v>
          </cell>
          <cell r="G752">
            <v>1</v>
          </cell>
          <cell r="H752">
            <v>42795</v>
          </cell>
          <cell r="I752">
            <v>9</v>
          </cell>
          <cell r="J752" t="str">
            <v>MES</v>
          </cell>
          <cell r="K752" t="str">
            <v>SECRETARÍA DE EDUCACIÓN PARA LA CULTURA</v>
          </cell>
          <cell r="L752">
            <v>0</v>
          </cell>
        </row>
        <row r="753">
          <cell r="C753" t="str">
            <v>2016050000154</v>
          </cell>
          <cell r="D753">
            <v>799872084</v>
          </cell>
          <cell r="E753" t="str">
            <v>Licenciamiento de software</v>
          </cell>
          <cell r="F753" t="str">
            <v>%</v>
          </cell>
          <cell r="G753">
            <v>100</v>
          </cell>
          <cell r="H753">
            <v>42750</v>
          </cell>
          <cell r="I753">
            <v>12</v>
          </cell>
          <cell r="J753" t="str">
            <v>MES</v>
          </cell>
          <cell r="K753" t="str">
            <v>SECRETARÍA DE EDUCACIÓN PARA LA CULTURA</v>
          </cell>
          <cell r="L753" t="str">
            <v>Actualización Sistema de información corporativo del Tecnológico de Antioquia</v>
          </cell>
        </row>
        <row r="754">
          <cell r="C754">
            <v>0</v>
          </cell>
          <cell r="D754">
            <v>0</v>
          </cell>
          <cell r="E754" t="str">
            <v>Sistemas de información</v>
          </cell>
          <cell r="F754" t="str">
            <v>%</v>
          </cell>
          <cell r="G754">
            <v>100</v>
          </cell>
          <cell r="H754">
            <v>42750</v>
          </cell>
          <cell r="I754">
            <v>12</v>
          </cell>
          <cell r="J754" t="str">
            <v>MES</v>
          </cell>
          <cell r="K754" t="str">
            <v>SECRETARÍA DE EDUCACIÓN PARA LA CULTURA</v>
          </cell>
          <cell r="L754">
            <v>0</v>
          </cell>
        </row>
        <row r="755">
          <cell r="C755">
            <v>0</v>
          </cell>
          <cell r="D755">
            <v>0</v>
          </cell>
          <cell r="E755" t="str">
            <v>Compra de equipos</v>
          </cell>
          <cell r="F755" t="str">
            <v>%</v>
          </cell>
          <cell r="G755">
            <v>100</v>
          </cell>
          <cell r="H755">
            <v>42750</v>
          </cell>
          <cell r="I755">
            <v>12</v>
          </cell>
          <cell r="J755" t="str">
            <v>MES</v>
          </cell>
          <cell r="K755" t="str">
            <v>SECRETARÍA DE EDUCACIÓN PARA LA CULTURA</v>
          </cell>
          <cell r="L755">
            <v>0</v>
          </cell>
        </row>
        <row r="756">
          <cell r="C756">
            <v>0</v>
          </cell>
          <cell r="D756">
            <v>0</v>
          </cell>
          <cell r="E756" t="str">
            <v>Sistema de seguridad</v>
          </cell>
          <cell r="F756" t="str">
            <v>%</v>
          </cell>
          <cell r="G756">
            <v>100</v>
          </cell>
          <cell r="H756">
            <v>42750</v>
          </cell>
          <cell r="I756">
            <v>12</v>
          </cell>
          <cell r="J756" t="str">
            <v>MES</v>
          </cell>
          <cell r="K756" t="str">
            <v>SECRETARÍA DE EDUCACIÓN PARA LA CULTURA</v>
          </cell>
          <cell r="L756">
            <v>0</v>
          </cell>
        </row>
        <row r="757">
          <cell r="C757">
            <v>0</v>
          </cell>
          <cell r="D757">
            <v>0</v>
          </cell>
          <cell r="E757" t="str">
            <v>Ancho de banda de Internet</v>
          </cell>
          <cell r="F757" t="str">
            <v>%</v>
          </cell>
          <cell r="G757">
            <v>100</v>
          </cell>
          <cell r="H757">
            <v>42750</v>
          </cell>
          <cell r="I757">
            <v>12</v>
          </cell>
          <cell r="J757" t="str">
            <v>MES</v>
          </cell>
          <cell r="K757" t="str">
            <v>SECRETARÍA DE EDUCACIÓN PARA LA CULTURA</v>
          </cell>
          <cell r="L757">
            <v>0</v>
          </cell>
        </row>
        <row r="758">
          <cell r="C758" t="str">
            <v>2016050000152</v>
          </cell>
          <cell r="D758">
            <v>13023732880</v>
          </cell>
          <cell r="E758" t="str">
            <v>Nómina</v>
          </cell>
          <cell r="F758" t="str">
            <v>%</v>
          </cell>
          <cell r="G758">
            <v>100</v>
          </cell>
          <cell r="H758">
            <v>42750</v>
          </cell>
          <cell r="I758">
            <v>12</v>
          </cell>
          <cell r="J758" t="str">
            <v>MES</v>
          </cell>
          <cell r="K758" t="str">
            <v>SECRETARÍA DE EDUCACIÓN PARA LA CULTURA</v>
          </cell>
          <cell r="L758" t="str">
            <v>Fortalecimiento a las instituciones de educación superior oficial - Tecnológico de Antioquia Medellín, Antioquia, Occidente</v>
          </cell>
        </row>
        <row r="759">
          <cell r="C759">
            <v>0</v>
          </cell>
          <cell r="D759">
            <v>0</v>
          </cell>
          <cell r="E759" t="str">
            <v>Aportes parafiscales</v>
          </cell>
          <cell r="F759" t="str">
            <v>%</v>
          </cell>
          <cell r="G759">
            <v>100</v>
          </cell>
          <cell r="H759">
            <v>42750</v>
          </cell>
          <cell r="I759">
            <v>12</v>
          </cell>
          <cell r="J759" t="str">
            <v>MES</v>
          </cell>
          <cell r="K759" t="str">
            <v>SECRETARÍA DE EDUCACIÓN PARA LA CULTURA</v>
          </cell>
          <cell r="L759">
            <v>0</v>
          </cell>
        </row>
        <row r="760">
          <cell r="C760">
            <v>0</v>
          </cell>
          <cell r="D760">
            <v>0</v>
          </cell>
          <cell r="E760" t="str">
            <v>Materiales y suministros</v>
          </cell>
          <cell r="F760" t="str">
            <v>%</v>
          </cell>
          <cell r="G760">
            <v>100</v>
          </cell>
          <cell r="H760">
            <v>42750</v>
          </cell>
          <cell r="I760">
            <v>12</v>
          </cell>
          <cell r="J760" t="str">
            <v>MES</v>
          </cell>
          <cell r="K760" t="str">
            <v>SECRETARÍA DE EDUCACIÓN PARA LA CULTURA</v>
          </cell>
          <cell r="L760">
            <v>0</v>
          </cell>
        </row>
        <row r="761">
          <cell r="C761">
            <v>0</v>
          </cell>
          <cell r="D761">
            <v>0</v>
          </cell>
          <cell r="E761" t="str">
            <v>Impresos y publicaciones</v>
          </cell>
          <cell r="F761" t="str">
            <v>%</v>
          </cell>
          <cell r="G761">
            <v>100</v>
          </cell>
          <cell r="H761">
            <v>42750</v>
          </cell>
          <cell r="I761">
            <v>12</v>
          </cell>
          <cell r="J761" t="str">
            <v>MES</v>
          </cell>
          <cell r="K761" t="str">
            <v>SECRETARÍA DE EDUCACIÓN PARA LA CULTURA</v>
          </cell>
          <cell r="L761">
            <v>0</v>
          </cell>
        </row>
        <row r="762">
          <cell r="C762">
            <v>0</v>
          </cell>
          <cell r="D762">
            <v>0</v>
          </cell>
          <cell r="E762" t="str">
            <v>Servicios públicos</v>
          </cell>
          <cell r="F762" t="str">
            <v>%</v>
          </cell>
          <cell r="G762">
            <v>100</v>
          </cell>
          <cell r="H762">
            <v>42750</v>
          </cell>
          <cell r="I762">
            <v>12</v>
          </cell>
          <cell r="J762" t="str">
            <v>MES</v>
          </cell>
          <cell r="K762" t="str">
            <v>SECRETARÍA DE EDUCACIÓN PARA LA CULTURA</v>
          </cell>
          <cell r="L762">
            <v>0</v>
          </cell>
        </row>
        <row r="763">
          <cell r="C763">
            <v>0</v>
          </cell>
          <cell r="D763">
            <v>0</v>
          </cell>
          <cell r="E763" t="str">
            <v>Sentencias y conciliaciones</v>
          </cell>
          <cell r="F763" t="str">
            <v>%</v>
          </cell>
          <cell r="G763">
            <v>100</v>
          </cell>
          <cell r="H763">
            <v>42750</v>
          </cell>
          <cell r="I763">
            <v>12</v>
          </cell>
          <cell r="J763" t="str">
            <v>MES</v>
          </cell>
          <cell r="K763" t="str">
            <v>SECRETARÍA DE EDUCACIÓN PARA LA CULTURA</v>
          </cell>
          <cell r="L763">
            <v>0</v>
          </cell>
        </row>
        <row r="764">
          <cell r="C764">
            <v>0</v>
          </cell>
          <cell r="D764">
            <v>0</v>
          </cell>
          <cell r="E764" t="str">
            <v>Actualización tecnológica</v>
          </cell>
          <cell r="F764" t="str">
            <v>%</v>
          </cell>
          <cell r="G764">
            <v>100</v>
          </cell>
          <cell r="H764">
            <v>42750</v>
          </cell>
          <cell r="I764">
            <v>12</v>
          </cell>
          <cell r="J764" t="str">
            <v>MES</v>
          </cell>
          <cell r="K764" t="str">
            <v>SECRETARÍA DE EDUCACIÓN PARA LA CULTURA</v>
          </cell>
          <cell r="L764">
            <v>0</v>
          </cell>
        </row>
        <row r="765">
          <cell r="C765">
            <v>0</v>
          </cell>
          <cell r="D765">
            <v>0</v>
          </cell>
          <cell r="E765" t="str">
            <v>Plan de Bibliotecas</v>
          </cell>
          <cell r="F765" t="str">
            <v>%</v>
          </cell>
          <cell r="G765">
            <v>100</v>
          </cell>
          <cell r="H765">
            <v>42750</v>
          </cell>
          <cell r="I765">
            <v>12</v>
          </cell>
          <cell r="J765" t="str">
            <v>MES</v>
          </cell>
          <cell r="K765" t="str">
            <v>SECRETARÍA DE EDUCACIÓN PARA LA CULTURA</v>
          </cell>
          <cell r="L765">
            <v>0</v>
          </cell>
        </row>
        <row r="766">
          <cell r="C766">
            <v>0</v>
          </cell>
          <cell r="D766">
            <v>0</v>
          </cell>
          <cell r="E766" t="str">
            <v>Manejo de residuos solidos</v>
          </cell>
          <cell r="F766" t="str">
            <v>%</v>
          </cell>
          <cell r="G766">
            <v>100</v>
          </cell>
          <cell r="H766">
            <v>42750</v>
          </cell>
          <cell r="I766">
            <v>12</v>
          </cell>
          <cell r="J766" t="str">
            <v>MES</v>
          </cell>
          <cell r="K766" t="str">
            <v>SECRETARÍA DE EDUCACIÓN PARA LA CULTURA</v>
          </cell>
          <cell r="L766">
            <v>0</v>
          </cell>
        </row>
        <row r="767">
          <cell r="C767">
            <v>0</v>
          </cell>
          <cell r="D767">
            <v>0</v>
          </cell>
          <cell r="E767" t="str">
            <v>Investigación</v>
          </cell>
          <cell r="F767" t="str">
            <v>%</v>
          </cell>
          <cell r="G767">
            <v>100</v>
          </cell>
          <cell r="H767">
            <v>42750</v>
          </cell>
          <cell r="I767">
            <v>12</v>
          </cell>
          <cell r="J767" t="str">
            <v>MES</v>
          </cell>
          <cell r="K767" t="str">
            <v>SECRETARÍA DE EDUCACIÓN PARA LA CULTURA</v>
          </cell>
          <cell r="L767">
            <v>0</v>
          </cell>
        </row>
        <row r="768">
          <cell r="C768">
            <v>0</v>
          </cell>
          <cell r="D768">
            <v>0</v>
          </cell>
          <cell r="E768" t="str">
            <v>Capacitación funcionarios</v>
          </cell>
          <cell r="F768" t="str">
            <v>%</v>
          </cell>
          <cell r="G768">
            <v>100</v>
          </cell>
          <cell r="H768">
            <v>42750</v>
          </cell>
          <cell r="I768">
            <v>12</v>
          </cell>
          <cell r="J768" t="str">
            <v>MES</v>
          </cell>
          <cell r="K768" t="str">
            <v>SECRETARÍA DE EDUCACIÓN PARA LA CULTURA</v>
          </cell>
          <cell r="L768">
            <v>0</v>
          </cell>
        </row>
        <row r="769">
          <cell r="C769">
            <v>0</v>
          </cell>
          <cell r="D769">
            <v>0</v>
          </cell>
          <cell r="E769" t="str">
            <v>Bonos pensionales</v>
          </cell>
          <cell r="F769" t="str">
            <v>%</v>
          </cell>
          <cell r="G769">
            <v>100</v>
          </cell>
          <cell r="H769">
            <v>42750</v>
          </cell>
          <cell r="I769">
            <v>12</v>
          </cell>
          <cell r="J769" t="str">
            <v>MES</v>
          </cell>
          <cell r="K769" t="str">
            <v>SECRETARÍA DE EDUCACIÓN PARA LA CULTURA</v>
          </cell>
          <cell r="L769">
            <v>0</v>
          </cell>
        </row>
        <row r="770">
          <cell r="C770">
            <v>0</v>
          </cell>
          <cell r="D770">
            <v>0</v>
          </cell>
          <cell r="E770" t="str">
            <v>Dotación y mantenimiento</v>
          </cell>
          <cell r="F770" t="str">
            <v>%</v>
          </cell>
          <cell r="G770">
            <v>100</v>
          </cell>
          <cell r="H770">
            <v>42750</v>
          </cell>
          <cell r="I770">
            <v>12</v>
          </cell>
          <cell r="J770" t="str">
            <v>MES</v>
          </cell>
          <cell r="K770" t="str">
            <v>SECRETARÍA DE EDUCACIÓN PARA LA CULTURA</v>
          </cell>
          <cell r="L770">
            <v>0</v>
          </cell>
        </row>
        <row r="771">
          <cell r="C771" t="str">
            <v>2016050000174</v>
          </cell>
          <cell r="D771">
            <v>100000000</v>
          </cell>
          <cell r="E771" t="str">
            <v>Ase AT Ap Lo Ev Seg a ENS</v>
          </cell>
          <cell r="F771" t="str">
            <v>UNI</v>
          </cell>
          <cell r="G771">
            <v>1</v>
          </cell>
          <cell r="H771">
            <v>42736</v>
          </cell>
          <cell r="I771">
            <v>12</v>
          </cell>
          <cell r="J771" t="str">
            <v>MES</v>
          </cell>
          <cell r="K771" t="str">
            <v>SECRETARÍA DE EDUCACIÓN PARA LA CULTURA</v>
          </cell>
          <cell r="L771" t="str">
            <v>Implementación del "Centro de Pensamiento Pedagógico" en el Departamento de Antioquia</v>
          </cell>
        </row>
        <row r="772">
          <cell r="C772">
            <v>0</v>
          </cell>
          <cell r="D772">
            <v>0</v>
          </cell>
          <cell r="E772" t="str">
            <v>Conf red inves y for doc  dir doc</v>
          </cell>
          <cell r="F772" t="str">
            <v>UNI</v>
          </cell>
          <cell r="G772">
            <v>1</v>
          </cell>
          <cell r="H772">
            <v>42736</v>
          </cell>
          <cell r="I772">
            <v>12</v>
          </cell>
          <cell r="J772" t="str">
            <v>MES</v>
          </cell>
          <cell r="K772" t="str">
            <v>SECRETARÍA DE EDUCACIÓN PARA LA CULTURA</v>
          </cell>
          <cell r="L772">
            <v>0</v>
          </cell>
        </row>
        <row r="773">
          <cell r="C773">
            <v>0</v>
          </cell>
          <cell r="D773">
            <v>0</v>
          </cell>
          <cell r="E773" t="str">
            <v>Crear RIDA con ENS</v>
          </cell>
          <cell r="F773" t="str">
            <v>UNI</v>
          </cell>
          <cell r="G773">
            <v>1</v>
          </cell>
          <cell r="H773">
            <v>42736</v>
          </cell>
          <cell r="I773">
            <v>12</v>
          </cell>
          <cell r="J773" t="str">
            <v>MES</v>
          </cell>
          <cell r="K773" t="str">
            <v>SECRETARÍA DE EDUCACIÓN PARA LA CULTURA</v>
          </cell>
          <cell r="L773">
            <v>0</v>
          </cell>
        </row>
        <row r="774">
          <cell r="C774">
            <v>0</v>
          </cell>
          <cell r="D774">
            <v>0</v>
          </cell>
          <cell r="E774" t="str">
            <v>For ped adm y finan a ENS</v>
          </cell>
          <cell r="F774" t="str">
            <v>UNI</v>
          </cell>
          <cell r="G774">
            <v>1</v>
          </cell>
          <cell r="H774">
            <v>42736</v>
          </cell>
          <cell r="I774">
            <v>12</v>
          </cell>
          <cell r="J774" t="str">
            <v>MES</v>
          </cell>
          <cell r="K774" t="str">
            <v>SECRETARÍA DE EDUCACIÓN PARA LA CULTURA</v>
          </cell>
          <cell r="L774">
            <v>0</v>
          </cell>
        </row>
        <row r="775">
          <cell r="C775">
            <v>0</v>
          </cell>
          <cell r="D775">
            <v>0</v>
          </cell>
          <cell r="E775" t="str">
            <v>Semill inv. mun y sub para doc</v>
          </cell>
          <cell r="F775" t="str">
            <v>UNI</v>
          </cell>
          <cell r="G775">
            <v>1</v>
          </cell>
          <cell r="H775">
            <v>42736</v>
          </cell>
          <cell r="I775">
            <v>12</v>
          </cell>
          <cell r="J775" t="str">
            <v>MES</v>
          </cell>
          <cell r="K775" t="str">
            <v>SECRETARÍA DE EDUCACIÓN PARA LA CULTURA</v>
          </cell>
          <cell r="L775">
            <v>0</v>
          </cell>
        </row>
        <row r="776">
          <cell r="C776">
            <v>0</v>
          </cell>
          <cell r="D776">
            <v>0</v>
          </cell>
          <cell r="E776" t="str">
            <v>Tall For Sem con doc y dir doc</v>
          </cell>
          <cell r="F776" t="str">
            <v>UNI</v>
          </cell>
          <cell r="G776">
            <v>1</v>
          </cell>
          <cell r="H776">
            <v>42736</v>
          </cell>
          <cell r="I776">
            <v>12</v>
          </cell>
          <cell r="J776" t="str">
            <v>MES</v>
          </cell>
          <cell r="K776" t="str">
            <v>SECRETARÍA DE EDUCACIÓN PARA LA CULTURA</v>
          </cell>
          <cell r="L776">
            <v>0</v>
          </cell>
        </row>
        <row r="777">
          <cell r="C777" t="str">
            <v>2016050000202</v>
          </cell>
          <cell r="D777">
            <v>396514431138</v>
          </cell>
          <cell r="E777" t="str">
            <v>Pago 1 devengos docentes rural</v>
          </cell>
          <cell r="F777" t="str">
            <v>UNI</v>
          </cell>
          <cell r="G777">
            <v>1</v>
          </cell>
          <cell r="H777">
            <v>42736</v>
          </cell>
          <cell r="I777">
            <v>12</v>
          </cell>
          <cell r="J777" t="str">
            <v>MES</v>
          </cell>
          <cell r="K777" t="str">
            <v>SECRETARÍA DE EDUCACIÓN PARA LA CULTURA</v>
          </cell>
          <cell r="L777" t="str">
            <v>Administración Pago nómina personal docente, directivos docentes y administrativos de la secretaria de Educación Zona rural Departamento de Antioquia</v>
          </cell>
        </row>
        <row r="778">
          <cell r="C778">
            <v>0</v>
          </cell>
          <cell r="D778">
            <v>0</v>
          </cell>
          <cell r="E778" t="str">
            <v>Pago 2devengos docentes rural</v>
          </cell>
          <cell r="F778" t="str">
            <v>UNI</v>
          </cell>
          <cell r="G778">
            <v>1</v>
          </cell>
          <cell r="H778">
            <v>42736</v>
          </cell>
          <cell r="I778">
            <v>12</v>
          </cell>
          <cell r="J778" t="str">
            <v>MES</v>
          </cell>
          <cell r="K778" t="str">
            <v>SECRETARÍA DE EDUCACIÓN PARA LA CULTURA</v>
          </cell>
          <cell r="L778">
            <v>0</v>
          </cell>
        </row>
        <row r="779">
          <cell r="C779">
            <v>0</v>
          </cell>
          <cell r="D779">
            <v>0</v>
          </cell>
          <cell r="E779" t="str">
            <v>Pago 3devengos docentes rural</v>
          </cell>
          <cell r="F779" t="str">
            <v>UNI</v>
          </cell>
          <cell r="G779">
            <v>1</v>
          </cell>
          <cell r="H779">
            <v>42736</v>
          </cell>
          <cell r="I779">
            <v>12</v>
          </cell>
          <cell r="J779" t="str">
            <v>MES</v>
          </cell>
          <cell r="K779" t="str">
            <v>SECRETARÍA DE EDUCACIÓN PARA LA CULTURA</v>
          </cell>
          <cell r="L779">
            <v>0</v>
          </cell>
        </row>
        <row r="780">
          <cell r="C780">
            <v>0</v>
          </cell>
          <cell r="D780">
            <v>0</v>
          </cell>
          <cell r="E780" t="str">
            <v>Pago 4devengos docentes rural</v>
          </cell>
          <cell r="F780" t="str">
            <v>UNI</v>
          </cell>
          <cell r="G780">
            <v>1</v>
          </cell>
          <cell r="H780">
            <v>42736</v>
          </cell>
          <cell r="I780">
            <v>12</v>
          </cell>
          <cell r="J780" t="str">
            <v>MES</v>
          </cell>
          <cell r="K780" t="str">
            <v>SECRETARÍA DE EDUCACIÓN PARA LA CULTURA</v>
          </cell>
          <cell r="L780">
            <v>0</v>
          </cell>
        </row>
        <row r="781">
          <cell r="C781">
            <v>0</v>
          </cell>
          <cell r="D781">
            <v>0</v>
          </cell>
          <cell r="E781" t="str">
            <v>Pago devengos direct docentes rural</v>
          </cell>
          <cell r="F781" t="str">
            <v>UNI</v>
          </cell>
          <cell r="G781">
            <v>1</v>
          </cell>
          <cell r="H781">
            <v>42736</v>
          </cell>
          <cell r="I781">
            <v>12</v>
          </cell>
          <cell r="J781" t="str">
            <v>MES</v>
          </cell>
          <cell r="K781" t="str">
            <v>SECRETARÍA DE EDUCACIÓN PARA LA CULTURA</v>
          </cell>
          <cell r="L781">
            <v>0</v>
          </cell>
        </row>
        <row r="782">
          <cell r="C782">
            <v>0</v>
          </cell>
          <cell r="D782">
            <v>0</v>
          </cell>
          <cell r="E782" t="str">
            <v>Pago devengos personal admitivo rural</v>
          </cell>
          <cell r="F782" t="str">
            <v>UNI</v>
          </cell>
          <cell r="G782">
            <v>1</v>
          </cell>
          <cell r="H782">
            <v>42736</v>
          </cell>
          <cell r="I782">
            <v>12</v>
          </cell>
          <cell r="J782" t="str">
            <v>MES</v>
          </cell>
          <cell r="K782" t="str">
            <v>SECRETARÍA DE EDUCACIÓN PARA LA CULTURA</v>
          </cell>
          <cell r="L782">
            <v>0</v>
          </cell>
        </row>
        <row r="783">
          <cell r="C783">
            <v>0</v>
          </cell>
          <cell r="D783">
            <v>0</v>
          </cell>
          <cell r="E783" t="str">
            <v>Pago parafisc personal admitivo rural</v>
          </cell>
          <cell r="F783" t="str">
            <v>UNI</v>
          </cell>
          <cell r="G783">
            <v>1</v>
          </cell>
          <cell r="H783">
            <v>42736</v>
          </cell>
          <cell r="I783">
            <v>12</v>
          </cell>
          <cell r="J783" t="str">
            <v>MES</v>
          </cell>
          <cell r="K783" t="str">
            <v>SECRETARÍA DE EDUCACIÓN PARA LA CULTURA</v>
          </cell>
          <cell r="L783">
            <v>0</v>
          </cell>
        </row>
        <row r="784">
          <cell r="C784">
            <v>0</v>
          </cell>
          <cell r="D784">
            <v>0</v>
          </cell>
          <cell r="E784" t="str">
            <v>Pago parafiscales Direct Docent Rural</v>
          </cell>
          <cell r="F784" t="str">
            <v>UNI</v>
          </cell>
          <cell r="G784">
            <v>1</v>
          </cell>
          <cell r="H784">
            <v>42736</v>
          </cell>
          <cell r="I784">
            <v>12</v>
          </cell>
          <cell r="J784" t="str">
            <v>MES</v>
          </cell>
          <cell r="K784" t="str">
            <v>SECRETARÍA DE EDUCACIÓN PARA LA CULTURA</v>
          </cell>
          <cell r="L784">
            <v>0</v>
          </cell>
        </row>
        <row r="785">
          <cell r="C785">
            <v>0</v>
          </cell>
          <cell r="D785">
            <v>0</v>
          </cell>
          <cell r="E785" t="str">
            <v>Pago parafiscales Docentes Rural</v>
          </cell>
          <cell r="F785" t="str">
            <v>UNI</v>
          </cell>
          <cell r="G785">
            <v>1</v>
          </cell>
          <cell r="H785">
            <v>42736</v>
          </cell>
          <cell r="I785">
            <v>12</v>
          </cell>
          <cell r="J785" t="str">
            <v>MES</v>
          </cell>
          <cell r="K785" t="str">
            <v>SECRETARÍA DE EDUCACIÓN PARA LA CULTURA</v>
          </cell>
          <cell r="L785">
            <v>0</v>
          </cell>
        </row>
        <row r="786">
          <cell r="C786">
            <v>0</v>
          </cell>
          <cell r="D786">
            <v>0</v>
          </cell>
          <cell r="E786" t="str">
            <v>Pago segu social person admitivo rural</v>
          </cell>
          <cell r="F786" t="str">
            <v>UNI</v>
          </cell>
          <cell r="G786">
            <v>1</v>
          </cell>
          <cell r="H786">
            <v>42736</v>
          </cell>
          <cell r="I786">
            <v>12</v>
          </cell>
          <cell r="J786" t="str">
            <v>MES</v>
          </cell>
          <cell r="K786" t="str">
            <v>SECRETARÍA DE EDUCACIÓN PARA LA CULTURA</v>
          </cell>
          <cell r="L786">
            <v>0</v>
          </cell>
        </row>
        <row r="787">
          <cell r="C787">
            <v>0</v>
          </cell>
          <cell r="D787">
            <v>0</v>
          </cell>
          <cell r="E787" t="str">
            <v>Pago segur social Direct Docent Rural</v>
          </cell>
          <cell r="F787" t="str">
            <v>UNI</v>
          </cell>
          <cell r="G787">
            <v>1</v>
          </cell>
          <cell r="H787">
            <v>42736</v>
          </cell>
          <cell r="I787">
            <v>12</v>
          </cell>
          <cell r="J787" t="str">
            <v>MES</v>
          </cell>
          <cell r="K787" t="str">
            <v>SECRETARÍA DE EDUCACIÓN PARA LA CULTURA</v>
          </cell>
          <cell r="L787">
            <v>0</v>
          </cell>
        </row>
        <row r="788">
          <cell r="C788">
            <v>0</v>
          </cell>
          <cell r="D788">
            <v>0</v>
          </cell>
          <cell r="E788" t="str">
            <v>Pago segur social Docentes Rural</v>
          </cell>
          <cell r="F788" t="str">
            <v>UNI</v>
          </cell>
          <cell r="G788">
            <v>1</v>
          </cell>
          <cell r="H788">
            <v>42736</v>
          </cell>
          <cell r="I788">
            <v>12</v>
          </cell>
          <cell r="J788" t="str">
            <v>MES</v>
          </cell>
          <cell r="K788" t="str">
            <v>SECRETARÍA DE EDUCACIÓN PARA LA CULTURA</v>
          </cell>
          <cell r="L788">
            <v>0</v>
          </cell>
        </row>
        <row r="789">
          <cell r="C789" t="str">
            <v>2016050000203</v>
          </cell>
          <cell r="D789">
            <v>523257048211</v>
          </cell>
          <cell r="E789" t="str">
            <v>Pago 1 devengo docent Urbano</v>
          </cell>
          <cell r="F789" t="str">
            <v>UNI</v>
          </cell>
          <cell r="G789">
            <v>1</v>
          </cell>
          <cell r="H789">
            <v>42736</v>
          </cell>
          <cell r="I789">
            <v>12</v>
          </cell>
          <cell r="J789" t="str">
            <v>MES</v>
          </cell>
          <cell r="K789" t="str">
            <v>SECRETARÍA DE EDUCACIÓN PARA LA CULTURA</v>
          </cell>
          <cell r="L789" t="str">
            <v>Administración y pago nómina personal docente, directivo docente y administrativo Secretaria de Educación Zona Urbana Departamento de Antioquia</v>
          </cell>
        </row>
        <row r="790">
          <cell r="C790">
            <v>0</v>
          </cell>
          <cell r="D790">
            <v>0</v>
          </cell>
          <cell r="E790" t="str">
            <v>Pago 2 devengo docent Urbano</v>
          </cell>
          <cell r="F790" t="str">
            <v>UNI</v>
          </cell>
          <cell r="G790">
            <v>1</v>
          </cell>
          <cell r="H790">
            <v>42736</v>
          </cell>
          <cell r="I790">
            <v>12</v>
          </cell>
          <cell r="J790" t="str">
            <v>MES</v>
          </cell>
          <cell r="K790" t="str">
            <v>SECRETARÍA DE EDUCACIÓN PARA LA CULTURA</v>
          </cell>
          <cell r="L790">
            <v>0</v>
          </cell>
        </row>
        <row r="791">
          <cell r="C791">
            <v>0</v>
          </cell>
          <cell r="D791">
            <v>0</v>
          </cell>
          <cell r="E791" t="str">
            <v>Pago 3 devengo docent Urbano</v>
          </cell>
          <cell r="F791" t="str">
            <v>UNI</v>
          </cell>
          <cell r="G791">
            <v>1</v>
          </cell>
          <cell r="H791">
            <v>42736</v>
          </cell>
          <cell r="I791">
            <v>12</v>
          </cell>
          <cell r="J791" t="str">
            <v>MES</v>
          </cell>
          <cell r="K791" t="str">
            <v>SECRETARÍA DE EDUCACIÓN PARA LA CULTURA</v>
          </cell>
          <cell r="L791">
            <v>0</v>
          </cell>
        </row>
        <row r="792">
          <cell r="C792">
            <v>0</v>
          </cell>
          <cell r="D792">
            <v>0</v>
          </cell>
          <cell r="E792" t="str">
            <v>Pago 4 devengo docent Urbano</v>
          </cell>
          <cell r="F792" t="str">
            <v>UNI</v>
          </cell>
          <cell r="G792">
            <v>1</v>
          </cell>
          <cell r="H792">
            <v>42736</v>
          </cell>
          <cell r="I792">
            <v>12</v>
          </cell>
          <cell r="J792" t="str">
            <v>MES</v>
          </cell>
          <cell r="K792" t="str">
            <v>SECRETARÍA DE EDUCACIÓN PARA LA CULTURA</v>
          </cell>
          <cell r="L792">
            <v>0</v>
          </cell>
        </row>
        <row r="793">
          <cell r="C793">
            <v>0</v>
          </cell>
          <cell r="D793">
            <v>0</v>
          </cell>
          <cell r="E793" t="str">
            <v>Pago 5 devengo docent Urbano</v>
          </cell>
          <cell r="F793" t="str">
            <v>UNI</v>
          </cell>
          <cell r="G793">
            <v>1</v>
          </cell>
          <cell r="H793">
            <v>42736</v>
          </cell>
          <cell r="I793">
            <v>12</v>
          </cell>
          <cell r="J793" t="str">
            <v>MES</v>
          </cell>
          <cell r="K793" t="str">
            <v>SECRETARÍA DE EDUCACIÓN PARA LA CULTURA</v>
          </cell>
          <cell r="L793">
            <v>0</v>
          </cell>
        </row>
        <row r="794">
          <cell r="C794">
            <v>0</v>
          </cell>
          <cell r="D794">
            <v>0</v>
          </cell>
          <cell r="E794" t="str">
            <v>pago cancelaciones</v>
          </cell>
          <cell r="F794" t="str">
            <v>UNI</v>
          </cell>
          <cell r="G794">
            <v>1</v>
          </cell>
          <cell r="H794">
            <v>42736</v>
          </cell>
          <cell r="I794">
            <v>12</v>
          </cell>
          <cell r="J794" t="str">
            <v>MES</v>
          </cell>
          <cell r="K794" t="str">
            <v>SECRETARÍA DE EDUCACIÓN PARA LA CULTURA</v>
          </cell>
          <cell r="L794">
            <v>0</v>
          </cell>
        </row>
        <row r="795">
          <cell r="C795">
            <v>0</v>
          </cell>
          <cell r="D795">
            <v>0</v>
          </cell>
          <cell r="E795" t="str">
            <v>Pago deveng pers admitiv urbano</v>
          </cell>
          <cell r="F795" t="str">
            <v>UNI</v>
          </cell>
          <cell r="G795">
            <v>1</v>
          </cell>
          <cell r="H795">
            <v>42736</v>
          </cell>
          <cell r="I795">
            <v>12</v>
          </cell>
          <cell r="J795" t="str">
            <v>MES</v>
          </cell>
          <cell r="K795" t="str">
            <v>SECRETARÍA DE EDUCACIÓN PARA LA CULTURA</v>
          </cell>
          <cell r="L795">
            <v>0</v>
          </cell>
        </row>
        <row r="796">
          <cell r="C796">
            <v>0</v>
          </cell>
          <cell r="D796">
            <v>0</v>
          </cell>
          <cell r="E796" t="str">
            <v>pago devengo direct docente Urban</v>
          </cell>
          <cell r="F796" t="str">
            <v>UNI</v>
          </cell>
          <cell r="G796">
            <v>1</v>
          </cell>
          <cell r="H796">
            <v>42736</v>
          </cell>
          <cell r="I796">
            <v>12</v>
          </cell>
          <cell r="J796" t="str">
            <v>MES</v>
          </cell>
          <cell r="K796" t="str">
            <v>SECRETARÍA DE EDUCACIÓN PARA LA CULTURA</v>
          </cell>
          <cell r="L796">
            <v>0</v>
          </cell>
        </row>
        <row r="797">
          <cell r="C797">
            <v>0</v>
          </cell>
          <cell r="D797">
            <v>0</v>
          </cell>
          <cell r="E797" t="str">
            <v>Pago paraf docent urbano</v>
          </cell>
          <cell r="F797" t="str">
            <v>UNI</v>
          </cell>
          <cell r="G797">
            <v>1</v>
          </cell>
          <cell r="H797">
            <v>42736</v>
          </cell>
          <cell r="I797">
            <v>12</v>
          </cell>
          <cell r="J797" t="str">
            <v>MES</v>
          </cell>
          <cell r="K797" t="str">
            <v>SECRETARÍA DE EDUCACIÓN PARA LA CULTURA</v>
          </cell>
          <cell r="L797">
            <v>0</v>
          </cell>
        </row>
        <row r="798">
          <cell r="C798">
            <v>0</v>
          </cell>
          <cell r="D798">
            <v>0</v>
          </cell>
          <cell r="E798" t="str">
            <v>Pago paraf pers admit urbano</v>
          </cell>
          <cell r="F798" t="str">
            <v>UNI</v>
          </cell>
          <cell r="G798">
            <v>1</v>
          </cell>
          <cell r="H798">
            <v>42736</v>
          </cell>
          <cell r="I798">
            <v>12</v>
          </cell>
          <cell r="J798" t="str">
            <v>MES</v>
          </cell>
          <cell r="K798" t="str">
            <v>SECRETARÍA DE EDUCACIÓN PARA LA CULTURA</v>
          </cell>
          <cell r="L798">
            <v>0</v>
          </cell>
        </row>
        <row r="799">
          <cell r="C799">
            <v>0</v>
          </cell>
          <cell r="D799">
            <v>0</v>
          </cell>
          <cell r="E799" t="str">
            <v>Pago parafisc Direc doc Urbano</v>
          </cell>
          <cell r="F799" t="str">
            <v>UNI</v>
          </cell>
          <cell r="G799">
            <v>1</v>
          </cell>
          <cell r="H799">
            <v>42736</v>
          </cell>
          <cell r="I799">
            <v>12</v>
          </cell>
          <cell r="J799" t="str">
            <v>MES</v>
          </cell>
          <cell r="K799" t="str">
            <v>SECRETARÍA DE EDUCACIÓN PARA LA CULTURA</v>
          </cell>
          <cell r="L799">
            <v>0</v>
          </cell>
        </row>
        <row r="800">
          <cell r="C800">
            <v>0</v>
          </cell>
          <cell r="D800">
            <v>0</v>
          </cell>
          <cell r="E800" t="str">
            <v>Pago seg soc docent urbano</v>
          </cell>
          <cell r="F800" t="str">
            <v>UNI</v>
          </cell>
          <cell r="G800">
            <v>1</v>
          </cell>
          <cell r="H800">
            <v>42736</v>
          </cell>
          <cell r="I800">
            <v>12</v>
          </cell>
          <cell r="J800" t="str">
            <v>MES</v>
          </cell>
          <cell r="K800" t="str">
            <v>SECRETARÍA DE EDUCACIÓN PARA LA CULTURA</v>
          </cell>
          <cell r="L800">
            <v>0</v>
          </cell>
        </row>
        <row r="801">
          <cell r="C801">
            <v>0</v>
          </cell>
          <cell r="D801">
            <v>0</v>
          </cell>
          <cell r="E801" t="str">
            <v>Pago seg soc pers admit urb</v>
          </cell>
          <cell r="F801" t="str">
            <v>UNI</v>
          </cell>
          <cell r="G801">
            <v>1</v>
          </cell>
          <cell r="H801">
            <v>42736</v>
          </cell>
          <cell r="I801">
            <v>12</v>
          </cell>
          <cell r="J801" t="str">
            <v>MES</v>
          </cell>
          <cell r="K801" t="str">
            <v>SECRETARÍA DE EDUCACIÓN PARA LA CULTURA</v>
          </cell>
          <cell r="L801">
            <v>0</v>
          </cell>
        </row>
        <row r="802">
          <cell r="C802">
            <v>0</v>
          </cell>
          <cell r="D802">
            <v>0</v>
          </cell>
          <cell r="E802" t="str">
            <v>Pago segur soc Direct doc Urbano</v>
          </cell>
          <cell r="F802" t="str">
            <v>UNI</v>
          </cell>
          <cell r="G802">
            <v>1</v>
          </cell>
          <cell r="H802">
            <v>42736</v>
          </cell>
          <cell r="I802">
            <v>12</v>
          </cell>
          <cell r="J802" t="str">
            <v>MES</v>
          </cell>
          <cell r="K802" t="str">
            <v>SECRETARÍA DE EDUCACIÓN PARA LA CULTURA</v>
          </cell>
          <cell r="L802">
            <v>0</v>
          </cell>
        </row>
        <row r="803">
          <cell r="C803" t="str">
            <v>2016050000204</v>
          </cell>
          <cell r="D803">
            <v>100000000</v>
          </cell>
          <cell r="E803" t="str">
            <v>Diseño de contenidos</v>
          </cell>
          <cell r="F803" t="str">
            <v>UNI</v>
          </cell>
          <cell r="G803">
            <v>1</v>
          </cell>
          <cell r="H803">
            <v>42736</v>
          </cell>
          <cell r="I803">
            <v>12</v>
          </cell>
          <cell r="J803" t="str">
            <v>MES</v>
          </cell>
          <cell r="K803" t="str">
            <v>SECRETARÍA DE EDUCACIÓN PARA LA CULTURA</v>
          </cell>
          <cell r="L803" t="str">
            <v>Desarrollo del Centro Departamental de Idiomas y Culturas en el Departamento de Antioquia</v>
          </cell>
        </row>
        <row r="804">
          <cell r="C804">
            <v>0</v>
          </cell>
          <cell r="D804">
            <v>0</v>
          </cell>
          <cell r="E804" t="str">
            <v>Formulación y diseño</v>
          </cell>
          <cell r="F804" t="str">
            <v>UNI</v>
          </cell>
          <cell r="G804">
            <v>1</v>
          </cell>
          <cell r="H804">
            <v>42736</v>
          </cell>
          <cell r="I804">
            <v>12</v>
          </cell>
          <cell r="J804" t="str">
            <v>MES</v>
          </cell>
          <cell r="K804" t="str">
            <v>SECRETARÍA DE EDUCACIÓN PARA LA CULTURA</v>
          </cell>
          <cell r="L804">
            <v>0</v>
          </cell>
        </row>
        <row r="805">
          <cell r="C805">
            <v>0</v>
          </cell>
          <cell r="D805">
            <v>0</v>
          </cell>
          <cell r="E805" t="str">
            <v>Implementación y seguimiento</v>
          </cell>
          <cell r="F805" t="str">
            <v>UNI</v>
          </cell>
          <cell r="G805">
            <v>1</v>
          </cell>
          <cell r="H805">
            <v>42736</v>
          </cell>
          <cell r="I805">
            <v>12</v>
          </cell>
          <cell r="J805" t="str">
            <v>MES</v>
          </cell>
          <cell r="K805" t="str">
            <v>SECRETARÍA DE EDUCACIÓN PARA LA CULTURA</v>
          </cell>
          <cell r="L805">
            <v>0</v>
          </cell>
        </row>
        <row r="806">
          <cell r="C806" t="str">
            <v>2016050000241</v>
          </cell>
          <cell r="D806">
            <v>799872084</v>
          </cell>
          <cell r="E806" t="str">
            <v>Fortal conoc y comp servidores del PCJIC</v>
          </cell>
          <cell r="F806" t="str">
            <v>%</v>
          </cell>
          <cell r="G806">
            <v>62</v>
          </cell>
          <cell r="H806">
            <v>42736</v>
          </cell>
          <cell r="I806">
            <v>12</v>
          </cell>
          <cell r="J806" t="str">
            <v>MES</v>
          </cell>
          <cell r="K806" t="str">
            <v>SECRETARÍA DE EDUCACIÓN PARA LA CULTURA</v>
          </cell>
          <cell r="L806" t="str">
            <v>Fortalecimiento de la gestión del PCJIC Medellín</v>
          </cell>
        </row>
        <row r="807">
          <cell r="C807">
            <v>0</v>
          </cell>
          <cell r="D807">
            <v>0</v>
          </cell>
          <cell r="E807" t="str">
            <v>Construyendo Presente</v>
          </cell>
          <cell r="F807" t="str">
            <v>%</v>
          </cell>
          <cell r="G807">
            <v>7</v>
          </cell>
          <cell r="H807">
            <v>42736</v>
          </cell>
          <cell r="I807">
            <v>12</v>
          </cell>
          <cell r="J807" t="str">
            <v>MES</v>
          </cell>
          <cell r="K807" t="str">
            <v>SECRETARÍA DE EDUCACIÓN PARA LA CULTURA</v>
          </cell>
          <cell r="L807">
            <v>0</v>
          </cell>
        </row>
        <row r="808">
          <cell r="C808">
            <v>0</v>
          </cell>
          <cell r="D808">
            <v>0</v>
          </cell>
          <cell r="E808" t="str">
            <v>Programas de Bienestar Social Laboral</v>
          </cell>
          <cell r="F808" t="str">
            <v>%</v>
          </cell>
          <cell r="G808">
            <v>70</v>
          </cell>
          <cell r="H808">
            <v>42736</v>
          </cell>
          <cell r="I808">
            <v>12</v>
          </cell>
          <cell r="J808" t="str">
            <v>MES</v>
          </cell>
          <cell r="K808" t="str">
            <v>SECRETARÍA DE EDUCACIÓN PARA LA CULTURA</v>
          </cell>
          <cell r="L808">
            <v>0</v>
          </cell>
        </row>
        <row r="809">
          <cell r="C809">
            <v>0</v>
          </cell>
          <cell r="D809">
            <v>0</v>
          </cell>
          <cell r="E809" t="str">
            <v>Fortal de infra física para dllo institu</v>
          </cell>
          <cell r="F809" t="str">
            <v>%</v>
          </cell>
          <cell r="G809">
            <v>40</v>
          </cell>
          <cell r="H809">
            <v>42736</v>
          </cell>
          <cell r="I809">
            <v>12</v>
          </cell>
          <cell r="J809" t="str">
            <v>MES</v>
          </cell>
          <cell r="K809" t="str">
            <v>SECRETARÍA DE EDUCACIÓN PARA LA CULTURA</v>
          </cell>
          <cell r="L809">
            <v>0</v>
          </cell>
        </row>
        <row r="810">
          <cell r="C810">
            <v>0</v>
          </cell>
          <cell r="D810">
            <v>0</v>
          </cell>
          <cell r="E810" t="str">
            <v>Mantenimiento de la planta física</v>
          </cell>
          <cell r="F810" t="str">
            <v>%</v>
          </cell>
          <cell r="G810">
            <v>50</v>
          </cell>
          <cell r="H810">
            <v>42736</v>
          </cell>
          <cell r="I810">
            <v>12</v>
          </cell>
          <cell r="J810" t="str">
            <v>MES</v>
          </cell>
          <cell r="K810" t="str">
            <v>SECRETARÍA DE EDUCACIÓN PARA LA CULTURA</v>
          </cell>
          <cell r="L810">
            <v>0</v>
          </cell>
        </row>
        <row r="811">
          <cell r="C811">
            <v>0</v>
          </cell>
          <cell r="D811">
            <v>0</v>
          </cell>
          <cell r="E811" t="str">
            <v>Actualización Normativa</v>
          </cell>
          <cell r="F811" t="str">
            <v>M2</v>
          </cell>
          <cell r="G811">
            <v>2.7</v>
          </cell>
          <cell r="H811">
            <v>42736</v>
          </cell>
          <cell r="I811">
            <v>12</v>
          </cell>
          <cell r="J811" t="str">
            <v>MES</v>
          </cell>
          <cell r="K811" t="str">
            <v>SECRETARÍA DE EDUCACIÓN PARA LA CULTURA</v>
          </cell>
          <cell r="L811">
            <v>0</v>
          </cell>
        </row>
        <row r="812">
          <cell r="C812">
            <v>0</v>
          </cell>
          <cell r="D812">
            <v>0</v>
          </cell>
          <cell r="E812" t="str">
            <v>Fortal de gestión ambiental institución</v>
          </cell>
          <cell r="F812" t="str">
            <v>M2</v>
          </cell>
          <cell r="G812">
            <v>4</v>
          </cell>
          <cell r="H812">
            <v>42736</v>
          </cell>
          <cell r="I812">
            <v>12</v>
          </cell>
          <cell r="J812" t="str">
            <v>MES</v>
          </cell>
          <cell r="K812" t="str">
            <v>SECRETARÍA DE EDUCACIÓN PARA LA CULTURA</v>
          </cell>
          <cell r="L812">
            <v>0</v>
          </cell>
        </row>
        <row r="813">
          <cell r="C813">
            <v>0</v>
          </cell>
          <cell r="D813">
            <v>0</v>
          </cell>
          <cell r="E813" t="str">
            <v>Dllo Sist Integrado de Planif y Gestión</v>
          </cell>
          <cell r="F813" t="str">
            <v>UNI</v>
          </cell>
          <cell r="G813">
            <v>5</v>
          </cell>
          <cell r="H813">
            <v>42736</v>
          </cell>
          <cell r="I813">
            <v>12</v>
          </cell>
          <cell r="J813" t="str">
            <v>MES</v>
          </cell>
          <cell r="K813" t="str">
            <v>SECRETARÍA DE EDUCACIÓN PARA LA CULTURA</v>
          </cell>
          <cell r="L813">
            <v>0</v>
          </cell>
        </row>
        <row r="814">
          <cell r="C814">
            <v>0</v>
          </cell>
          <cell r="D814">
            <v>0</v>
          </cell>
          <cell r="E814" t="str">
            <v>Dllo Sist Integrado de Planif y Gestión</v>
          </cell>
          <cell r="F814" t="str">
            <v>%</v>
          </cell>
          <cell r="G814">
            <v>40</v>
          </cell>
          <cell r="H814">
            <v>42736</v>
          </cell>
          <cell r="I814">
            <v>12</v>
          </cell>
          <cell r="J814" t="str">
            <v>MES</v>
          </cell>
          <cell r="K814" t="str">
            <v>SECRETARÍA DE EDUCACIÓN PARA LA CULTURA</v>
          </cell>
          <cell r="L814">
            <v>0</v>
          </cell>
        </row>
        <row r="815">
          <cell r="C815">
            <v>0</v>
          </cell>
          <cell r="D815">
            <v>0</v>
          </cell>
          <cell r="E815" t="str">
            <v>Implem sistema integrado de info - ERP</v>
          </cell>
          <cell r="F815" t="str">
            <v>%</v>
          </cell>
          <cell r="G815">
            <v>70</v>
          </cell>
          <cell r="H815">
            <v>42736</v>
          </cell>
          <cell r="I815">
            <v>12</v>
          </cell>
          <cell r="J815" t="str">
            <v>MES</v>
          </cell>
          <cell r="K815" t="str">
            <v>SECRETARÍA DE EDUCACIÓN PARA LA CULTURA</v>
          </cell>
          <cell r="L815">
            <v>0</v>
          </cell>
        </row>
        <row r="816">
          <cell r="C816">
            <v>0</v>
          </cell>
          <cell r="D816">
            <v>0</v>
          </cell>
          <cell r="E816" t="str">
            <v>Modern infraestr informática y de teleco</v>
          </cell>
          <cell r="F816" t="str">
            <v>%</v>
          </cell>
          <cell r="G816">
            <v>80</v>
          </cell>
          <cell r="H816">
            <v>42736</v>
          </cell>
          <cell r="I816">
            <v>12</v>
          </cell>
          <cell r="J816" t="str">
            <v>MES</v>
          </cell>
          <cell r="K816" t="str">
            <v>SECRETARÍA DE EDUCACIÓN PARA LA CULTURA</v>
          </cell>
          <cell r="L816">
            <v>0</v>
          </cell>
        </row>
        <row r="817">
          <cell r="C817" t="str">
            <v>2016050000242</v>
          </cell>
          <cell r="D817">
            <v>37875835458</v>
          </cell>
          <cell r="E817" t="str">
            <v>Mej acc y perm en educ T&amp;T y prof PCJIC</v>
          </cell>
          <cell r="F817" t="str">
            <v>PRS</v>
          </cell>
          <cell r="G817">
            <v>165</v>
          </cell>
          <cell r="H817">
            <v>42736</v>
          </cell>
          <cell r="I817">
            <v>12</v>
          </cell>
          <cell r="J817" t="str">
            <v>MES</v>
          </cell>
          <cell r="K817" t="str">
            <v>SECRETARÍA DE EDUCACIÓN PARA LA CULTURA</v>
          </cell>
          <cell r="L817" t="str">
            <v>Fortalecimiento en alimentación y nutrición desde la salud pública Departamento, Antioquia, Occidente</v>
          </cell>
        </row>
        <row r="818">
          <cell r="C818">
            <v>0</v>
          </cell>
          <cell r="D818">
            <v>0</v>
          </cell>
          <cell r="E818" t="str">
            <v>Fortal educ sup en el PCJIC</v>
          </cell>
          <cell r="F818" t="str">
            <v>%</v>
          </cell>
          <cell r="G818">
            <v>75</v>
          </cell>
          <cell r="H818">
            <v>42736</v>
          </cell>
          <cell r="I818">
            <v>12</v>
          </cell>
          <cell r="J818" t="str">
            <v>MES</v>
          </cell>
          <cell r="K818" t="str">
            <v>SECRETARÍA DE EDUCACIÓN PARA LA CULTURA</v>
          </cell>
          <cell r="L818">
            <v>0</v>
          </cell>
        </row>
        <row r="819">
          <cell r="C819">
            <v>0</v>
          </cell>
          <cell r="D819">
            <v>0</v>
          </cell>
          <cell r="E819" t="str">
            <v>Fortal y dllo docencia y procesos acad</v>
          </cell>
          <cell r="F819" t="str">
            <v>PRS</v>
          </cell>
          <cell r="G819">
            <v>140</v>
          </cell>
          <cell r="H819">
            <v>42736</v>
          </cell>
          <cell r="I819">
            <v>12</v>
          </cell>
          <cell r="J819" t="str">
            <v>MES</v>
          </cell>
          <cell r="K819" t="str">
            <v>SECRETARÍA DE EDUCACIÓN PARA LA CULTURA</v>
          </cell>
          <cell r="L819">
            <v>0</v>
          </cell>
        </row>
        <row r="820">
          <cell r="C820">
            <v>0</v>
          </cell>
          <cell r="D820">
            <v>0</v>
          </cell>
          <cell r="E820" t="str">
            <v>Fortal y dllo docencia y procesos acad</v>
          </cell>
          <cell r="F820" t="str">
            <v>%</v>
          </cell>
          <cell r="G820">
            <v>100</v>
          </cell>
          <cell r="H820">
            <v>42736</v>
          </cell>
          <cell r="I820">
            <v>12</v>
          </cell>
          <cell r="J820" t="str">
            <v>MES</v>
          </cell>
          <cell r="K820" t="str">
            <v>SECRETARÍA DE EDUCACIÓN PARA LA CULTURA</v>
          </cell>
          <cell r="L820">
            <v>0</v>
          </cell>
        </row>
        <row r="821">
          <cell r="C821">
            <v>0</v>
          </cell>
          <cell r="D821">
            <v>0</v>
          </cell>
          <cell r="E821" t="str">
            <v>Fortal y dllo docencia y procesos acad</v>
          </cell>
          <cell r="F821" t="str">
            <v>UNI</v>
          </cell>
          <cell r="G821">
            <v>11</v>
          </cell>
          <cell r="H821">
            <v>42736</v>
          </cell>
          <cell r="I821">
            <v>12</v>
          </cell>
          <cell r="J821" t="str">
            <v>MES</v>
          </cell>
          <cell r="K821" t="str">
            <v>SECRETARÍA DE EDUCACIÓN PARA LA CULTURA</v>
          </cell>
          <cell r="L821">
            <v>0</v>
          </cell>
        </row>
        <row r="822">
          <cell r="C822">
            <v>0</v>
          </cell>
          <cell r="D822">
            <v>0</v>
          </cell>
          <cell r="E822" t="str">
            <v>Fortal ext, coop y rel con comunidades</v>
          </cell>
          <cell r="F822" t="str">
            <v>%</v>
          </cell>
          <cell r="G822">
            <v>100</v>
          </cell>
          <cell r="H822">
            <v>42736</v>
          </cell>
          <cell r="I822">
            <v>12</v>
          </cell>
          <cell r="J822" t="str">
            <v>MES</v>
          </cell>
          <cell r="K822" t="str">
            <v>SECRETARÍA DE EDUCACIÓN PARA LA CULTURA</v>
          </cell>
          <cell r="L822">
            <v>0</v>
          </cell>
        </row>
        <row r="823">
          <cell r="C823">
            <v>0</v>
          </cell>
          <cell r="D823">
            <v>0</v>
          </cell>
          <cell r="E823" t="str">
            <v>Fortal ext, coop y rel con comunidades</v>
          </cell>
          <cell r="F823" t="str">
            <v>PRS</v>
          </cell>
          <cell r="G823">
            <v>50</v>
          </cell>
          <cell r="H823">
            <v>42736</v>
          </cell>
          <cell r="I823">
            <v>12</v>
          </cell>
          <cell r="J823" t="str">
            <v>MES</v>
          </cell>
          <cell r="K823" t="str">
            <v>SECRETARÍA DE EDUCACIÓN PARA LA CULTURA</v>
          </cell>
          <cell r="L823">
            <v>0</v>
          </cell>
        </row>
        <row r="824">
          <cell r="C824">
            <v>0</v>
          </cell>
          <cell r="D824">
            <v>0</v>
          </cell>
          <cell r="E824" t="str">
            <v>Fortal ext, coop y rel con comunidades</v>
          </cell>
          <cell r="F824" t="str">
            <v>PRS</v>
          </cell>
          <cell r="G824">
            <v>105</v>
          </cell>
          <cell r="H824">
            <v>42736</v>
          </cell>
          <cell r="I824">
            <v>12</v>
          </cell>
          <cell r="J824" t="str">
            <v>MES</v>
          </cell>
          <cell r="K824" t="str">
            <v>SECRETARÍA DE EDUCACIÓN PARA LA CULTURA</v>
          </cell>
          <cell r="L824">
            <v>0</v>
          </cell>
        </row>
        <row r="825">
          <cell r="C825">
            <v>0</v>
          </cell>
          <cell r="D825">
            <v>0</v>
          </cell>
          <cell r="E825" t="str">
            <v>Fortal ext, coop y rel con comunidades</v>
          </cell>
          <cell r="F825" t="str">
            <v>%</v>
          </cell>
          <cell r="G825">
            <v>100</v>
          </cell>
          <cell r="H825">
            <v>42736</v>
          </cell>
          <cell r="I825">
            <v>12</v>
          </cell>
          <cell r="J825" t="str">
            <v>MES</v>
          </cell>
          <cell r="K825" t="str">
            <v>SECRETARÍA DE EDUCACIÓN PARA LA CULTURA</v>
          </cell>
          <cell r="L825">
            <v>0</v>
          </cell>
        </row>
        <row r="826">
          <cell r="C826">
            <v>0</v>
          </cell>
          <cell r="D826">
            <v>0</v>
          </cell>
          <cell r="E826" t="str">
            <v>Programa de Fomento Cultural</v>
          </cell>
          <cell r="F826" t="str">
            <v>%</v>
          </cell>
          <cell r="G826">
            <v>5</v>
          </cell>
          <cell r="H826">
            <v>42736</v>
          </cell>
          <cell r="I826">
            <v>12</v>
          </cell>
          <cell r="J826" t="str">
            <v>MES</v>
          </cell>
          <cell r="K826" t="str">
            <v>SECRETARÍA DE EDUCACIÓN PARA LA CULTURA</v>
          </cell>
          <cell r="L826">
            <v>0</v>
          </cell>
        </row>
        <row r="827">
          <cell r="C827">
            <v>0</v>
          </cell>
          <cell r="D827">
            <v>0</v>
          </cell>
          <cell r="E827" t="str">
            <v>Programa de Deporte Universitario</v>
          </cell>
          <cell r="F827" t="str">
            <v>%</v>
          </cell>
          <cell r="G827">
            <v>5</v>
          </cell>
          <cell r="H827">
            <v>42736</v>
          </cell>
          <cell r="I827">
            <v>12</v>
          </cell>
          <cell r="J827" t="str">
            <v>MES</v>
          </cell>
          <cell r="K827" t="str">
            <v>SECRETARÍA DE EDUCACIÓN PARA LA CULTURA</v>
          </cell>
          <cell r="L827">
            <v>0</v>
          </cell>
        </row>
        <row r="828">
          <cell r="C828">
            <v>0</v>
          </cell>
          <cell r="D828">
            <v>0</v>
          </cell>
          <cell r="E828" t="str">
            <v>Fortal Unid Regionales en acad e infra</v>
          </cell>
          <cell r="F828" t="str">
            <v>%</v>
          </cell>
          <cell r="G828">
            <v>25</v>
          </cell>
          <cell r="H828">
            <v>42736</v>
          </cell>
          <cell r="I828">
            <v>12</v>
          </cell>
          <cell r="J828" t="str">
            <v>MES</v>
          </cell>
          <cell r="K828" t="str">
            <v>SECRETARÍA DE EDUCACIÓN PARA LA CULTURA</v>
          </cell>
          <cell r="L828">
            <v>0</v>
          </cell>
        </row>
        <row r="829">
          <cell r="C829">
            <v>0</v>
          </cell>
          <cell r="D829">
            <v>0</v>
          </cell>
          <cell r="E829" t="str">
            <v>Mejor servicios biblio del PCJIC</v>
          </cell>
          <cell r="F829" t="str">
            <v>UNI</v>
          </cell>
          <cell r="G829">
            <v>150</v>
          </cell>
          <cell r="H829">
            <v>42736</v>
          </cell>
          <cell r="I829">
            <v>12</v>
          </cell>
          <cell r="J829" t="str">
            <v>MES</v>
          </cell>
          <cell r="K829" t="str">
            <v>SECRETARÍA DE EDUCACIÓN PARA LA CULTURA</v>
          </cell>
          <cell r="L829">
            <v>0</v>
          </cell>
        </row>
        <row r="830">
          <cell r="C830">
            <v>0</v>
          </cell>
          <cell r="D830">
            <v>0</v>
          </cell>
          <cell r="E830" t="str">
            <v>Fortal y art Granjas con acad e inv</v>
          </cell>
          <cell r="F830" t="str">
            <v>PRS</v>
          </cell>
          <cell r="G830">
            <v>3500</v>
          </cell>
          <cell r="H830">
            <v>42736</v>
          </cell>
          <cell r="I830">
            <v>12</v>
          </cell>
          <cell r="J830" t="str">
            <v>MES</v>
          </cell>
          <cell r="K830" t="str">
            <v>SECRETARÍA DE EDUCACIÓN PARA LA CULTURA</v>
          </cell>
          <cell r="L830">
            <v>0</v>
          </cell>
        </row>
        <row r="831">
          <cell r="C831">
            <v>0</v>
          </cell>
          <cell r="D831">
            <v>0</v>
          </cell>
          <cell r="E831" t="str">
            <v>Mejora serv Lab del PCJIC</v>
          </cell>
          <cell r="F831" t="str">
            <v>UNI</v>
          </cell>
          <cell r="G831">
            <v>1</v>
          </cell>
          <cell r="H831">
            <v>42736</v>
          </cell>
          <cell r="I831">
            <v>12</v>
          </cell>
          <cell r="J831" t="str">
            <v>MES</v>
          </cell>
          <cell r="K831" t="str">
            <v>SECRETARÍA DE EDUCACIÓN PARA LA CULTURA</v>
          </cell>
          <cell r="L831">
            <v>0</v>
          </cell>
        </row>
        <row r="832">
          <cell r="C832">
            <v>0</v>
          </cell>
          <cell r="D832">
            <v>0</v>
          </cell>
          <cell r="E832" t="str">
            <v>Prep realiza Autoev y Acred Inst y Prog</v>
          </cell>
          <cell r="F832" t="str">
            <v>%</v>
          </cell>
          <cell r="G832">
            <v>20</v>
          </cell>
          <cell r="H832">
            <v>42736</v>
          </cell>
          <cell r="I832">
            <v>12</v>
          </cell>
          <cell r="J832" t="str">
            <v>MES</v>
          </cell>
          <cell r="K832" t="str">
            <v>SECRETARÍA DE EDUCACIÓN PARA LA CULTURA</v>
          </cell>
          <cell r="L832">
            <v>0</v>
          </cell>
        </row>
        <row r="833">
          <cell r="C833">
            <v>0</v>
          </cell>
          <cell r="D833">
            <v>0</v>
          </cell>
          <cell r="E833" t="str">
            <v>Prep realiza Autoev y Acred Inst y Prog</v>
          </cell>
          <cell r="F833" t="str">
            <v>%</v>
          </cell>
          <cell r="G833">
            <v>100</v>
          </cell>
          <cell r="H833">
            <v>42736</v>
          </cell>
          <cell r="I833">
            <v>12</v>
          </cell>
          <cell r="J833" t="str">
            <v>MES</v>
          </cell>
          <cell r="K833" t="str">
            <v>SECRETARÍA DE EDUCACIÓN PARA LA CULTURA</v>
          </cell>
          <cell r="L833">
            <v>0</v>
          </cell>
        </row>
        <row r="834">
          <cell r="C834">
            <v>0</v>
          </cell>
          <cell r="D834">
            <v>0</v>
          </cell>
          <cell r="E834" t="str">
            <v>Mejor perm y grad desde área  cicias bás</v>
          </cell>
          <cell r="F834" t="str">
            <v>PRS</v>
          </cell>
          <cell r="G834">
            <v>200</v>
          </cell>
          <cell r="H834">
            <v>42736</v>
          </cell>
          <cell r="I834">
            <v>12</v>
          </cell>
          <cell r="J834" t="str">
            <v>MES</v>
          </cell>
          <cell r="K834" t="str">
            <v>SECRETARÍA DE EDUCACIÓN PARA LA CULTURA</v>
          </cell>
          <cell r="L834">
            <v>0</v>
          </cell>
        </row>
        <row r="835">
          <cell r="C835">
            <v>0</v>
          </cell>
          <cell r="D835">
            <v>0</v>
          </cell>
          <cell r="E835" t="str">
            <v>Fortal y desarrollo de investigación</v>
          </cell>
          <cell r="F835" t="str">
            <v>%</v>
          </cell>
          <cell r="G835">
            <v>13</v>
          </cell>
          <cell r="H835">
            <v>42736</v>
          </cell>
          <cell r="I835">
            <v>12</v>
          </cell>
          <cell r="J835" t="str">
            <v>MES</v>
          </cell>
          <cell r="K835" t="str">
            <v>SECRETARÍA DE EDUCACIÓN PARA LA CULTURA</v>
          </cell>
          <cell r="L835">
            <v>0</v>
          </cell>
        </row>
        <row r="836">
          <cell r="C836" t="str">
            <v>2016050000243</v>
          </cell>
          <cell r="D836">
            <v>30000000000</v>
          </cell>
          <cell r="E836" t="str">
            <v>Contratar personal apoyo urbano rural</v>
          </cell>
          <cell r="F836" t="str">
            <v>UNI</v>
          </cell>
          <cell r="G836">
            <v>1</v>
          </cell>
          <cell r="H836">
            <v>42736</v>
          </cell>
          <cell r="I836">
            <v>12</v>
          </cell>
          <cell r="J836" t="str">
            <v>MES</v>
          </cell>
          <cell r="K836" t="str">
            <v>SECRETARÍA DE EDUCACIÓN PARA LA CULTURA</v>
          </cell>
          <cell r="L836" t="str">
            <v>Suministro personal administrativo para garantizar la prestación del servicio educativo en los municipios no certificados del Departamento</v>
          </cell>
        </row>
        <row r="837">
          <cell r="C837" t="str">
            <v>2016050000244</v>
          </cell>
          <cell r="D837">
            <v>46840000000</v>
          </cell>
          <cell r="E837" t="str">
            <v>Auditoría de matrícula</v>
          </cell>
          <cell r="F837" t="str">
            <v>UNI</v>
          </cell>
          <cell r="G837">
            <v>1</v>
          </cell>
          <cell r="H837">
            <v>42736</v>
          </cell>
          <cell r="I837">
            <v>12</v>
          </cell>
          <cell r="J837" t="str">
            <v>MES</v>
          </cell>
          <cell r="K837" t="str">
            <v>SECRETARÍA DE EDUCACIÓN PARA LA CULTURA</v>
          </cell>
          <cell r="L837" t="str">
            <v>Ampliación de  la sostenibilidad del servicio educativo oficial en el Departamento de Antioquia</v>
          </cell>
        </row>
        <row r="838">
          <cell r="C838">
            <v>0</v>
          </cell>
          <cell r="D838">
            <v>0</v>
          </cell>
          <cell r="E838" t="str">
            <v>Contratación cobertura</v>
          </cell>
          <cell r="F838" t="str">
            <v>UNI</v>
          </cell>
          <cell r="G838">
            <v>1</v>
          </cell>
          <cell r="H838">
            <v>42736</v>
          </cell>
          <cell r="I838">
            <v>12</v>
          </cell>
          <cell r="J838" t="str">
            <v>MES</v>
          </cell>
          <cell r="K838" t="str">
            <v>SECRETARÍA DE EDUCACIÓN PARA LA CULTURA</v>
          </cell>
          <cell r="L838">
            <v>0</v>
          </cell>
        </row>
        <row r="839">
          <cell r="C839" t="str">
            <v>2016050000245</v>
          </cell>
          <cell r="D839">
            <v>100000000</v>
          </cell>
          <cell r="E839" t="str">
            <v>Apoyo legalización predios</v>
          </cell>
          <cell r="F839" t="str">
            <v>UNI</v>
          </cell>
          <cell r="G839">
            <v>1</v>
          </cell>
          <cell r="H839">
            <v>42736</v>
          </cell>
          <cell r="I839">
            <v>12</v>
          </cell>
          <cell r="J839" t="str">
            <v>MES</v>
          </cell>
          <cell r="K839" t="str">
            <v>SECRETARÍA DE EDUCACIÓN PARA LA CULTURA</v>
          </cell>
          <cell r="L839" t="str">
            <v>Suministro en sedes educativas de agua, saneamiento básico, energía y legalización de predios en asoscio con dependencias de la Gobernación de Antioquia</v>
          </cell>
        </row>
        <row r="840">
          <cell r="C840">
            <v>0</v>
          </cell>
          <cell r="D840">
            <v>0</v>
          </cell>
          <cell r="E840" t="str">
            <v>Cofinanciar agua potable</v>
          </cell>
          <cell r="F840" t="str">
            <v>UNI</v>
          </cell>
          <cell r="G840">
            <v>1</v>
          </cell>
          <cell r="H840">
            <v>42736</v>
          </cell>
          <cell r="I840">
            <v>12</v>
          </cell>
          <cell r="J840" t="str">
            <v>MES</v>
          </cell>
          <cell r="K840" t="str">
            <v>SECRETARÍA DE EDUCACIÓN PARA LA CULTURA</v>
          </cell>
          <cell r="L840">
            <v>0</v>
          </cell>
        </row>
        <row r="841">
          <cell r="C841">
            <v>0</v>
          </cell>
          <cell r="D841">
            <v>0</v>
          </cell>
          <cell r="E841" t="str">
            <v>Cofinanciar instalación energía</v>
          </cell>
          <cell r="F841" t="str">
            <v>UNI</v>
          </cell>
          <cell r="G841">
            <v>1</v>
          </cell>
          <cell r="H841">
            <v>42736</v>
          </cell>
          <cell r="I841">
            <v>12</v>
          </cell>
          <cell r="J841" t="str">
            <v>MES</v>
          </cell>
          <cell r="K841" t="str">
            <v>SECRETARÍA DE EDUCACIÓN PARA LA CULTURA</v>
          </cell>
          <cell r="L841">
            <v>0</v>
          </cell>
        </row>
        <row r="842">
          <cell r="C842">
            <v>0</v>
          </cell>
          <cell r="D842">
            <v>0</v>
          </cell>
          <cell r="E842" t="str">
            <v>Cofinanciar saneamiento básico</v>
          </cell>
          <cell r="F842" t="str">
            <v>UNI</v>
          </cell>
          <cell r="G842">
            <v>1</v>
          </cell>
          <cell r="H842">
            <v>42736</v>
          </cell>
          <cell r="I842">
            <v>12</v>
          </cell>
          <cell r="J842" t="str">
            <v>MES</v>
          </cell>
          <cell r="K842" t="str">
            <v>SECRETARÍA DE EDUCACIÓN PARA LA CULTURA</v>
          </cell>
          <cell r="L842">
            <v>0</v>
          </cell>
        </row>
        <row r="843">
          <cell r="C843" t="str">
            <v>2016050000246</v>
          </cell>
          <cell r="D843">
            <v>36158477980</v>
          </cell>
          <cell r="E843" t="str">
            <v>Profesores vinculados y ocasionales</v>
          </cell>
          <cell r="F843" t="str">
            <v>UNI</v>
          </cell>
          <cell r="G843">
            <v>1</v>
          </cell>
          <cell r="H843">
            <v>42736</v>
          </cell>
          <cell r="I843">
            <v>12</v>
          </cell>
          <cell r="J843" t="str">
            <v>MES</v>
          </cell>
          <cell r="K843" t="str">
            <v>SECRETARÍA DE EDUCACIÓN PARA LA CULTURA</v>
          </cell>
          <cell r="L843" t="str">
            <v>Mejoramiento acceso y permanencia de los jóvenes de la Universidad de Antioquia en el territorio Departamento, Antioquia, Occidente</v>
          </cell>
        </row>
        <row r="844">
          <cell r="C844" t="str">
            <v>2016050000247</v>
          </cell>
          <cell r="D844">
            <v>1000000000</v>
          </cell>
          <cell r="E844" t="str">
            <v>Compra calzado y vestido labor</v>
          </cell>
          <cell r="F844" t="str">
            <v>UNI</v>
          </cell>
          <cell r="G844">
            <v>1</v>
          </cell>
          <cell r="H844">
            <v>42736</v>
          </cell>
          <cell r="I844">
            <v>12</v>
          </cell>
          <cell r="J844" t="str">
            <v>MES</v>
          </cell>
          <cell r="K844" t="str">
            <v>SECRETARÍA DE EDUCACIÓN PARA LA CULTURA</v>
          </cell>
          <cell r="L844" t="str">
            <v>Adquisición de los elementos de dotación para los docentes que devengan menos de dos salarios mínimos l.v. Municipios no certificados en educación del Departamento de Antioquia.</v>
          </cell>
        </row>
        <row r="845">
          <cell r="C845" t="str">
            <v>2016050000248</v>
          </cell>
          <cell r="D845">
            <v>171296912</v>
          </cell>
          <cell r="E845" t="str">
            <v>Actividades Capacitación Servidores</v>
          </cell>
          <cell r="F845" t="str">
            <v>UNI</v>
          </cell>
          <cell r="G845">
            <v>1</v>
          </cell>
          <cell r="H845">
            <v>42736</v>
          </cell>
          <cell r="I845">
            <v>12</v>
          </cell>
          <cell r="J845" t="str">
            <v>MES</v>
          </cell>
          <cell r="K845" t="str">
            <v>SECRETARÍA DE EDUCACIÓN PARA LA CULTURA</v>
          </cell>
          <cell r="L845" t="str">
            <v>Implementación de estrategias orientadas al bienestar de los funcionarios de la Secretaría de Educación de Antioquia</v>
          </cell>
        </row>
        <row r="846">
          <cell r="C846" t="str">
            <v>2016050000292</v>
          </cell>
          <cell r="D846">
            <v>0</v>
          </cell>
          <cell r="E846" t="str">
            <v>Asesorías proyectos transversales</v>
          </cell>
          <cell r="F846" t="str">
            <v>UNI</v>
          </cell>
          <cell r="G846">
            <v>1</v>
          </cell>
          <cell r="H846">
            <v>42736</v>
          </cell>
          <cell r="I846">
            <v>12</v>
          </cell>
          <cell r="J846" t="str">
            <v>MES</v>
          </cell>
          <cell r="K846" t="str">
            <v>SECRETARÍA DE EDUCACIÓN PARA LA CULTURA</v>
          </cell>
          <cell r="L846" t="str">
            <v>Apoyo a la implementación de la Jornada única  Municipios no certificados de Antioquia</v>
          </cell>
        </row>
        <row r="847">
          <cell r="C847">
            <v>0</v>
          </cell>
          <cell r="D847">
            <v>0</v>
          </cell>
          <cell r="E847" t="str">
            <v>Ofertar programas impacto territorial</v>
          </cell>
          <cell r="F847" t="str">
            <v>UNI</v>
          </cell>
          <cell r="G847">
            <v>1</v>
          </cell>
          <cell r="H847">
            <v>42736</v>
          </cell>
          <cell r="I847">
            <v>12</v>
          </cell>
          <cell r="J847" t="str">
            <v>MES</v>
          </cell>
          <cell r="K847" t="str">
            <v>SECRETARÍA DE EDUCACIÓN PARA LA CULTURA</v>
          </cell>
          <cell r="L847">
            <v>0</v>
          </cell>
        </row>
        <row r="848">
          <cell r="C848" t="str">
            <v>2016050000052</v>
          </cell>
          <cell r="D848">
            <v>0</v>
          </cell>
          <cell r="E848" t="str">
            <v>Adecuación manten  infraestructura</v>
          </cell>
          <cell r="F848" t="str">
            <v>UNI</v>
          </cell>
          <cell r="G848">
            <v>1</v>
          </cell>
          <cell r="H848">
            <v>42736</v>
          </cell>
          <cell r="I848">
            <v>12</v>
          </cell>
          <cell r="J848" t="str">
            <v>MES</v>
          </cell>
          <cell r="K848" t="str">
            <v>SECRETARÍA DE EDUCACIÓN PARA LA CULTURA</v>
          </cell>
          <cell r="L848" t="str">
            <v>Implementación y puesta en marcha del bachillerato digital para Antioquia en todo el Departamento, Antioquia, Occidente</v>
          </cell>
        </row>
        <row r="849">
          <cell r="C849">
            <v>0</v>
          </cell>
          <cell r="D849">
            <v>0</v>
          </cell>
          <cell r="E849" t="str">
            <v>Adquisición de bienes y servicios</v>
          </cell>
          <cell r="F849" t="str">
            <v>UNI</v>
          </cell>
          <cell r="G849">
            <v>1</v>
          </cell>
          <cell r="H849">
            <v>42736</v>
          </cell>
          <cell r="I849">
            <v>12</v>
          </cell>
          <cell r="J849" t="str">
            <v>MES</v>
          </cell>
          <cell r="K849" t="str">
            <v>SECRETARÍA DE EDUCACIÓN PARA LA CULTURA</v>
          </cell>
          <cell r="L849">
            <v>0</v>
          </cell>
        </row>
        <row r="850">
          <cell r="C850">
            <v>0</v>
          </cell>
          <cell r="D850">
            <v>0</v>
          </cell>
          <cell r="E850" t="str">
            <v>Asistencia técnica y operatividad</v>
          </cell>
          <cell r="F850" t="str">
            <v>UNI</v>
          </cell>
          <cell r="G850">
            <v>1</v>
          </cell>
          <cell r="H850">
            <v>42736</v>
          </cell>
          <cell r="I850">
            <v>12</v>
          </cell>
          <cell r="J850" t="str">
            <v>MES</v>
          </cell>
          <cell r="K850" t="str">
            <v>SECRETARÍA DE EDUCACIÓN PARA LA CULTURA</v>
          </cell>
          <cell r="L850">
            <v>0</v>
          </cell>
        </row>
        <row r="851">
          <cell r="C851">
            <v>0</v>
          </cell>
          <cell r="D851">
            <v>0</v>
          </cell>
          <cell r="E851" t="str">
            <v>Diseño implem modelo dig</v>
          </cell>
          <cell r="F851" t="str">
            <v>UNI</v>
          </cell>
          <cell r="G851">
            <v>1</v>
          </cell>
          <cell r="H851">
            <v>42736</v>
          </cell>
          <cell r="I851">
            <v>12</v>
          </cell>
          <cell r="J851" t="str">
            <v>MES</v>
          </cell>
          <cell r="K851" t="str">
            <v>SECRETARÍA DE EDUCACIÓN PARA LA CULTURA</v>
          </cell>
          <cell r="L851">
            <v>0</v>
          </cell>
        </row>
        <row r="852">
          <cell r="C852">
            <v>0</v>
          </cell>
          <cell r="D852">
            <v>0</v>
          </cell>
          <cell r="E852" t="str">
            <v>Diseño implement Plan estratégico TIC</v>
          </cell>
          <cell r="F852" t="str">
            <v>UNI</v>
          </cell>
          <cell r="G852">
            <v>1</v>
          </cell>
          <cell r="H852">
            <v>42736</v>
          </cell>
          <cell r="I852">
            <v>12</v>
          </cell>
          <cell r="J852" t="str">
            <v>MES</v>
          </cell>
          <cell r="K852" t="str">
            <v>SECRETARÍA DE EDUCACIÓN PARA LA CULTURA</v>
          </cell>
          <cell r="L852">
            <v>0</v>
          </cell>
        </row>
        <row r="853">
          <cell r="C853">
            <v>2016050000055</v>
          </cell>
          <cell r="D853">
            <v>0</v>
          </cell>
          <cell r="E853" t="str">
            <v>Cap Ap lo Dot Ev seg As téc</v>
          </cell>
          <cell r="F853" t="str">
            <v>UNI</v>
          </cell>
          <cell r="G853">
            <v>1</v>
          </cell>
          <cell r="H853">
            <v>42736</v>
          </cell>
          <cell r="I853">
            <v>12</v>
          </cell>
          <cell r="J853" t="str">
            <v>MES</v>
          </cell>
          <cell r="K853" t="str">
            <v>SECRETARÍA DE EDUCACIÓN PARA LA CULTURA</v>
          </cell>
          <cell r="L853" t="str">
            <v>Desarrollo de la excelencia educativa, con formación y asistencia técnica a docentes y directivos docentes en MEF en municipios no certificados de Antioquia</v>
          </cell>
        </row>
        <row r="854">
          <cell r="C854">
            <v>0</v>
          </cell>
          <cell r="D854">
            <v>0</v>
          </cell>
          <cell r="E854" t="str">
            <v>Cap As téc fin Dot Log Mon Seg Ev.</v>
          </cell>
          <cell r="F854" t="str">
            <v>UNI</v>
          </cell>
          <cell r="G854">
            <v>1</v>
          </cell>
          <cell r="H854">
            <v>42736</v>
          </cell>
          <cell r="I854">
            <v>12</v>
          </cell>
          <cell r="J854" t="str">
            <v>MES</v>
          </cell>
          <cell r="K854" t="str">
            <v>SECRETARÍA DE EDUCACIÓN PARA LA CULTURA</v>
          </cell>
          <cell r="L854">
            <v>0</v>
          </cell>
        </row>
        <row r="855">
          <cell r="C855">
            <v>0</v>
          </cell>
          <cell r="D855">
            <v>0</v>
          </cell>
          <cell r="E855" t="str">
            <v>Cap asis téc ap log dot eva seg</v>
          </cell>
          <cell r="F855" t="str">
            <v>UNI</v>
          </cell>
          <cell r="G855">
            <v>1</v>
          </cell>
          <cell r="H855">
            <v>42736</v>
          </cell>
          <cell r="I855">
            <v>12</v>
          </cell>
          <cell r="J855" t="str">
            <v>MES</v>
          </cell>
          <cell r="K855" t="str">
            <v>SECRETARÍA DE EDUCACIÓN PARA LA CULTURA</v>
          </cell>
          <cell r="L855">
            <v>0</v>
          </cell>
        </row>
        <row r="856">
          <cell r="C856">
            <v>0</v>
          </cell>
          <cell r="D856">
            <v>0</v>
          </cell>
          <cell r="E856" t="str">
            <v>Cap. asist. téc. eval. y seg. dot.</v>
          </cell>
          <cell r="F856" t="str">
            <v>UNI</v>
          </cell>
          <cell r="G856">
            <v>1</v>
          </cell>
          <cell r="H856">
            <v>42736</v>
          </cell>
          <cell r="I856">
            <v>12</v>
          </cell>
          <cell r="J856" t="str">
            <v>MES</v>
          </cell>
          <cell r="K856" t="str">
            <v>SECRETARÍA DE EDUCACIÓN PARA LA CULTURA</v>
          </cell>
          <cell r="L856">
            <v>0</v>
          </cell>
        </row>
        <row r="857">
          <cell r="C857" t="str">
            <v>2016050000057</v>
          </cell>
          <cell r="D857">
            <v>0</v>
          </cell>
          <cell r="E857" t="str">
            <v>Intervenciónes de las aulas móviles</v>
          </cell>
          <cell r="F857" t="str">
            <v>UNI</v>
          </cell>
          <cell r="G857">
            <v>1</v>
          </cell>
          <cell r="H857">
            <v>42736</v>
          </cell>
          <cell r="I857">
            <v>12</v>
          </cell>
          <cell r="J857" t="str">
            <v>MES</v>
          </cell>
          <cell r="K857" t="str">
            <v>SECRETARÍA DE EDUCACIÓN PARA LA CULTURA</v>
          </cell>
          <cell r="L857" t="str">
            <v>Aulas móviles</v>
          </cell>
        </row>
        <row r="858">
          <cell r="C858" t="str">
            <v>2016050000060</v>
          </cell>
          <cell r="D858">
            <v>0</v>
          </cell>
          <cell r="E858" t="str">
            <v>As téc Cap Fin Dot Ap log</v>
          </cell>
          <cell r="F858" t="str">
            <v>UNI</v>
          </cell>
          <cell r="G858">
            <v>1</v>
          </cell>
          <cell r="H858">
            <v>42736</v>
          </cell>
          <cell r="I858">
            <v>12</v>
          </cell>
          <cell r="J858" t="str">
            <v>MES</v>
          </cell>
          <cell r="K858" t="str">
            <v>SECRETARÍA DE EDUCACIÓN PARA LA CULTURA</v>
          </cell>
          <cell r="L858" t="str">
            <v>Consolidación de estrategias educativas para una nueva ruralidad todo el Departamento, Antioquia, Occidente</v>
          </cell>
        </row>
        <row r="859">
          <cell r="C859">
            <v>0</v>
          </cell>
          <cell r="D859">
            <v>0</v>
          </cell>
          <cell r="E859" t="str">
            <v>Cap as té dot ap log mo ev seg man fin</v>
          </cell>
          <cell r="F859" t="str">
            <v>UNI</v>
          </cell>
          <cell r="G859">
            <v>1</v>
          </cell>
          <cell r="H859">
            <v>42736</v>
          </cell>
          <cell r="I859">
            <v>12</v>
          </cell>
          <cell r="J859" t="str">
            <v>MES</v>
          </cell>
          <cell r="K859" t="str">
            <v>SECRETARÍA DE EDUCACIÓN PARA LA CULTURA</v>
          </cell>
          <cell r="L859">
            <v>0</v>
          </cell>
        </row>
        <row r="860">
          <cell r="C860">
            <v>0</v>
          </cell>
          <cell r="D860">
            <v>0</v>
          </cell>
          <cell r="E860" t="str">
            <v>Cap As téc Ap log Seg Ev</v>
          </cell>
          <cell r="F860" t="str">
            <v>UNI</v>
          </cell>
          <cell r="G860">
            <v>1</v>
          </cell>
          <cell r="H860">
            <v>42736</v>
          </cell>
          <cell r="I860">
            <v>12</v>
          </cell>
          <cell r="J860" t="str">
            <v>MES</v>
          </cell>
          <cell r="K860" t="str">
            <v>SECRETARÍA DE EDUCACIÓN PARA LA CULTURA</v>
          </cell>
          <cell r="L860">
            <v>0</v>
          </cell>
        </row>
        <row r="861">
          <cell r="C861">
            <v>0</v>
          </cell>
          <cell r="D861">
            <v>0</v>
          </cell>
          <cell r="E861" t="str">
            <v>Cap As téc ap log seg ev sost dot</v>
          </cell>
          <cell r="F861" t="str">
            <v>UNI</v>
          </cell>
          <cell r="G861">
            <v>1</v>
          </cell>
          <cell r="H861">
            <v>42736</v>
          </cell>
          <cell r="I861">
            <v>12</v>
          </cell>
          <cell r="J861" t="str">
            <v>MES</v>
          </cell>
          <cell r="K861" t="str">
            <v>SECRETARÍA DE EDUCACIÓN PARA LA CULTURA</v>
          </cell>
          <cell r="L861">
            <v>0</v>
          </cell>
        </row>
        <row r="862">
          <cell r="C862" t="str">
            <v>2016050000065</v>
          </cell>
          <cell r="D862">
            <v>0</v>
          </cell>
          <cell r="E862" t="str">
            <v>Talleres de formación</v>
          </cell>
          <cell r="F862" t="str">
            <v>UNI</v>
          </cell>
          <cell r="G862">
            <v>1</v>
          </cell>
          <cell r="H862">
            <v>42736</v>
          </cell>
          <cell r="I862">
            <v>12</v>
          </cell>
          <cell r="J862" t="str">
            <v>MES</v>
          </cell>
          <cell r="K862" t="str">
            <v>SECRETARÍA DE EDUCACIÓN PARA LA CULTURA</v>
          </cell>
          <cell r="L862" t="str">
            <v>Formación implementación de estrategias educativas y digitales que promuevan el departamento como un territorio inteligente todo el Departamento, Antioquia, Occidente</v>
          </cell>
        </row>
        <row r="863">
          <cell r="C863">
            <v>0</v>
          </cell>
          <cell r="D863">
            <v>0</v>
          </cell>
          <cell r="E863" t="str">
            <v>Acompañamiento virtual</v>
          </cell>
          <cell r="F863" t="str">
            <v>UNI</v>
          </cell>
          <cell r="G863">
            <v>1</v>
          </cell>
          <cell r="H863">
            <v>42736</v>
          </cell>
          <cell r="I863">
            <v>12</v>
          </cell>
          <cell r="J863" t="str">
            <v>MES</v>
          </cell>
          <cell r="K863" t="str">
            <v>SECRETARÍA DE EDUCACIÓN PARA LA CULTURA</v>
          </cell>
          <cell r="L863">
            <v>0</v>
          </cell>
        </row>
        <row r="864">
          <cell r="C864">
            <v>0</v>
          </cell>
          <cell r="D864">
            <v>0</v>
          </cell>
          <cell r="E864" t="str">
            <v>Desarrollo plataforma</v>
          </cell>
          <cell r="F864" t="str">
            <v>UNI</v>
          </cell>
          <cell r="G864">
            <v>1</v>
          </cell>
          <cell r="H864">
            <v>42736</v>
          </cell>
          <cell r="I864">
            <v>12</v>
          </cell>
          <cell r="J864" t="str">
            <v>MES</v>
          </cell>
          <cell r="K864" t="str">
            <v>SECRETARÍA DE EDUCACIÓN PARA LA CULTURA</v>
          </cell>
          <cell r="L864">
            <v>0</v>
          </cell>
        </row>
        <row r="865">
          <cell r="C865">
            <v>0</v>
          </cell>
          <cell r="D865">
            <v>0</v>
          </cell>
          <cell r="E865" t="str">
            <v>Diseño publicación contenido digital</v>
          </cell>
          <cell r="F865" t="str">
            <v>UNI</v>
          </cell>
          <cell r="G865">
            <v>1</v>
          </cell>
          <cell r="H865">
            <v>42736</v>
          </cell>
          <cell r="I865">
            <v>12</v>
          </cell>
          <cell r="J865" t="str">
            <v>MES</v>
          </cell>
          <cell r="K865" t="str">
            <v>SECRETARÍA DE EDUCACIÓN PARA LA CULTURA</v>
          </cell>
          <cell r="L865">
            <v>0</v>
          </cell>
        </row>
        <row r="866">
          <cell r="C866" t="str">
            <v>2016050000061</v>
          </cell>
          <cell r="D866">
            <v>0</v>
          </cell>
          <cell r="E866" t="str">
            <v>Adquirir dispositivos tecnológicos</v>
          </cell>
          <cell r="F866" t="str">
            <v>UNI</v>
          </cell>
          <cell r="G866">
            <v>1</v>
          </cell>
          <cell r="H866">
            <v>42736</v>
          </cell>
          <cell r="I866">
            <v>12</v>
          </cell>
          <cell r="J866" t="str">
            <v>MES</v>
          </cell>
          <cell r="K866" t="str">
            <v>SECRETARÍA DE EDUCACIÓN PARA LA CULTURA</v>
          </cell>
          <cell r="L866" t="str">
            <v>Fortalecimiento de la conectividad y equipamiento tecnológico al servicio de las instituciones educativas todo el Departamento, Antioquia, Occidente</v>
          </cell>
        </row>
        <row r="867">
          <cell r="C867">
            <v>0</v>
          </cell>
          <cell r="D867">
            <v>0</v>
          </cell>
          <cell r="E867" t="str">
            <v>Contratación servicio internet</v>
          </cell>
          <cell r="F867" t="str">
            <v>UNI</v>
          </cell>
          <cell r="G867">
            <v>1</v>
          </cell>
          <cell r="H867">
            <v>42736</v>
          </cell>
          <cell r="I867">
            <v>12</v>
          </cell>
          <cell r="J867" t="str">
            <v>MES</v>
          </cell>
          <cell r="K867" t="str">
            <v>SECRETARÍA DE EDUCACIÓN PARA LA CULTURA</v>
          </cell>
          <cell r="L867">
            <v>0</v>
          </cell>
        </row>
        <row r="868">
          <cell r="C868">
            <v>0</v>
          </cell>
          <cell r="D868">
            <v>0</v>
          </cell>
          <cell r="E868" t="str">
            <v>Contratar adquir instal pta punto redes</v>
          </cell>
          <cell r="F868" t="str">
            <v>UNI</v>
          </cell>
          <cell r="G868">
            <v>1</v>
          </cell>
          <cell r="H868">
            <v>42736</v>
          </cell>
          <cell r="I868">
            <v>12</v>
          </cell>
          <cell r="J868" t="str">
            <v>MES</v>
          </cell>
          <cell r="K868" t="str">
            <v>SECRETARÍA DE EDUCACIÓN PARA LA CULTURA</v>
          </cell>
          <cell r="L868">
            <v>0</v>
          </cell>
        </row>
        <row r="869">
          <cell r="C869">
            <v>0</v>
          </cell>
          <cell r="D869">
            <v>0</v>
          </cell>
          <cell r="E869" t="str">
            <v>Contratar migración a fibra óptica</v>
          </cell>
          <cell r="F869" t="str">
            <v>UNI</v>
          </cell>
          <cell r="G869">
            <v>1</v>
          </cell>
          <cell r="H869">
            <v>42736</v>
          </cell>
          <cell r="I869">
            <v>12</v>
          </cell>
          <cell r="J869" t="str">
            <v>MES</v>
          </cell>
          <cell r="K869" t="str">
            <v>SECRETARÍA DE EDUCACIÓN PARA LA CULTURA</v>
          </cell>
          <cell r="L869">
            <v>0</v>
          </cell>
        </row>
        <row r="870">
          <cell r="C870">
            <v>0</v>
          </cell>
          <cell r="D870">
            <v>0</v>
          </cell>
          <cell r="E870" t="str">
            <v>Contratar servicio asistencia técnica</v>
          </cell>
          <cell r="F870" t="str">
            <v>UNI</v>
          </cell>
          <cell r="G870">
            <v>1</v>
          </cell>
          <cell r="H870">
            <v>42736</v>
          </cell>
          <cell r="I870">
            <v>12</v>
          </cell>
          <cell r="J870" t="str">
            <v>MES</v>
          </cell>
          <cell r="K870" t="str">
            <v>SECRETARÍA DE EDUCACIÓN PARA LA CULTURA</v>
          </cell>
          <cell r="L870">
            <v>0</v>
          </cell>
        </row>
        <row r="871">
          <cell r="C871">
            <v>0</v>
          </cell>
          <cell r="D871">
            <v>0</v>
          </cell>
          <cell r="E871" t="str">
            <v>Contratar servicio mesa ayuda</v>
          </cell>
          <cell r="F871" t="str">
            <v>UNI</v>
          </cell>
          <cell r="G871">
            <v>1</v>
          </cell>
          <cell r="H871">
            <v>42736</v>
          </cell>
          <cell r="I871">
            <v>12</v>
          </cell>
          <cell r="J871" t="str">
            <v>MES</v>
          </cell>
          <cell r="K871" t="str">
            <v>SECRETARÍA DE EDUCACIÓN PARA LA CULTURA</v>
          </cell>
          <cell r="L871">
            <v>0</v>
          </cell>
        </row>
        <row r="872">
          <cell r="C872">
            <v>2016050000073</v>
          </cell>
          <cell r="D872">
            <v>0</v>
          </cell>
          <cell r="E872" t="str">
            <v>Acompañamien aula y comunidad apzje</v>
          </cell>
          <cell r="F872" t="str">
            <v>UNI</v>
          </cell>
          <cell r="G872">
            <v>1</v>
          </cell>
          <cell r="H872">
            <v>42736</v>
          </cell>
          <cell r="I872">
            <v>12</v>
          </cell>
          <cell r="J872" t="str">
            <v>MES</v>
          </cell>
          <cell r="K872" t="str">
            <v>SECRETARÍA DE EDUCACIÓN PARA LA CULTURA</v>
          </cell>
          <cell r="L872" t="str">
            <v>Implementación de la estrategia Antioquia líder en pruebas saber en los municipios no certificados del Departamento de Antioquia</v>
          </cell>
        </row>
        <row r="873">
          <cell r="C873">
            <v>0</v>
          </cell>
          <cell r="D873">
            <v>0</v>
          </cell>
          <cell r="E873" t="str">
            <v>Seleccion y contratacion de la IES</v>
          </cell>
          <cell r="F873" t="str">
            <v>UNI</v>
          </cell>
          <cell r="G873">
            <v>1</v>
          </cell>
          <cell r="H873">
            <v>42736</v>
          </cell>
          <cell r="I873">
            <v>12</v>
          </cell>
          <cell r="J873" t="str">
            <v>MES</v>
          </cell>
          <cell r="K873" t="str">
            <v>SECRETARÍA DE EDUCACIÓN PARA LA CULTURA</v>
          </cell>
          <cell r="L873">
            <v>0</v>
          </cell>
        </row>
        <row r="874">
          <cell r="C874">
            <v>0</v>
          </cell>
          <cell r="D874">
            <v>0</v>
          </cell>
          <cell r="E874" t="str">
            <v>Subir las preguntas al Sotfware</v>
          </cell>
          <cell r="F874" t="str">
            <v>UNI</v>
          </cell>
          <cell r="G874">
            <v>1</v>
          </cell>
          <cell r="H874">
            <v>42736</v>
          </cell>
          <cell r="I874">
            <v>12</v>
          </cell>
          <cell r="J874" t="str">
            <v>MES</v>
          </cell>
          <cell r="K874" t="str">
            <v>SECRETARÍA DE EDUCACIÓN PARA LA CULTURA</v>
          </cell>
          <cell r="L874">
            <v>0</v>
          </cell>
        </row>
        <row r="875">
          <cell r="C875" t="str">
            <v>2016050000100</v>
          </cell>
          <cell r="D875">
            <v>0</v>
          </cell>
          <cell r="E875" t="str">
            <v>Acompañar comunidad aprendizaje</v>
          </cell>
          <cell r="F875" t="str">
            <v>UNI</v>
          </cell>
          <cell r="G875">
            <v>1</v>
          </cell>
          <cell r="H875">
            <v>42736</v>
          </cell>
          <cell r="I875">
            <v>12</v>
          </cell>
          <cell r="J875" t="str">
            <v>MES</v>
          </cell>
          <cell r="K875" t="str">
            <v>SECRETARÍA DE EDUCACIÓN PARA LA CULTURA</v>
          </cell>
          <cell r="L875" t="str">
            <v>Fortalecimiento curricular en el departamento de Antioquia</v>
          </cell>
        </row>
        <row r="876">
          <cell r="C876">
            <v>0</v>
          </cell>
          <cell r="D876">
            <v>0</v>
          </cell>
          <cell r="E876" t="str">
            <v>Acompañar establecimient educativ</v>
          </cell>
          <cell r="F876" t="str">
            <v>UNI</v>
          </cell>
          <cell r="G876">
            <v>1</v>
          </cell>
          <cell r="H876">
            <v>42736</v>
          </cell>
          <cell r="I876">
            <v>12</v>
          </cell>
          <cell r="J876" t="str">
            <v>MES</v>
          </cell>
          <cell r="K876" t="str">
            <v>SECRETARÍA DE EDUCACIÓN PARA LA CULTURA</v>
          </cell>
          <cell r="L876">
            <v>0</v>
          </cell>
        </row>
        <row r="877">
          <cell r="C877" t="str">
            <v>2016050000102</v>
          </cell>
          <cell r="D877">
            <v>0</v>
          </cell>
          <cell r="E877" t="str">
            <v>Acompañar comunidades indígenas</v>
          </cell>
          <cell r="F877" t="str">
            <v>UNI</v>
          </cell>
          <cell r="G877">
            <v>1</v>
          </cell>
          <cell r="H877">
            <v>42736</v>
          </cell>
          <cell r="I877">
            <v>12</v>
          </cell>
          <cell r="J877" t="str">
            <v>MES</v>
          </cell>
          <cell r="K877" t="str">
            <v>SECRETARÍA DE EDUCACIÓN PARA LA CULTURA</v>
          </cell>
          <cell r="L877" t="str">
            <v>Fortalecimiento en la atención con calidad a la población étnica del Departamento de Antioquia</v>
          </cell>
        </row>
        <row r="878">
          <cell r="C878">
            <v>0</v>
          </cell>
          <cell r="D878">
            <v>0</v>
          </cell>
          <cell r="E878" t="str">
            <v>Acompañar construcción PEC</v>
          </cell>
          <cell r="F878" t="str">
            <v>UNI</v>
          </cell>
          <cell r="G878">
            <v>1</v>
          </cell>
          <cell r="H878">
            <v>42736</v>
          </cell>
          <cell r="I878">
            <v>12</v>
          </cell>
          <cell r="J878" t="str">
            <v>MES</v>
          </cell>
          <cell r="K878" t="str">
            <v>SECRETARÍA DE EDUCACIÓN PARA LA CULTURA</v>
          </cell>
          <cell r="L878">
            <v>0</v>
          </cell>
        </row>
        <row r="879">
          <cell r="C879">
            <v>0</v>
          </cell>
          <cell r="D879">
            <v>0</v>
          </cell>
          <cell r="E879" t="str">
            <v>Acompañar municipios implementación CEA.</v>
          </cell>
          <cell r="F879" t="str">
            <v>UNI</v>
          </cell>
          <cell r="G879">
            <v>1</v>
          </cell>
          <cell r="H879">
            <v>42736</v>
          </cell>
          <cell r="I879">
            <v>12</v>
          </cell>
          <cell r="J879" t="str">
            <v>MES</v>
          </cell>
          <cell r="K879" t="str">
            <v>SECRETARÍA DE EDUCACIÓN PARA LA CULTURA</v>
          </cell>
          <cell r="L879">
            <v>0</v>
          </cell>
        </row>
        <row r="880">
          <cell r="C880">
            <v>0</v>
          </cell>
          <cell r="D880">
            <v>0</v>
          </cell>
          <cell r="E880" t="str">
            <v>Dotar material pedagogico para la CEA</v>
          </cell>
          <cell r="F880" t="str">
            <v>UNI</v>
          </cell>
          <cell r="G880">
            <v>1</v>
          </cell>
          <cell r="H880">
            <v>42736</v>
          </cell>
          <cell r="I880">
            <v>12</v>
          </cell>
          <cell r="J880" t="str">
            <v>MES</v>
          </cell>
          <cell r="K880" t="str">
            <v>SECRETARÍA DE EDUCACIÓN PARA LA CULTURA</v>
          </cell>
          <cell r="L880">
            <v>0</v>
          </cell>
        </row>
        <row r="881">
          <cell r="C881">
            <v>0</v>
          </cell>
          <cell r="D881">
            <v>0</v>
          </cell>
          <cell r="E881" t="str">
            <v>Formar docentes enfoque diferencial</v>
          </cell>
          <cell r="F881" t="str">
            <v>UNI</v>
          </cell>
          <cell r="G881">
            <v>1</v>
          </cell>
          <cell r="H881">
            <v>42736</v>
          </cell>
          <cell r="I881">
            <v>12</v>
          </cell>
          <cell r="J881" t="str">
            <v>MES</v>
          </cell>
          <cell r="K881" t="str">
            <v>SECRETARÍA DE EDUCACIÓN PARA LA CULTURA</v>
          </cell>
          <cell r="L881">
            <v>0</v>
          </cell>
        </row>
        <row r="882">
          <cell r="C882">
            <v>0</v>
          </cell>
          <cell r="D882">
            <v>0</v>
          </cell>
          <cell r="E882" t="str">
            <v>Formar docentes itineran metodolo flexib</v>
          </cell>
          <cell r="F882" t="str">
            <v>UNI</v>
          </cell>
          <cell r="G882">
            <v>1</v>
          </cell>
          <cell r="H882">
            <v>42736</v>
          </cell>
          <cell r="I882">
            <v>12</v>
          </cell>
          <cell r="J882" t="str">
            <v>MES</v>
          </cell>
          <cell r="K882" t="str">
            <v>SECRETARÍA DE EDUCACIÓN PARA LA CULTURA</v>
          </cell>
          <cell r="L882">
            <v>0</v>
          </cell>
        </row>
        <row r="883">
          <cell r="C883" t="str">
            <v>2016050000109</v>
          </cell>
          <cell r="D883">
            <v>0</v>
          </cell>
          <cell r="E883" t="str">
            <v>Intervenciónes de las aulas móviles</v>
          </cell>
          <cell r="F883" t="str">
            <v>UNI</v>
          </cell>
          <cell r="G883">
            <v>1</v>
          </cell>
          <cell r="H883">
            <v>42736</v>
          </cell>
          <cell r="I883">
            <v>12</v>
          </cell>
          <cell r="J883" t="str">
            <v>MES</v>
          </cell>
          <cell r="K883" t="str">
            <v>SECRETARÍA DE EDUCACIÓN PARA LA CULTURA</v>
          </cell>
          <cell r="L883" t="str">
            <v>Implementación de la estrategia de aulas móviles para el fomento de la ciencia, la tecnología y la innovación en Antioquia todo el Departamento, Antioquia, Occidente</v>
          </cell>
        </row>
        <row r="884">
          <cell r="C884" t="str">
            <v>2016050000113</v>
          </cell>
          <cell r="D884">
            <v>0</v>
          </cell>
          <cell r="E884" t="str">
            <v>Asesoría lineamientos curriculares</v>
          </cell>
          <cell r="F884" t="str">
            <v>UNI</v>
          </cell>
          <cell r="G884">
            <v>1</v>
          </cell>
          <cell r="H884">
            <v>42736</v>
          </cell>
          <cell r="I884">
            <v>12</v>
          </cell>
          <cell r="J884" t="str">
            <v>MES</v>
          </cell>
          <cell r="K884" t="str">
            <v>SECRETARÍA DE EDUCACIÓN PARA LA CULTURA</v>
          </cell>
          <cell r="L884" t="str">
            <v>Consolidación de las mesas de concertación por la calidad educativa en los municipios de Antioquia</v>
          </cell>
        </row>
        <row r="885">
          <cell r="C885">
            <v>0</v>
          </cell>
          <cell r="D885">
            <v>0</v>
          </cell>
          <cell r="E885" t="str">
            <v>Contextualización políticas pblcas</v>
          </cell>
          <cell r="F885" t="str">
            <v>UNI</v>
          </cell>
          <cell r="G885">
            <v>1</v>
          </cell>
          <cell r="H885">
            <v>42736</v>
          </cell>
          <cell r="I885">
            <v>12</v>
          </cell>
          <cell r="J885" t="str">
            <v>MES</v>
          </cell>
          <cell r="K885" t="str">
            <v>SECRETARÍA DE EDUCACIÓN PARA LA CULTURA</v>
          </cell>
          <cell r="L885">
            <v>0</v>
          </cell>
        </row>
        <row r="886">
          <cell r="C886">
            <v>0</v>
          </cell>
          <cell r="D886">
            <v>0</v>
          </cell>
          <cell r="E886" t="str">
            <v>Foro educativo departamental</v>
          </cell>
          <cell r="F886" t="str">
            <v>UNI</v>
          </cell>
          <cell r="G886">
            <v>1</v>
          </cell>
          <cell r="H886">
            <v>42736</v>
          </cell>
          <cell r="I886">
            <v>12</v>
          </cell>
          <cell r="J886" t="str">
            <v>MES</v>
          </cell>
          <cell r="K886" t="str">
            <v>SECRETARÍA DE EDUCACIÓN PARA LA CULTURA</v>
          </cell>
          <cell r="L886">
            <v>0</v>
          </cell>
        </row>
        <row r="887">
          <cell r="C887">
            <v>0</v>
          </cell>
          <cell r="D887">
            <v>0</v>
          </cell>
          <cell r="E887" t="str">
            <v>Operación mesas regionales</v>
          </cell>
          <cell r="F887" t="str">
            <v>UNI</v>
          </cell>
          <cell r="G887">
            <v>1</v>
          </cell>
          <cell r="H887">
            <v>42736</v>
          </cell>
          <cell r="I887">
            <v>12</v>
          </cell>
          <cell r="J887" t="str">
            <v>MES</v>
          </cell>
          <cell r="K887" t="str">
            <v>SECRETARÍA DE EDUCACIÓN PARA LA CULTURA</v>
          </cell>
          <cell r="L887">
            <v>0</v>
          </cell>
        </row>
        <row r="888">
          <cell r="C888" t="str">
            <v>2016050000115</v>
          </cell>
          <cell r="D888">
            <v>0</v>
          </cell>
          <cell r="E888" t="str">
            <v>Asesoria padre familia proyecto vida</v>
          </cell>
          <cell r="F888" t="str">
            <v>UNI</v>
          </cell>
          <cell r="G888">
            <v>1</v>
          </cell>
          <cell r="H888">
            <v>42736</v>
          </cell>
          <cell r="I888">
            <v>12</v>
          </cell>
          <cell r="J888" t="str">
            <v>MES</v>
          </cell>
          <cell r="K888" t="str">
            <v>SECRETARÍA DE EDUCACIÓN PARA LA CULTURA</v>
          </cell>
          <cell r="L888" t="str">
            <v>Implementación del proyecto brújula en el Departamento de Antioquia</v>
          </cell>
        </row>
        <row r="889">
          <cell r="C889">
            <v>0</v>
          </cell>
          <cell r="D889">
            <v>0</v>
          </cell>
          <cell r="E889" t="str">
            <v>Campamentos por muicipios</v>
          </cell>
          <cell r="F889" t="str">
            <v>UNI</v>
          </cell>
          <cell r="G889">
            <v>1</v>
          </cell>
          <cell r="H889">
            <v>42736</v>
          </cell>
          <cell r="I889">
            <v>12</v>
          </cell>
          <cell r="J889" t="str">
            <v>MES</v>
          </cell>
          <cell r="K889" t="str">
            <v>SECRETARÍA DE EDUCACIÓN PARA LA CULTURA</v>
          </cell>
          <cell r="L889">
            <v>0</v>
          </cell>
        </row>
        <row r="890">
          <cell r="C890">
            <v>0</v>
          </cell>
          <cell r="D890">
            <v>0</v>
          </cell>
          <cell r="E890" t="str">
            <v>Construcción libros proyecto de vida</v>
          </cell>
          <cell r="F890" t="str">
            <v>UNI</v>
          </cell>
          <cell r="G890">
            <v>1</v>
          </cell>
          <cell r="H890">
            <v>42736</v>
          </cell>
          <cell r="I890">
            <v>12</v>
          </cell>
          <cell r="J890" t="str">
            <v>MES</v>
          </cell>
          <cell r="K890" t="str">
            <v>SECRETARÍA DE EDUCACIÓN PARA LA CULTURA</v>
          </cell>
          <cell r="L890">
            <v>0</v>
          </cell>
        </row>
        <row r="891">
          <cell r="C891">
            <v>0</v>
          </cell>
          <cell r="D891">
            <v>0</v>
          </cell>
          <cell r="E891" t="str">
            <v>Construcucción base datos  linea</v>
          </cell>
          <cell r="F891" t="str">
            <v>UNI</v>
          </cell>
          <cell r="G891">
            <v>1</v>
          </cell>
          <cell r="H891">
            <v>42736</v>
          </cell>
          <cell r="I891">
            <v>12</v>
          </cell>
          <cell r="J891" t="str">
            <v>MES</v>
          </cell>
          <cell r="K891" t="str">
            <v>SECRETARÍA DE EDUCACIÓN PARA LA CULTURA</v>
          </cell>
          <cell r="L891">
            <v>0</v>
          </cell>
        </row>
        <row r="892">
          <cell r="C892">
            <v>0</v>
          </cell>
          <cell r="D892">
            <v>0</v>
          </cell>
          <cell r="E892" t="str">
            <v>Construcucción base datos linea</v>
          </cell>
          <cell r="F892" t="str">
            <v>UNI</v>
          </cell>
          <cell r="G892">
            <v>1</v>
          </cell>
          <cell r="H892">
            <v>42736</v>
          </cell>
          <cell r="I892">
            <v>12</v>
          </cell>
          <cell r="J892" t="str">
            <v>MES</v>
          </cell>
          <cell r="K892" t="str">
            <v>SECRETARÍA DE EDUCACIÓN PARA LA CULTURA</v>
          </cell>
          <cell r="L892">
            <v>0</v>
          </cell>
        </row>
        <row r="893">
          <cell r="C893">
            <v>0</v>
          </cell>
          <cell r="D893">
            <v>0</v>
          </cell>
          <cell r="E893" t="str">
            <v>Contratación de entidad externa</v>
          </cell>
          <cell r="F893" t="str">
            <v>UNI</v>
          </cell>
          <cell r="G893">
            <v>1</v>
          </cell>
          <cell r="H893">
            <v>42736</v>
          </cell>
          <cell r="I893">
            <v>12</v>
          </cell>
          <cell r="J893" t="str">
            <v>MES</v>
          </cell>
          <cell r="K893" t="str">
            <v>SECRETARÍA DE EDUCACIÓN PARA LA CULTURA</v>
          </cell>
          <cell r="L893">
            <v>0</v>
          </cell>
        </row>
        <row r="894">
          <cell r="C894">
            <v>0</v>
          </cell>
          <cell r="D894">
            <v>0</v>
          </cell>
          <cell r="E894" t="str">
            <v>Contratación personal intervención</v>
          </cell>
          <cell r="F894" t="str">
            <v>UNI</v>
          </cell>
          <cell r="G894">
            <v>1</v>
          </cell>
          <cell r="H894">
            <v>42736</v>
          </cell>
          <cell r="I894">
            <v>12</v>
          </cell>
          <cell r="J894" t="str">
            <v>MES</v>
          </cell>
          <cell r="K894" t="str">
            <v>SECRETARÍA DE EDUCACIÓN PARA LA CULTURA</v>
          </cell>
          <cell r="L894">
            <v>0</v>
          </cell>
        </row>
        <row r="895">
          <cell r="C895">
            <v>0</v>
          </cell>
          <cell r="D895">
            <v>0</v>
          </cell>
          <cell r="E895" t="str">
            <v>Escuela formación Inst. de cultura</v>
          </cell>
          <cell r="F895" t="str">
            <v>UNI</v>
          </cell>
          <cell r="G895">
            <v>1</v>
          </cell>
          <cell r="H895">
            <v>42736</v>
          </cell>
          <cell r="I895">
            <v>12</v>
          </cell>
          <cell r="J895" t="str">
            <v>MES</v>
          </cell>
          <cell r="K895" t="str">
            <v>SECRETARÍA DE EDUCACIÓN PARA LA CULTURA</v>
          </cell>
          <cell r="L895">
            <v>0</v>
          </cell>
        </row>
        <row r="896">
          <cell r="C896">
            <v>0</v>
          </cell>
          <cell r="D896">
            <v>0</v>
          </cell>
          <cell r="E896" t="str">
            <v>Ferias Universitarias municipios</v>
          </cell>
          <cell r="F896" t="str">
            <v>UNI</v>
          </cell>
          <cell r="G896">
            <v>1</v>
          </cell>
          <cell r="H896">
            <v>42736</v>
          </cell>
          <cell r="I896">
            <v>12</v>
          </cell>
          <cell r="J896" t="str">
            <v>MES</v>
          </cell>
          <cell r="K896" t="str">
            <v>SECRETARÍA DE EDUCACIÓN PARA LA CULTURA</v>
          </cell>
          <cell r="L896">
            <v>0</v>
          </cell>
        </row>
        <row r="897">
          <cell r="C897">
            <v>0</v>
          </cell>
          <cell r="D897">
            <v>0</v>
          </cell>
          <cell r="E897" t="str">
            <v>Implementación de Escuelas políticas</v>
          </cell>
          <cell r="F897" t="str">
            <v>UNI</v>
          </cell>
          <cell r="G897">
            <v>1</v>
          </cell>
          <cell r="H897">
            <v>42736</v>
          </cell>
          <cell r="I897">
            <v>12</v>
          </cell>
          <cell r="J897" t="str">
            <v>MES</v>
          </cell>
          <cell r="K897" t="str">
            <v>SECRETARÍA DE EDUCACIÓN PARA LA CULTURA</v>
          </cell>
          <cell r="L897">
            <v>0</v>
          </cell>
        </row>
        <row r="898">
          <cell r="C898">
            <v>0</v>
          </cell>
          <cell r="D898">
            <v>0</v>
          </cell>
          <cell r="E898" t="str">
            <v>Implementación de las I.E líderes.</v>
          </cell>
          <cell r="F898" t="str">
            <v>UNI</v>
          </cell>
          <cell r="G898">
            <v>1</v>
          </cell>
          <cell r="H898">
            <v>42736</v>
          </cell>
          <cell r="I898">
            <v>12</v>
          </cell>
          <cell r="J898" t="str">
            <v>MES</v>
          </cell>
          <cell r="K898" t="str">
            <v>SECRETARÍA DE EDUCACIÓN PARA LA CULTURA</v>
          </cell>
          <cell r="L898">
            <v>0</v>
          </cell>
        </row>
        <row r="899">
          <cell r="C899">
            <v>0</v>
          </cell>
          <cell r="D899">
            <v>0</v>
          </cell>
          <cell r="E899" t="str">
            <v>Intervención con los Centros de interes</v>
          </cell>
          <cell r="F899" t="str">
            <v>UNI</v>
          </cell>
          <cell r="G899">
            <v>1</v>
          </cell>
          <cell r="H899">
            <v>42736</v>
          </cell>
          <cell r="I899">
            <v>12</v>
          </cell>
          <cell r="J899" t="str">
            <v>MES</v>
          </cell>
          <cell r="K899" t="str">
            <v>SECRETARÍA DE EDUCACIÓN PARA LA CULTURA</v>
          </cell>
          <cell r="L899">
            <v>0</v>
          </cell>
        </row>
        <row r="900">
          <cell r="C900">
            <v>0</v>
          </cell>
          <cell r="D900">
            <v>0</v>
          </cell>
          <cell r="E900" t="str">
            <v>Modelos ONU participación política</v>
          </cell>
          <cell r="F900" t="str">
            <v>UNI</v>
          </cell>
          <cell r="G900">
            <v>1</v>
          </cell>
          <cell r="H900">
            <v>42736</v>
          </cell>
          <cell r="I900">
            <v>12</v>
          </cell>
          <cell r="J900" t="str">
            <v>MES</v>
          </cell>
          <cell r="K900" t="str">
            <v>SECRETARÍA DE EDUCACIÓN PARA LA CULTURA</v>
          </cell>
          <cell r="L900">
            <v>0</v>
          </cell>
        </row>
        <row r="901">
          <cell r="C901">
            <v>0</v>
          </cell>
          <cell r="D901">
            <v>0</v>
          </cell>
          <cell r="E901" t="str">
            <v>simulacro practicas empresariales</v>
          </cell>
          <cell r="F901" t="str">
            <v>UNI</v>
          </cell>
          <cell r="G901">
            <v>1</v>
          </cell>
          <cell r="H901">
            <v>42736</v>
          </cell>
          <cell r="I901">
            <v>12</v>
          </cell>
          <cell r="J901" t="str">
            <v>MES</v>
          </cell>
          <cell r="K901" t="str">
            <v>SECRETARÍA DE EDUCACIÓN PARA LA CULTURA</v>
          </cell>
          <cell r="L901">
            <v>0</v>
          </cell>
        </row>
        <row r="902">
          <cell r="C902">
            <v>0</v>
          </cell>
          <cell r="D902">
            <v>0</v>
          </cell>
          <cell r="E902" t="str">
            <v>Vinculación del sector productivo</v>
          </cell>
          <cell r="F902" t="str">
            <v>UNI</v>
          </cell>
          <cell r="G902">
            <v>1</v>
          </cell>
          <cell r="H902">
            <v>42736</v>
          </cell>
          <cell r="I902">
            <v>12</v>
          </cell>
          <cell r="J902" t="str">
            <v>MES</v>
          </cell>
          <cell r="K902" t="str">
            <v>SECRETARÍA DE EDUCACIÓN PARA LA CULTURA</v>
          </cell>
          <cell r="L902">
            <v>0</v>
          </cell>
        </row>
        <row r="903">
          <cell r="C903" t="str">
            <v>2016050000116</v>
          </cell>
          <cell r="D903">
            <v>0</v>
          </cell>
          <cell r="E903" t="str">
            <v>Construcciones y/o adecuaciones físicas</v>
          </cell>
          <cell r="F903" t="str">
            <v>UNI</v>
          </cell>
          <cell r="G903">
            <v>1</v>
          </cell>
          <cell r="H903">
            <v>42736</v>
          </cell>
          <cell r="I903">
            <v>12</v>
          </cell>
          <cell r="J903" t="str">
            <v>MES</v>
          </cell>
          <cell r="K903" t="str">
            <v>SECRETARÍA DE EDUCACIÓN PARA LA CULTURA</v>
          </cell>
          <cell r="L903" t="str">
            <v>Mejoramiento de la capacidad técnica y tecnológica de las IES oficiales, Antioquia, Occidente</v>
          </cell>
        </row>
        <row r="904">
          <cell r="C904">
            <v>0</v>
          </cell>
          <cell r="D904">
            <v>0</v>
          </cell>
          <cell r="E904" t="str">
            <v>Dotación de sedes</v>
          </cell>
          <cell r="F904" t="str">
            <v>UNI</v>
          </cell>
          <cell r="G904">
            <v>1</v>
          </cell>
          <cell r="H904">
            <v>42736</v>
          </cell>
          <cell r="I904">
            <v>12</v>
          </cell>
          <cell r="J904" t="str">
            <v>MES</v>
          </cell>
          <cell r="K904" t="str">
            <v>SECRETARÍA DE EDUCACIÓN PARA LA CULTURA</v>
          </cell>
          <cell r="L904">
            <v>0</v>
          </cell>
        </row>
        <row r="905">
          <cell r="C905" t="str">
            <v>2016050000110</v>
          </cell>
          <cell r="D905">
            <v>0</v>
          </cell>
          <cell r="E905" t="str">
            <v>Diseño ejecución encuentros CTI</v>
          </cell>
          <cell r="F905" t="str">
            <v>UNI</v>
          </cell>
          <cell r="G905">
            <v>1</v>
          </cell>
          <cell r="H905">
            <v>42767</v>
          </cell>
          <cell r="I905">
            <v>11</v>
          </cell>
          <cell r="J905" t="str">
            <v>MES</v>
          </cell>
          <cell r="K905" t="str">
            <v>SECRETARÍA DE EDUCACIÓN PARA LA CULTURA</v>
          </cell>
          <cell r="L905" t="str">
            <v>Fortalecimiento de estrategias para la apropiación de la ciencia, la tecnología y la innovación con estudiantes y maestros de Antioquia todo el Departamento, Antioquia, Occidente</v>
          </cell>
        </row>
        <row r="906">
          <cell r="C906">
            <v>0</v>
          </cell>
          <cell r="D906">
            <v>0</v>
          </cell>
          <cell r="E906" t="str">
            <v>Proceso formación CTI con estudiantes</v>
          </cell>
          <cell r="F906" t="str">
            <v>UNI</v>
          </cell>
          <cell r="G906">
            <v>1</v>
          </cell>
          <cell r="H906">
            <v>42767</v>
          </cell>
          <cell r="I906">
            <v>11</v>
          </cell>
          <cell r="J906" t="str">
            <v>MES</v>
          </cell>
          <cell r="K906" t="str">
            <v>SECRETARÍA DE EDUCACIÓN PARA LA CULTURA</v>
          </cell>
          <cell r="L906">
            <v>0</v>
          </cell>
        </row>
        <row r="907">
          <cell r="C907" t="str">
            <v>2016050000134</v>
          </cell>
          <cell r="D907">
            <v>0</v>
          </cell>
          <cell r="E907" t="str">
            <v>Acompañar PPT ambie aprend clima labor</v>
          </cell>
          <cell r="F907" t="str">
            <v>UNI</v>
          </cell>
          <cell r="G907">
            <v>1</v>
          </cell>
          <cell r="H907">
            <v>42736</v>
          </cell>
          <cell r="I907">
            <v>12</v>
          </cell>
          <cell r="J907" t="str">
            <v>MES</v>
          </cell>
          <cell r="K907" t="str">
            <v>SECRETARÍA DE EDUCACIÓN PARA LA CULTURA</v>
          </cell>
          <cell r="L907" t="str">
            <v xml:space="preserve">Formación para mejorar los ambientes de aprendizaje y el clima laboral en los municipios de Antioquia </v>
          </cell>
        </row>
        <row r="908">
          <cell r="C908">
            <v>0</v>
          </cell>
          <cell r="D908">
            <v>0</v>
          </cell>
          <cell r="E908" t="str">
            <v>Asesoría y asistencia técnica virtual</v>
          </cell>
          <cell r="F908" t="str">
            <v>UNI</v>
          </cell>
          <cell r="G908">
            <v>1</v>
          </cell>
          <cell r="H908">
            <v>42736</v>
          </cell>
          <cell r="I908">
            <v>12</v>
          </cell>
          <cell r="J908" t="str">
            <v>MES</v>
          </cell>
          <cell r="K908" t="str">
            <v>SECRETARÍA DE EDUCACIÓN PARA LA CULTURA</v>
          </cell>
          <cell r="L908">
            <v>0</v>
          </cell>
        </row>
        <row r="909">
          <cell r="C909">
            <v>0</v>
          </cell>
          <cell r="D909">
            <v>0</v>
          </cell>
          <cell r="E909" t="str">
            <v>Conformación de red académica.</v>
          </cell>
          <cell r="F909" t="str">
            <v>UNI</v>
          </cell>
          <cell r="G909">
            <v>1</v>
          </cell>
          <cell r="H909">
            <v>42736</v>
          </cell>
          <cell r="I909">
            <v>12</v>
          </cell>
          <cell r="J909" t="str">
            <v>MES</v>
          </cell>
          <cell r="K909" t="str">
            <v>SECRETARÍA DE EDUCACIÓN PARA LA CULTURA</v>
          </cell>
          <cell r="L909">
            <v>0</v>
          </cell>
        </row>
        <row r="910">
          <cell r="C910">
            <v>0</v>
          </cell>
          <cell r="D910">
            <v>0</v>
          </cell>
          <cell r="E910" t="str">
            <v>Diseño divulgación contenidos</v>
          </cell>
          <cell r="F910" t="str">
            <v>UNI</v>
          </cell>
          <cell r="G910">
            <v>1</v>
          </cell>
          <cell r="H910">
            <v>42736</v>
          </cell>
          <cell r="I910">
            <v>12</v>
          </cell>
          <cell r="J910" t="str">
            <v>MES</v>
          </cell>
          <cell r="K910" t="str">
            <v>SECRETARÍA DE EDUCACIÓN PARA LA CULTURA</v>
          </cell>
          <cell r="L910">
            <v>0</v>
          </cell>
        </row>
        <row r="911">
          <cell r="C911">
            <v>0</v>
          </cell>
          <cell r="D911">
            <v>0</v>
          </cell>
          <cell r="E911" t="str">
            <v>Formac docent directiv diplomados</v>
          </cell>
          <cell r="F911" t="str">
            <v>UNI</v>
          </cell>
          <cell r="G911">
            <v>1</v>
          </cell>
          <cell r="H911">
            <v>42736</v>
          </cell>
          <cell r="I911">
            <v>12</v>
          </cell>
          <cell r="J911" t="str">
            <v>MES</v>
          </cell>
          <cell r="K911" t="str">
            <v>SECRETARÍA DE EDUCACIÓN PARA LA CULTURA</v>
          </cell>
          <cell r="L911">
            <v>0</v>
          </cell>
        </row>
        <row r="912">
          <cell r="C912">
            <v>0</v>
          </cell>
          <cell r="D912">
            <v>0</v>
          </cell>
          <cell r="E912" t="str">
            <v>Sistematizar experiens significativ</v>
          </cell>
          <cell r="F912" t="str">
            <v>UNI</v>
          </cell>
          <cell r="G912">
            <v>1</v>
          </cell>
          <cell r="H912">
            <v>42736</v>
          </cell>
          <cell r="I912">
            <v>12</v>
          </cell>
          <cell r="J912" t="str">
            <v>MES</v>
          </cell>
          <cell r="K912" t="str">
            <v>SECRETARÍA DE EDUCACIÓN PARA LA CULTURA</v>
          </cell>
          <cell r="L912">
            <v>0</v>
          </cell>
        </row>
        <row r="913">
          <cell r="C913" t="str">
            <v>2016050000135</v>
          </cell>
          <cell r="D913">
            <v>0</v>
          </cell>
          <cell r="E913" t="str">
            <v>Impl prog formac y dllo prof docente.</v>
          </cell>
          <cell r="F913" t="str">
            <v>UNI</v>
          </cell>
          <cell r="G913">
            <v>1</v>
          </cell>
          <cell r="H913">
            <v>42736</v>
          </cell>
          <cell r="I913">
            <v>12</v>
          </cell>
          <cell r="J913" t="str">
            <v>MES</v>
          </cell>
          <cell r="K913" t="str">
            <v>SECRETARÍA DE EDUCACIÓN PARA LA CULTURA</v>
          </cell>
          <cell r="L913" t="str">
            <v>Fortalecimiento de competencias comunicativas en una segunda lengua en docentes y estudiantes  todo el Departamento, Antioquia, Occidente</v>
          </cell>
        </row>
        <row r="914">
          <cell r="C914">
            <v>0</v>
          </cell>
          <cell r="D914">
            <v>0</v>
          </cell>
          <cell r="E914" t="str">
            <v>Prog uso segunda lengua y mejor compet.</v>
          </cell>
          <cell r="F914" t="str">
            <v>UNI</v>
          </cell>
          <cell r="G914">
            <v>1</v>
          </cell>
          <cell r="H914">
            <v>42736</v>
          </cell>
          <cell r="I914">
            <v>12</v>
          </cell>
          <cell r="J914" t="str">
            <v>MES</v>
          </cell>
          <cell r="K914" t="str">
            <v>SECRETARÍA DE EDUCACIÓN PARA LA CULTURA</v>
          </cell>
          <cell r="L914">
            <v>0</v>
          </cell>
        </row>
        <row r="915">
          <cell r="C915" t="str">
            <v>2016050000137</v>
          </cell>
          <cell r="D915">
            <v>0</v>
          </cell>
          <cell r="E915" t="str">
            <v>As At planes mejor articul con IES</v>
          </cell>
          <cell r="F915" t="str">
            <v>UNI</v>
          </cell>
          <cell r="G915">
            <v>1</v>
          </cell>
          <cell r="H915">
            <v>42736</v>
          </cell>
          <cell r="I915">
            <v>12</v>
          </cell>
          <cell r="J915" t="str">
            <v>MES</v>
          </cell>
          <cell r="K915" t="str">
            <v>SECRETARÍA DE EDUCACIÓN PARA LA CULTURA</v>
          </cell>
          <cell r="L915" t="str">
            <v>Desarrollo de estrategias de articulación interinstitucional para el fortalecimiento de la media en Antioquia</v>
          </cell>
        </row>
        <row r="916">
          <cell r="C916">
            <v>0</v>
          </cell>
          <cell r="D916">
            <v>0</v>
          </cell>
          <cell r="E916" t="str">
            <v>Asis Téc a EE articu con IES</v>
          </cell>
          <cell r="F916" t="str">
            <v>UNI</v>
          </cell>
          <cell r="G916">
            <v>1</v>
          </cell>
          <cell r="H916">
            <v>42736</v>
          </cell>
          <cell r="I916">
            <v>12</v>
          </cell>
          <cell r="J916" t="str">
            <v>MES</v>
          </cell>
          <cell r="K916" t="str">
            <v>SECRETARÍA DE EDUCACIÓN PARA LA CULTURA</v>
          </cell>
          <cell r="L916">
            <v>0</v>
          </cell>
        </row>
        <row r="917">
          <cell r="C917">
            <v>0</v>
          </cell>
          <cell r="D917">
            <v>0</v>
          </cell>
          <cell r="E917" t="str">
            <v>Convenios con IES, Técnicas en EE</v>
          </cell>
          <cell r="F917" t="str">
            <v>UNI</v>
          </cell>
          <cell r="G917">
            <v>1</v>
          </cell>
          <cell r="H917">
            <v>42736</v>
          </cell>
          <cell r="I917">
            <v>12</v>
          </cell>
          <cell r="J917" t="str">
            <v>MES</v>
          </cell>
          <cell r="K917" t="str">
            <v>SECRETARÍA DE EDUCACIÓN PARA LA CULTURA</v>
          </cell>
          <cell r="L917">
            <v>0</v>
          </cell>
        </row>
        <row r="918">
          <cell r="C918">
            <v>0</v>
          </cell>
          <cell r="D918">
            <v>0</v>
          </cell>
          <cell r="E918" t="str">
            <v>Ferias universitarias</v>
          </cell>
          <cell r="F918" t="str">
            <v>UNI</v>
          </cell>
          <cell r="G918">
            <v>1</v>
          </cell>
          <cell r="H918">
            <v>42736</v>
          </cell>
          <cell r="I918">
            <v>12</v>
          </cell>
          <cell r="J918" t="str">
            <v>MES</v>
          </cell>
          <cell r="K918" t="str">
            <v>SECRETARÍA DE EDUCACIÓN PARA LA CULTURA</v>
          </cell>
          <cell r="L918">
            <v>0</v>
          </cell>
        </row>
        <row r="919">
          <cell r="C919" t="str">
            <v>2016050000168</v>
          </cell>
          <cell r="D919">
            <v>0</v>
          </cell>
          <cell r="E919" t="str">
            <v>Adquisición dotación grado transición</v>
          </cell>
          <cell r="F919" t="str">
            <v>UNI</v>
          </cell>
          <cell r="G919">
            <v>1</v>
          </cell>
          <cell r="H919">
            <v>42736</v>
          </cell>
          <cell r="I919">
            <v>10</v>
          </cell>
          <cell r="J919" t="str">
            <v>MES</v>
          </cell>
          <cell r="K919" t="str">
            <v>SECRETARÍA DE EDUCACIÓN PARA LA CULTURA</v>
          </cell>
          <cell r="L919" t="str">
            <v>Dotación de canasta educativa a las sedes educativas rurales de los municipios no certificados del Departamento de Antioquia</v>
          </cell>
        </row>
        <row r="920">
          <cell r="C920">
            <v>0</v>
          </cell>
          <cell r="D920">
            <v>0</v>
          </cell>
          <cell r="E920" t="str">
            <v>Adquisión de  material educativo</v>
          </cell>
          <cell r="F920" t="str">
            <v>UNI</v>
          </cell>
          <cell r="G920">
            <v>1</v>
          </cell>
          <cell r="H920">
            <v>42736</v>
          </cell>
          <cell r="I920">
            <v>10</v>
          </cell>
          <cell r="J920" t="str">
            <v>MES</v>
          </cell>
          <cell r="K920" t="str">
            <v>SECRETARÍA DE EDUCACIÓN PARA LA CULTURA</v>
          </cell>
          <cell r="L920">
            <v>0</v>
          </cell>
        </row>
        <row r="921">
          <cell r="C921">
            <v>0</v>
          </cell>
          <cell r="D921">
            <v>0</v>
          </cell>
          <cell r="E921" t="str">
            <v>Adquisión de mobiliario</v>
          </cell>
          <cell r="F921" t="str">
            <v>UNI</v>
          </cell>
          <cell r="G921">
            <v>1</v>
          </cell>
          <cell r="H921">
            <v>42736</v>
          </cell>
          <cell r="I921">
            <v>10</v>
          </cell>
          <cell r="J921" t="str">
            <v>MES</v>
          </cell>
          <cell r="K921" t="str">
            <v>SECRETARÍA DE EDUCACIÓN PARA LA CULTURA</v>
          </cell>
          <cell r="L921">
            <v>0</v>
          </cell>
        </row>
        <row r="922">
          <cell r="C922">
            <v>0</v>
          </cell>
          <cell r="D922">
            <v>0</v>
          </cell>
          <cell r="E922" t="str">
            <v>Dotación material fungible transición</v>
          </cell>
          <cell r="F922" t="str">
            <v>UNI</v>
          </cell>
          <cell r="G922">
            <v>1</v>
          </cell>
          <cell r="H922">
            <v>42736</v>
          </cell>
          <cell r="I922">
            <v>10</v>
          </cell>
          <cell r="J922" t="str">
            <v>MES</v>
          </cell>
          <cell r="K922" t="str">
            <v>SECRETARÍA DE EDUCACIÓN PARA LA CULTURA</v>
          </cell>
          <cell r="L922">
            <v>0</v>
          </cell>
        </row>
        <row r="923">
          <cell r="C923" t="str">
            <v>2016050000172</v>
          </cell>
          <cell r="D923">
            <v>0</v>
          </cell>
          <cell r="E923" t="str">
            <v>Formación docentes grado transición</v>
          </cell>
          <cell r="F923" t="str">
            <v>UNI</v>
          </cell>
          <cell r="G923">
            <v>1</v>
          </cell>
          <cell r="H923">
            <v>42736</v>
          </cell>
          <cell r="I923">
            <v>12</v>
          </cell>
          <cell r="J923" t="str">
            <v>MES</v>
          </cell>
          <cell r="K923" t="str">
            <v>SECRETARÍA DE EDUCACIÓN PARA LA CULTURA</v>
          </cell>
          <cell r="L923" t="str">
            <v>Implementación de la estrategia de transiciones integrales en los municipios no certificados de Antioquia</v>
          </cell>
        </row>
        <row r="924">
          <cell r="C924">
            <v>0</v>
          </cell>
          <cell r="D924">
            <v>0</v>
          </cell>
          <cell r="E924" t="str">
            <v>Fortalecimiento mesas de preescolar</v>
          </cell>
          <cell r="F924" t="str">
            <v>UNI</v>
          </cell>
          <cell r="G924">
            <v>1</v>
          </cell>
          <cell r="H924">
            <v>42736</v>
          </cell>
          <cell r="I924">
            <v>12</v>
          </cell>
          <cell r="J924" t="str">
            <v>MES</v>
          </cell>
          <cell r="K924" t="str">
            <v>SECRETARÍA DE EDUCACIÓN PARA LA CULTURA</v>
          </cell>
          <cell r="L924">
            <v>0</v>
          </cell>
        </row>
        <row r="925">
          <cell r="C925">
            <v>0</v>
          </cell>
          <cell r="D925">
            <v>0</v>
          </cell>
          <cell r="E925" t="str">
            <v>Socialización política pública</v>
          </cell>
          <cell r="F925" t="str">
            <v>UNI</v>
          </cell>
          <cell r="G925">
            <v>1</v>
          </cell>
          <cell r="H925">
            <v>42736</v>
          </cell>
          <cell r="I925">
            <v>12</v>
          </cell>
          <cell r="J925" t="str">
            <v>MES</v>
          </cell>
          <cell r="K925" t="str">
            <v>SECRETARÍA DE EDUCACIÓN PARA LA CULTURA</v>
          </cell>
          <cell r="L925">
            <v>0</v>
          </cell>
        </row>
        <row r="926">
          <cell r="C926" t="str">
            <v>2016050000176</v>
          </cell>
          <cell r="D926">
            <v>0</v>
          </cell>
          <cell r="E926" t="str">
            <v>Adquisición dotación grado transición</v>
          </cell>
          <cell r="F926" t="str">
            <v>UNI</v>
          </cell>
          <cell r="G926">
            <v>1</v>
          </cell>
          <cell r="H926">
            <v>42736</v>
          </cell>
          <cell r="I926">
            <v>10</v>
          </cell>
          <cell r="J926" t="str">
            <v>MES</v>
          </cell>
          <cell r="K926" t="str">
            <v>SECRETARÍA DE EDUCACIÓN PARA LA CULTURA</v>
          </cell>
          <cell r="L926" t="str">
            <v>Dotación de canasta educativa a las sedes educativas urbanas de los municipios no certificados del Departamento de Antioquia</v>
          </cell>
        </row>
        <row r="927">
          <cell r="C927">
            <v>0</v>
          </cell>
          <cell r="D927">
            <v>0</v>
          </cell>
          <cell r="E927" t="str">
            <v>Adquisión de  material educativo</v>
          </cell>
          <cell r="F927" t="str">
            <v>UNI</v>
          </cell>
          <cell r="G927">
            <v>1</v>
          </cell>
          <cell r="H927">
            <v>42736</v>
          </cell>
          <cell r="I927">
            <v>10</v>
          </cell>
          <cell r="J927" t="str">
            <v>MES</v>
          </cell>
          <cell r="K927" t="str">
            <v>SECRETARÍA DE EDUCACIÓN PARA LA CULTURA</v>
          </cell>
          <cell r="L927">
            <v>0</v>
          </cell>
        </row>
        <row r="928">
          <cell r="C928">
            <v>0</v>
          </cell>
          <cell r="D928">
            <v>0</v>
          </cell>
          <cell r="E928" t="str">
            <v>Adquisión de mobiliario</v>
          </cell>
          <cell r="F928" t="str">
            <v>UNI</v>
          </cell>
          <cell r="G928">
            <v>1</v>
          </cell>
          <cell r="H928">
            <v>42736</v>
          </cell>
          <cell r="I928">
            <v>10</v>
          </cell>
          <cell r="J928" t="str">
            <v>MES</v>
          </cell>
          <cell r="K928" t="str">
            <v>SECRETARÍA DE EDUCACIÓN PARA LA CULTURA</v>
          </cell>
          <cell r="L928">
            <v>0</v>
          </cell>
        </row>
        <row r="929">
          <cell r="C929">
            <v>0</v>
          </cell>
          <cell r="D929">
            <v>0</v>
          </cell>
          <cell r="E929" t="str">
            <v>Dotación material fungible transición</v>
          </cell>
          <cell r="F929" t="str">
            <v>UNI</v>
          </cell>
          <cell r="G929">
            <v>1</v>
          </cell>
          <cell r="H929">
            <v>42736</v>
          </cell>
          <cell r="I929">
            <v>10</v>
          </cell>
          <cell r="J929" t="str">
            <v>MES</v>
          </cell>
          <cell r="K929" t="str">
            <v>SECRETARÍA DE EDUCACIÓN PARA LA CULTURA</v>
          </cell>
          <cell r="L929">
            <v>0</v>
          </cell>
        </row>
        <row r="930">
          <cell r="C930" t="str">
            <v>2016050000140</v>
          </cell>
          <cell r="D930">
            <v>1717000000</v>
          </cell>
          <cell r="E930" t="str">
            <v>Actualizar sistema seguridad</v>
          </cell>
          <cell r="F930" t="str">
            <v>%</v>
          </cell>
          <cell r="G930">
            <v>27</v>
          </cell>
          <cell r="H930">
            <v>42736</v>
          </cell>
          <cell r="I930">
            <v>12</v>
          </cell>
          <cell r="J930" t="str">
            <v>MES</v>
          </cell>
          <cell r="K930" t="str">
            <v>SECRETARÍA GENERAL</v>
          </cell>
          <cell r="L930" t="str">
            <v>Mejoramiento infraestructura física y equipamiento Medellín, Antioquia, Occidente</v>
          </cell>
        </row>
        <row r="931">
          <cell r="C931">
            <v>0</v>
          </cell>
          <cell r="D931">
            <v>0</v>
          </cell>
          <cell r="E931" t="str">
            <v>Adecuación terrazas verdes</v>
          </cell>
          <cell r="F931" t="str">
            <v>%</v>
          </cell>
          <cell r="G931">
            <v>100</v>
          </cell>
          <cell r="H931">
            <v>42736</v>
          </cell>
          <cell r="I931">
            <v>12</v>
          </cell>
          <cell r="J931" t="str">
            <v>MES</v>
          </cell>
          <cell r="K931" t="str">
            <v>SECRETARÍA GENERAL</v>
          </cell>
          <cell r="L931">
            <v>0</v>
          </cell>
        </row>
        <row r="932">
          <cell r="C932">
            <v>0</v>
          </cell>
          <cell r="D932">
            <v>0</v>
          </cell>
          <cell r="E932" t="str">
            <v>Adecuar física Casa Fiscal Antioquia</v>
          </cell>
          <cell r="F932" t="str">
            <v>%</v>
          </cell>
          <cell r="G932">
            <v>50</v>
          </cell>
          <cell r="H932">
            <v>42736</v>
          </cell>
          <cell r="I932">
            <v>12</v>
          </cell>
          <cell r="J932" t="str">
            <v>MES</v>
          </cell>
          <cell r="K932" t="str">
            <v>SECRETARÍA GENERAL</v>
          </cell>
          <cell r="L932">
            <v>0</v>
          </cell>
        </row>
        <row r="933">
          <cell r="C933">
            <v>0</v>
          </cell>
          <cell r="D933">
            <v>0</v>
          </cell>
          <cell r="E933" t="str">
            <v>Adquirir bienes muebles, vehículos</v>
          </cell>
          <cell r="F933" t="str">
            <v>%</v>
          </cell>
          <cell r="G933">
            <v>25</v>
          </cell>
          <cell r="H933">
            <v>42736</v>
          </cell>
          <cell r="I933">
            <v>12</v>
          </cell>
          <cell r="J933" t="str">
            <v>MES</v>
          </cell>
          <cell r="K933" t="str">
            <v>SECRETARÍA GENERAL</v>
          </cell>
          <cell r="L933">
            <v>0</v>
          </cell>
        </row>
        <row r="934">
          <cell r="C934">
            <v>0</v>
          </cell>
          <cell r="D934">
            <v>0</v>
          </cell>
          <cell r="E934" t="str">
            <v>Cambio cielo rasos CAD, sedes externas</v>
          </cell>
          <cell r="F934" t="str">
            <v>%</v>
          </cell>
          <cell r="G934">
            <v>50</v>
          </cell>
          <cell r="H934">
            <v>42736</v>
          </cell>
          <cell r="I934">
            <v>12</v>
          </cell>
          <cell r="J934" t="str">
            <v>MES</v>
          </cell>
          <cell r="K934" t="str">
            <v>SECRETARÍA GENERAL</v>
          </cell>
          <cell r="L934">
            <v>0</v>
          </cell>
        </row>
        <row r="935">
          <cell r="C935">
            <v>0</v>
          </cell>
          <cell r="D935">
            <v>0</v>
          </cell>
          <cell r="E935" t="str">
            <v>Doble tiros de baja tensión CAD</v>
          </cell>
          <cell r="F935" t="str">
            <v>%</v>
          </cell>
          <cell r="G935">
            <v>100</v>
          </cell>
          <cell r="H935">
            <v>42736</v>
          </cell>
          <cell r="I935">
            <v>12</v>
          </cell>
          <cell r="J935" t="str">
            <v>MES</v>
          </cell>
          <cell r="K935" t="str">
            <v>SECRETARÍA GENERAL</v>
          </cell>
          <cell r="L935">
            <v>0</v>
          </cell>
        </row>
        <row r="936">
          <cell r="C936">
            <v>0</v>
          </cell>
          <cell r="D936">
            <v>0</v>
          </cell>
          <cell r="E936" t="str">
            <v>Adquisición Adecuaci Aire Acondiciona</v>
          </cell>
          <cell r="F936" t="str">
            <v>%</v>
          </cell>
          <cell r="G936">
            <v>50</v>
          </cell>
          <cell r="H936">
            <v>42736</v>
          </cell>
          <cell r="I936">
            <v>12</v>
          </cell>
          <cell r="J936" t="str">
            <v>MES</v>
          </cell>
          <cell r="K936" t="str">
            <v>SECRETARÍA GENERAL</v>
          </cell>
          <cell r="L936">
            <v>0</v>
          </cell>
        </row>
        <row r="937">
          <cell r="C937">
            <v>0</v>
          </cell>
          <cell r="D937">
            <v>0</v>
          </cell>
          <cell r="E937" t="str">
            <v>Contratación personal temporal</v>
          </cell>
          <cell r="F937" t="str">
            <v>%</v>
          </cell>
          <cell r="G937">
            <v>21</v>
          </cell>
          <cell r="H937">
            <v>42736</v>
          </cell>
          <cell r="I937">
            <v>12</v>
          </cell>
          <cell r="J937" t="str">
            <v>MES</v>
          </cell>
          <cell r="K937" t="str">
            <v>SECRETARÍA GENERAL</v>
          </cell>
          <cell r="L937">
            <v>0</v>
          </cell>
        </row>
        <row r="938">
          <cell r="C938">
            <v>0</v>
          </cell>
          <cell r="D938">
            <v>0</v>
          </cell>
          <cell r="E938" t="str">
            <v>Contratar servicios de imprenta</v>
          </cell>
          <cell r="F938" t="str">
            <v>%</v>
          </cell>
          <cell r="G938">
            <v>23</v>
          </cell>
          <cell r="H938">
            <v>42736</v>
          </cell>
          <cell r="I938">
            <v>12</v>
          </cell>
          <cell r="J938" t="str">
            <v>MES</v>
          </cell>
          <cell r="K938" t="str">
            <v>SECRETARÍA GENERAL</v>
          </cell>
          <cell r="L938">
            <v>0</v>
          </cell>
        </row>
        <row r="939">
          <cell r="C939" t="str">
            <v>2016050000150</v>
          </cell>
          <cell r="D939">
            <v>400000000</v>
          </cell>
          <cell r="E939" t="str">
            <v>Actualización de TRD</v>
          </cell>
          <cell r="F939" t="str">
            <v>%</v>
          </cell>
          <cell r="G939">
            <v>25</v>
          </cell>
          <cell r="H939">
            <v>42736</v>
          </cell>
          <cell r="I939">
            <v>12</v>
          </cell>
          <cell r="J939" t="str">
            <v>MES</v>
          </cell>
          <cell r="K939" t="str">
            <v>SECRETARÍA GENERAL</v>
          </cell>
          <cell r="L939" t="str">
            <v>Fortalecimiento de la gestión documental en Todo El Departamento, Antioquia, Occidente</v>
          </cell>
        </row>
        <row r="940">
          <cell r="C940">
            <v>0</v>
          </cell>
          <cell r="D940">
            <v>0</v>
          </cell>
          <cell r="E940" t="str">
            <v>Almacenamiento</v>
          </cell>
          <cell r="F940" t="str">
            <v>%</v>
          </cell>
          <cell r="G940">
            <v>25</v>
          </cell>
          <cell r="H940">
            <v>42736</v>
          </cell>
          <cell r="I940">
            <v>12</v>
          </cell>
          <cell r="J940" t="str">
            <v>MES</v>
          </cell>
          <cell r="K940" t="str">
            <v>SECRETARÍA GENERAL</v>
          </cell>
          <cell r="L940">
            <v>0</v>
          </cell>
        </row>
        <row r="941">
          <cell r="C941">
            <v>0</v>
          </cell>
          <cell r="D941">
            <v>0</v>
          </cell>
          <cell r="E941" t="str">
            <v>Aplicación de TVD</v>
          </cell>
          <cell r="F941" t="str">
            <v>%</v>
          </cell>
          <cell r="G941">
            <v>25</v>
          </cell>
          <cell r="H941">
            <v>42736</v>
          </cell>
          <cell r="I941">
            <v>12</v>
          </cell>
          <cell r="J941" t="str">
            <v>MES</v>
          </cell>
          <cell r="K941" t="str">
            <v>SECRETARÍA GENERAL</v>
          </cell>
          <cell r="L941">
            <v>0</v>
          </cell>
        </row>
        <row r="942">
          <cell r="C942">
            <v>0</v>
          </cell>
          <cell r="D942">
            <v>0</v>
          </cell>
          <cell r="E942" t="str">
            <v>Construcción sede central archivo</v>
          </cell>
          <cell r="F942" t="str">
            <v>%</v>
          </cell>
          <cell r="G942">
            <v>25</v>
          </cell>
          <cell r="H942">
            <v>42736</v>
          </cell>
          <cell r="I942">
            <v>12</v>
          </cell>
          <cell r="J942" t="str">
            <v>MES</v>
          </cell>
          <cell r="K942" t="str">
            <v>SECRETARÍA GENERAL</v>
          </cell>
          <cell r="L942">
            <v>0</v>
          </cell>
        </row>
        <row r="943">
          <cell r="C943">
            <v>0</v>
          </cell>
          <cell r="D943">
            <v>0</v>
          </cell>
          <cell r="E943" t="str">
            <v>Digitalización documentos conservación</v>
          </cell>
          <cell r="F943" t="str">
            <v>%</v>
          </cell>
          <cell r="G943">
            <v>25</v>
          </cell>
          <cell r="H943">
            <v>42736</v>
          </cell>
          <cell r="I943">
            <v>12</v>
          </cell>
          <cell r="J943" t="str">
            <v>MES</v>
          </cell>
          <cell r="K943" t="str">
            <v>SECRETARÍA GENERAL</v>
          </cell>
          <cell r="L943">
            <v>0</v>
          </cell>
        </row>
        <row r="944">
          <cell r="C944">
            <v>0</v>
          </cell>
          <cell r="D944">
            <v>0</v>
          </cell>
          <cell r="E944" t="str">
            <v>Diseño arquitectónico</v>
          </cell>
          <cell r="F944" t="str">
            <v>%</v>
          </cell>
          <cell r="G944">
            <v>25</v>
          </cell>
          <cell r="H944">
            <v>42736</v>
          </cell>
          <cell r="I944">
            <v>12</v>
          </cell>
          <cell r="J944" t="str">
            <v>MES</v>
          </cell>
          <cell r="K944" t="str">
            <v>SECRETARÍA GENERAL</v>
          </cell>
          <cell r="L944">
            <v>0</v>
          </cell>
        </row>
        <row r="945">
          <cell r="C945">
            <v>0</v>
          </cell>
          <cell r="D945">
            <v>0</v>
          </cell>
          <cell r="E945" t="str">
            <v>Diseño Eléctrico</v>
          </cell>
          <cell r="F945" t="str">
            <v>%</v>
          </cell>
          <cell r="G945">
            <v>25</v>
          </cell>
          <cell r="H945">
            <v>42736</v>
          </cell>
          <cell r="I945">
            <v>12</v>
          </cell>
          <cell r="J945" t="str">
            <v>MES</v>
          </cell>
          <cell r="K945" t="str">
            <v>SECRETARÍA GENERAL</v>
          </cell>
          <cell r="L945">
            <v>0</v>
          </cell>
        </row>
        <row r="946">
          <cell r="C946">
            <v>0</v>
          </cell>
          <cell r="D946">
            <v>0</v>
          </cell>
          <cell r="E946" t="str">
            <v>Diseño Estructural</v>
          </cell>
          <cell r="F946" t="str">
            <v>%</v>
          </cell>
          <cell r="G946">
            <v>25</v>
          </cell>
          <cell r="H946">
            <v>42736</v>
          </cell>
          <cell r="I946">
            <v>12</v>
          </cell>
          <cell r="J946" t="str">
            <v>MES</v>
          </cell>
          <cell r="K946" t="str">
            <v>SECRETARÍA GENERAL</v>
          </cell>
          <cell r="L946">
            <v>0</v>
          </cell>
        </row>
        <row r="947">
          <cell r="C947">
            <v>0</v>
          </cell>
          <cell r="D947">
            <v>0</v>
          </cell>
          <cell r="E947" t="str">
            <v>Diseño hídrico</v>
          </cell>
          <cell r="F947" t="str">
            <v>%</v>
          </cell>
          <cell r="G947">
            <v>25</v>
          </cell>
          <cell r="H947">
            <v>42736</v>
          </cell>
          <cell r="I947">
            <v>12</v>
          </cell>
          <cell r="J947" t="str">
            <v>MES</v>
          </cell>
          <cell r="K947" t="str">
            <v>SECRETARÍA GENERAL</v>
          </cell>
          <cell r="L947">
            <v>0</v>
          </cell>
        </row>
        <row r="948">
          <cell r="C948">
            <v>0</v>
          </cell>
          <cell r="D948">
            <v>0</v>
          </cell>
          <cell r="E948" t="str">
            <v>Diseño Paisajismo</v>
          </cell>
          <cell r="F948" t="str">
            <v>%</v>
          </cell>
          <cell r="G948">
            <v>25</v>
          </cell>
          <cell r="H948">
            <v>42736</v>
          </cell>
          <cell r="I948">
            <v>12</v>
          </cell>
          <cell r="J948" t="str">
            <v>MES</v>
          </cell>
          <cell r="K948" t="str">
            <v>SECRETARÍA GENERAL</v>
          </cell>
          <cell r="L948">
            <v>0</v>
          </cell>
        </row>
        <row r="949">
          <cell r="C949">
            <v>0</v>
          </cell>
          <cell r="D949">
            <v>0</v>
          </cell>
          <cell r="E949" t="str">
            <v>Diseño Sanitario</v>
          </cell>
          <cell r="F949" t="str">
            <v>%</v>
          </cell>
          <cell r="G949">
            <v>25</v>
          </cell>
          <cell r="H949">
            <v>42736</v>
          </cell>
          <cell r="I949">
            <v>12</v>
          </cell>
          <cell r="J949" t="str">
            <v>MES</v>
          </cell>
          <cell r="K949" t="str">
            <v>SECRETARÍA GENERAL</v>
          </cell>
          <cell r="L949">
            <v>0</v>
          </cell>
        </row>
        <row r="950">
          <cell r="C950">
            <v>0</v>
          </cell>
          <cell r="D950">
            <v>0</v>
          </cell>
          <cell r="E950" t="str">
            <v>Dotación</v>
          </cell>
          <cell r="F950" t="str">
            <v>%</v>
          </cell>
          <cell r="G950">
            <v>25</v>
          </cell>
          <cell r="H950">
            <v>42736</v>
          </cell>
          <cell r="I950">
            <v>12</v>
          </cell>
          <cell r="J950" t="str">
            <v>MES</v>
          </cell>
          <cell r="K950" t="str">
            <v>SECRETARÍA GENERAL</v>
          </cell>
          <cell r="L950">
            <v>0</v>
          </cell>
        </row>
        <row r="951">
          <cell r="C951">
            <v>0</v>
          </cell>
          <cell r="D951">
            <v>0</v>
          </cell>
          <cell r="E951" t="str">
            <v>Estudio de suelos</v>
          </cell>
          <cell r="F951" t="str">
            <v>%</v>
          </cell>
          <cell r="G951">
            <v>25</v>
          </cell>
          <cell r="H951">
            <v>42736</v>
          </cell>
          <cell r="I951">
            <v>12</v>
          </cell>
          <cell r="J951" t="str">
            <v>MES</v>
          </cell>
          <cell r="K951" t="str">
            <v>SECRETARÍA GENERAL</v>
          </cell>
          <cell r="L951">
            <v>0</v>
          </cell>
        </row>
        <row r="952">
          <cell r="C952">
            <v>0</v>
          </cell>
          <cell r="D952">
            <v>0</v>
          </cell>
          <cell r="E952" t="str">
            <v>Interventoría</v>
          </cell>
          <cell r="F952" t="str">
            <v>%</v>
          </cell>
          <cell r="G952">
            <v>25</v>
          </cell>
          <cell r="H952">
            <v>42736</v>
          </cell>
          <cell r="I952">
            <v>12</v>
          </cell>
          <cell r="J952" t="str">
            <v>MES</v>
          </cell>
          <cell r="K952" t="str">
            <v>SECRETARÍA GENERAL</v>
          </cell>
          <cell r="L952">
            <v>0</v>
          </cell>
        </row>
        <row r="953">
          <cell r="C953">
            <v>0</v>
          </cell>
          <cell r="D953">
            <v>0</v>
          </cell>
          <cell r="E953" t="str">
            <v>Mejorar sistema de gestión documental</v>
          </cell>
          <cell r="F953" t="str">
            <v>%</v>
          </cell>
          <cell r="G953">
            <v>25</v>
          </cell>
          <cell r="H953">
            <v>42736</v>
          </cell>
          <cell r="I953">
            <v>12</v>
          </cell>
          <cell r="J953" t="str">
            <v>MES</v>
          </cell>
          <cell r="K953" t="str">
            <v>SECRETARÍA GENERAL</v>
          </cell>
          <cell r="L953">
            <v>0</v>
          </cell>
        </row>
        <row r="954">
          <cell r="C954">
            <v>0</v>
          </cell>
          <cell r="D954">
            <v>0</v>
          </cell>
          <cell r="E954" t="str">
            <v>Presupuesto de obras</v>
          </cell>
          <cell r="F954" t="str">
            <v>%</v>
          </cell>
          <cell r="G954">
            <v>25</v>
          </cell>
          <cell r="H954">
            <v>42736</v>
          </cell>
          <cell r="I954">
            <v>12</v>
          </cell>
          <cell r="J954" t="str">
            <v>MES</v>
          </cell>
          <cell r="K954" t="str">
            <v>SECRETARÍA GENERAL</v>
          </cell>
          <cell r="L954">
            <v>0</v>
          </cell>
        </row>
        <row r="955">
          <cell r="C955">
            <v>0</v>
          </cell>
          <cell r="D955">
            <v>0</v>
          </cell>
          <cell r="E955" t="str">
            <v>Proceso Técnico de descripción archivo</v>
          </cell>
          <cell r="F955" t="str">
            <v>%</v>
          </cell>
          <cell r="G955">
            <v>25</v>
          </cell>
          <cell r="H955">
            <v>42736</v>
          </cell>
          <cell r="I955">
            <v>12</v>
          </cell>
          <cell r="J955" t="str">
            <v>MES</v>
          </cell>
          <cell r="K955" t="str">
            <v>SECRETARÍA GENERAL</v>
          </cell>
          <cell r="L955">
            <v>0</v>
          </cell>
        </row>
        <row r="956">
          <cell r="C956">
            <v>0</v>
          </cell>
          <cell r="D956">
            <v>0</v>
          </cell>
          <cell r="E956" t="str">
            <v>Programación de obras</v>
          </cell>
          <cell r="F956" t="str">
            <v>%</v>
          </cell>
          <cell r="G956">
            <v>25</v>
          </cell>
          <cell r="H956">
            <v>42736</v>
          </cell>
          <cell r="I956">
            <v>12</v>
          </cell>
          <cell r="J956" t="str">
            <v>MES</v>
          </cell>
          <cell r="K956" t="str">
            <v>SECRETARÍA GENERAL</v>
          </cell>
          <cell r="L956">
            <v>0</v>
          </cell>
        </row>
        <row r="957">
          <cell r="C957">
            <v>0</v>
          </cell>
          <cell r="D957">
            <v>0</v>
          </cell>
          <cell r="E957" t="str">
            <v>Sistema domótica</v>
          </cell>
          <cell r="F957" t="str">
            <v>%</v>
          </cell>
          <cell r="G957">
            <v>25</v>
          </cell>
          <cell r="H957">
            <v>42736</v>
          </cell>
          <cell r="I957">
            <v>12</v>
          </cell>
          <cell r="J957" t="str">
            <v>MES</v>
          </cell>
          <cell r="K957" t="str">
            <v>SECRETARÍA GENERAL</v>
          </cell>
          <cell r="L957">
            <v>0</v>
          </cell>
        </row>
        <row r="958">
          <cell r="C958">
            <v>0</v>
          </cell>
          <cell r="D958">
            <v>0</v>
          </cell>
          <cell r="E958" t="str">
            <v>Actualización de TRD</v>
          </cell>
          <cell r="F958" t="str">
            <v>%</v>
          </cell>
          <cell r="G958">
            <v>25</v>
          </cell>
          <cell r="H958">
            <v>42736</v>
          </cell>
          <cell r="I958">
            <v>12</v>
          </cell>
          <cell r="J958" t="str">
            <v>MES</v>
          </cell>
          <cell r="K958" t="str">
            <v>SECRETARÍA GENERAL</v>
          </cell>
          <cell r="L958">
            <v>0</v>
          </cell>
        </row>
        <row r="959">
          <cell r="C959">
            <v>0</v>
          </cell>
          <cell r="D959">
            <v>0</v>
          </cell>
          <cell r="E959" t="str">
            <v>Almacenamiento</v>
          </cell>
          <cell r="F959" t="str">
            <v>%</v>
          </cell>
          <cell r="G959">
            <v>25</v>
          </cell>
          <cell r="H959">
            <v>42736</v>
          </cell>
          <cell r="I959">
            <v>12</v>
          </cell>
          <cell r="J959" t="str">
            <v>MES</v>
          </cell>
          <cell r="K959" t="str">
            <v>SECRETARÍA GENERAL</v>
          </cell>
          <cell r="L959">
            <v>0</v>
          </cell>
        </row>
        <row r="960">
          <cell r="C960">
            <v>0</v>
          </cell>
          <cell r="D960">
            <v>0</v>
          </cell>
          <cell r="E960" t="str">
            <v>Aplicación de TVD</v>
          </cell>
          <cell r="F960" t="str">
            <v>%</v>
          </cell>
          <cell r="G960">
            <v>25</v>
          </cell>
          <cell r="H960">
            <v>42736</v>
          </cell>
          <cell r="I960">
            <v>12</v>
          </cell>
          <cell r="J960" t="str">
            <v>MES</v>
          </cell>
          <cell r="K960" t="str">
            <v>SECRETARÍA GENERAL</v>
          </cell>
          <cell r="L960">
            <v>0</v>
          </cell>
        </row>
        <row r="961">
          <cell r="C961">
            <v>0</v>
          </cell>
          <cell r="D961">
            <v>0</v>
          </cell>
          <cell r="E961" t="str">
            <v>Construcción sede central archivo</v>
          </cell>
          <cell r="F961" t="str">
            <v>%</v>
          </cell>
          <cell r="G961">
            <v>25</v>
          </cell>
          <cell r="H961">
            <v>42736</v>
          </cell>
          <cell r="I961">
            <v>12</v>
          </cell>
          <cell r="J961" t="str">
            <v>MES</v>
          </cell>
          <cell r="K961" t="str">
            <v>SECRETARÍA GENERAL</v>
          </cell>
          <cell r="L961">
            <v>0</v>
          </cell>
        </row>
        <row r="962">
          <cell r="C962">
            <v>0</v>
          </cell>
          <cell r="D962">
            <v>0</v>
          </cell>
          <cell r="E962" t="str">
            <v>Digitalización documentos conservación</v>
          </cell>
          <cell r="F962" t="str">
            <v>%</v>
          </cell>
          <cell r="G962">
            <v>25</v>
          </cell>
          <cell r="H962">
            <v>42736</v>
          </cell>
          <cell r="I962">
            <v>12</v>
          </cell>
          <cell r="J962" t="str">
            <v>MES</v>
          </cell>
          <cell r="K962" t="str">
            <v>SECRETARÍA GENERAL</v>
          </cell>
          <cell r="L962">
            <v>0</v>
          </cell>
        </row>
        <row r="963">
          <cell r="C963">
            <v>0</v>
          </cell>
          <cell r="D963">
            <v>0</v>
          </cell>
          <cell r="E963" t="str">
            <v>Diseño arquitectónico</v>
          </cell>
          <cell r="F963" t="str">
            <v>%</v>
          </cell>
          <cell r="G963">
            <v>25</v>
          </cell>
          <cell r="H963">
            <v>42736</v>
          </cell>
          <cell r="I963">
            <v>12</v>
          </cell>
          <cell r="J963" t="str">
            <v>MES</v>
          </cell>
          <cell r="K963" t="str">
            <v>SECRETARÍA GENERAL</v>
          </cell>
          <cell r="L963">
            <v>0</v>
          </cell>
        </row>
        <row r="964">
          <cell r="C964">
            <v>0</v>
          </cell>
          <cell r="D964">
            <v>0</v>
          </cell>
          <cell r="E964" t="str">
            <v>Diseño Eléctrico</v>
          </cell>
          <cell r="F964" t="str">
            <v>%</v>
          </cell>
          <cell r="G964">
            <v>25</v>
          </cell>
          <cell r="H964">
            <v>42736</v>
          </cell>
          <cell r="I964">
            <v>12</v>
          </cell>
          <cell r="J964" t="str">
            <v>MES</v>
          </cell>
          <cell r="K964" t="str">
            <v>SECRETARÍA GENERAL</v>
          </cell>
          <cell r="L964">
            <v>0</v>
          </cell>
        </row>
        <row r="965">
          <cell r="C965">
            <v>0</v>
          </cell>
          <cell r="D965">
            <v>0</v>
          </cell>
          <cell r="E965" t="str">
            <v>Diseño Estructural</v>
          </cell>
          <cell r="F965" t="str">
            <v>%</v>
          </cell>
          <cell r="G965">
            <v>25</v>
          </cell>
          <cell r="H965">
            <v>42736</v>
          </cell>
          <cell r="I965">
            <v>12</v>
          </cell>
          <cell r="J965" t="str">
            <v>MES</v>
          </cell>
          <cell r="K965" t="str">
            <v>SECRETARÍA GENERAL</v>
          </cell>
          <cell r="L965">
            <v>0</v>
          </cell>
        </row>
        <row r="966">
          <cell r="C966">
            <v>0</v>
          </cell>
          <cell r="D966">
            <v>0</v>
          </cell>
          <cell r="E966" t="str">
            <v>Diseño hídrico</v>
          </cell>
          <cell r="F966" t="str">
            <v>%</v>
          </cell>
          <cell r="G966">
            <v>25</v>
          </cell>
          <cell r="H966">
            <v>42736</v>
          </cell>
          <cell r="I966">
            <v>12</v>
          </cell>
          <cell r="J966" t="str">
            <v>MES</v>
          </cell>
          <cell r="K966" t="str">
            <v>SECRETARÍA GENERAL</v>
          </cell>
          <cell r="L966">
            <v>0</v>
          </cell>
        </row>
        <row r="967">
          <cell r="C967">
            <v>0</v>
          </cell>
          <cell r="D967">
            <v>0</v>
          </cell>
          <cell r="E967" t="str">
            <v>Diseño Paisajismo</v>
          </cell>
          <cell r="F967" t="str">
            <v>%</v>
          </cell>
          <cell r="G967">
            <v>25</v>
          </cell>
          <cell r="H967">
            <v>42736</v>
          </cell>
          <cell r="I967">
            <v>12</v>
          </cell>
          <cell r="J967" t="str">
            <v>MES</v>
          </cell>
          <cell r="K967" t="str">
            <v>SECRETARÍA GENERAL</v>
          </cell>
          <cell r="L967">
            <v>0</v>
          </cell>
        </row>
        <row r="968">
          <cell r="C968">
            <v>0</v>
          </cell>
          <cell r="D968">
            <v>0</v>
          </cell>
          <cell r="E968" t="str">
            <v>Diseño Sanitario</v>
          </cell>
          <cell r="F968" t="str">
            <v>%</v>
          </cell>
          <cell r="G968">
            <v>25</v>
          </cell>
          <cell r="H968">
            <v>42736</v>
          </cell>
          <cell r="I968">
            <v>12</v>
          </cell>
          <cell r="J968" t="str">
            <v>MES</v>
          </cell>
          <cell r="K968" t="str">
            <v>SECRETARÍA GENERAL</v>
          </cell>
          <cell r="L968">
            <v>0</v>
          </cell>
        </row>
        <row r="969">
          <cell r="C969">
            <v>0</v>
          </cell>
          <cell r="D969">
            <v>0</v>
          </cell>
          <cell r="E969" t="str">
            <v>Dotación</v>
          </cell>
          <cell r="F969" t="str">
            <v>%</v>
          </cell>
          <cell r="G969">
            <v>25</v>
          </cell>
          <cell r="H969">
            <v>42736</v>
          </cell>
          <cell r="I969">
            <v>12</v>
          </cell>
          <cell r="J969" t="str">
            <v>MES</v>
          </cell>
          <cell r="K969" t="str">
            <v>SECRETARÍA GENERAL</v>
          </cell>
          <cell r="L969">
            <v>0</v>
          </cell>
        </row>
        <row r="970">
          <cell r="C970">
            <v>0</v>
          </cell>
          <cell r="D970">
            <v>0</v>
          </cell>
          <cell r="E970" t="str">
            <v>Estudio de suelos</v>
          </cell>
          <cell r="F970" t="str">
            <v>%</v>
          </cell>
          <cell r="G970">
            <v>25</v>
          </cell>
          <cell r="H970">
            <v>42736</v>
          </cell>
          <cell r="I970">
            <v>12</v>
          </cell>
          <cell r="J970" t="str">
            <v>MES</v>
          </cell>
          <cell r="K970" t="str">
            <v>SECRETARÍA GENERAL</v>
          </cell>
          <cell r="L970">
            <v>0</v>
          </cell>
        </row>
        <row r="971">
          <cell r="C971">
            <v>0</v>
          </cell>
          <cell r="D971">
            <v>0</v>
          </cell>
          <cell r="E971" t="str">
            <v>Interventoría</v>
          </cell>
          <cell r="F971" t="str">
            <v>%</v>
          </cell>
          <cell r="G971">
            <v>25</v>
          </cell>
          <cell r="H971">
            <v>42736</v>
          </cell>
          <cell r="I971">
            <v>12</v>
          </cell>
          <cell r="J971" t="str">
            <v>MES</v>
          </cell>
          <cell r="K971" t="str">
            <v>SECRETARÍA GENERAL</v>
          </cell>
          <cell r="L971">
            <v>0</v>
          </cell>
        </row>
        <row r="972">
          <cell r="C972">
            <v>0</v>
          </cell>
          <cell r="D972">
            <v>0</v>
          </cell>
          <cell r="E972" t="str">
            <v>Mejorar sistema de gestión documental</v>
          </cell>
          <cell r="F972" t="str">
            <v>%</v>
          </cell>
          <cell r="G972">
            <v>25</v>
          </cell>
          <cell r="H972">
            <v>42736</v>
          </cell>
          <cell r="I972">
            <v>12</v>
          </cell>
          <cell r="J972" t="str">
            <v>MES</v>
          </cell>
          <cell r="K972" t="str">
            <v>SECRETARÍA GENERAL</v>
          </cell>
          <cell r="L972">
            <v>0</v>
          </cell>
        </row>
        <row r="973">
          <cell r="C973">
            <v>0</v>
          </cell>
          <cell r="D973">
            <v>0</v>
          </cell>
          <cell r="E973" t="str">
            <v>Presupuesto de obras</v>
          </cell>
          <cell r="F973" t="str">
            <v>%</v>
          </cell>
          <cell r="G973">
            <v>25</v>
          </cell>
          <cell r="H973">
            <v>42736</v>
          </cell>
          <cell r="I973">
            <v>12</v>
          </cell>
          <cell r="J973" t="str">
            <v>MES</v>
          </cell>
          <cell r="K973" t="str">
            <v>SECRETARÍA GENERAL</v>
          </cell>
          <cell r="L973">
            <v>0</v>
          </cell>
        </row>
        <row r="974">
          <cell r="C974">
            <v>0</v>
          </cell>
          <cell r="D974">
            <v>0</v>
          </cell>
          <cell r="E974" t="str">
            <v>Proceso Técnico de descripción archivo</v>
          </cell>
          <cell r="F974" t="str">
            <v>%</v>
          </cell>
          <cell r="G974">
            <v>25</v>
          </cell>
          <cell r="H974">
            <v>42736</v>
          </cell>
          <cell r="I974">
            <v>12</v>
          </cell>
          <cell r="J974" t="str">
            <v>MES</v>
          </cell>
          <cell r="K974" t="str">
            <v>SECRETARÍA GENERAL</v>
          </cell>
          <cell r="L974">
            <v>0</v>
          </cell>
        </row>
        <row r="975">
          <cell r="C975">
            <v>0</v>
          </cell>
          <cell r="D975">
            <v>0</v>
          </cell>
          <cell r="E975" t="str">
            <v>Programación de obras</v>
          </cell>
          <cell r="F975" t="str">
            <v>%</v>
          </cell>
          <cell r="G975">
            <v>25</v>
          </cell>
          <cell r="H975">
            <v>42736</v>
          </cell>
          <cell r="I975">
            <v>12</v>
          </cell>
          <cell r="J975" t="str">
            <v>MES</v>
          </cell>
          <cell r="K975" t="str">
            <v>SECRETARÍA GENERAL</v>
          </cell>
          <cell r="L975">
            <v>0</v>
          </cell>
        </row>
        <row r="976">
          <cell r="C976">
            <v>0</v>
          </cell>
          <cell r="D976">
            <v>0</v>
          </cell>
          <cell r="E976" t="str">
            <v>Sistema domótica</v>
          </cell>
          <cell r="F976" t="str">
            <v>%</v>
          </cell>
          <cell r="G976">
            <v>25</v>
          </cell>
          <cell r="H976">
            <v>42736</v>
          </cell>
          <cell r="I976">
            <v>12</v>
          </cell>
          <cell r="J976" t="str">
            <v>MES</v>
          </cell>
          <cell r="K976" t="str">
            <v>SECRETARÍA GENERAL</v>
          </cell>
          <cell r="L976">
            <v>0</v>
          </cell>
        </row>
        <row r="977">
          <cell r="C977" t="str">
            <v>2016050000196</v>
          </cell>
          <cell r="D977">
            <v>270000000</v>
          </cell>
          <cell r="E977" t="str">
            <v>Capacitar acompañar Esal_Municipios</v>
          </cell>
          <cell r="F977" t="str">
            <v>%</v>
          </cell>
          <cell r="G977">
            <v>25</v>
          </cell>
          <cell r="H977">
            <v>42736</v>
          </cell>
          <cell r="I977">
            <v>12</v>
          </cell>
          <cell r="J977" t="str">
            <v>MES</v>
          </cell>
          <cell r="K977" t="str">
            <v>SECRETARÍA GENERAL</v>
          </cell>
          <cell r="L977" t="str">
            <v>Mejoramiento de la gestión de las entidades sin ánimo de lucro y entes territoriales Medellín, Antioquia, Occidente</v>
          </cell>
        </row>
        <row r="978">
          <cell r="C978">
            <v>0</v>
          </cell>
          <cell r="D978">
            <v>0</v>
          </cell>
          <cell r="E978" t="str">
            <v>Diseñar-producir-publicar revista</v>
          </cell>
          <cell r="F978" t="str">
            <v>%</v>
          </cell>
          <cell r="G978">
            <v>25</v>
          </cell>
          <cell r="H978">
            <v>42736</v>
          </cell>
          <cell r="I978">
            <v>12</v>
          </cell>
          <cell r="J978" t="str">
            <v>MES</v>
          </cell>
          <cell r="K978" t="str">
            <v>SECRETARÍA GENERAL</v>
          </cell>
          <cell r="L978">
            <v>0</v>
          </cell>
        </row>
        <row r="979">
          <cell r="C979">
            <v>0</v>
          </cell>
          <cell r="D979">
            <v>0</v>
          </cell>
          <cell r="E979" t="str">
            <v>Elaboración revista régimen municipal</v>
          </cell>
          <cell r="F979" t="str">
            <v>%</v>
          </cell>
          <cell r="G979">
            <v>25</v>
          </cell>
          <cell r="H979">
            <v>42736</v>
          </cell>
          <cell r="I979">
            <v>12</v>
          </cell>
          <cell r="J979" t="str">
            <v>MES</v>
          </cell>
          <cell r="K979" t="str">
            <v>SECRETARÍA GENERAL</v>
          </cell>
          <cell r="L979">
            <v>0</v>
          </cell>
        </row>
        <row r="980">
          <cell r="C980">
            <v>0</v>
          </cell>
          <cell r="D980">
            <v>0</v>
          </cell>
          <cell r="E980" t="str">
            <v>Realizar talleres en las 9 subregiones</v>
          </cell>
          <cell r="F980" t="str">
            <v>%</v>
          </cell>
          <cell r="G980">
            <v>25</v>
          </cell>
          <cell r="H980">
            <v>42736</v>
          </cell>
          <cell r="I980">
            <v>12</v>
          </cell>
          <cell r="J980" t="str">
            <v>MES</v>
          </cell>
          <cell r="K980" t="str">
            <v>SECRETARÍA GENERAL</v>
          </cell>
          <cell r="L980">
            <v>0</v>
          </cell>
        </row>
        <row r="981">
          <cell r="C981">
            <v>0</v>
          </cell>
          <cell r="D981">
            <v>0</v>
          </cell>
          <cell r="E981" t="str">
            <v>Contratación personal temporal</v>
          </cell>
          <cell r="F981" t="str">
            <v>%</v>
          </cell>
          <cell r="G981">
            <v>14</v>
          </cell>
          <cell r="H981">
            <v>42736</v>
          </cell>
          <cell r="I981">
            <v>12</v>
          </cell>
          <cell r="J981" t="str">
            <v>MES</v>
          </cell>
          <cell r="K981" t="str">
            <v>SECRETARÍA GENERAL</v>
          </cell>
          <cell r="L981">
            <v>0</v>
          </cell>
        </row>
        <row r="982">
          <cell r="C982" t="str">
            <v>2016050000132</v>
          </cell>
          <cell r="D982">
            <v>0</v>
          </cell>
          <cell r="E982" t="str">
            <v>Actualizar sistema seguridad</v>
          </cell>
          <cell r="F982" t="str">
            <v>%</v>
          </cell>
          <cell r="G982">
            <v>27</v>
          </cell>
          <cell r="H982">
            <v>42736</v>
          </cell>
          <cell r="I982">
            <v>12</v>
          </cell>
          <cell r="J982" t="str">
            <v>MES</v>
          </cell>
          <cell r="K982" t="str">
            <v>SECRETARÍA GENERAL</v>
          </cell>
          <cell r="L982" t="str">
            <v>Mejoramiento infraestructura física y equipamiento Medellín, Antioquia, Occidente</v>
          </cell>
        </row>
        <row r="983">
          <cell r="C983">
            <v>0</v>
          </cell>
          <cell r="D983">
            <v>0</v>
          </cell>
          <cell r="E983" t="str">
            <v>Adecuación terrazas verdes</v>
          </cell>
          <cell r="F983" t="str">
            <v>%</v>
          </cell>
          <cell r="G983">
            <v>100</v>
          </cell>
          <cell r="H983">
            <v>42736</v>
          </cell>
          <cell r="I983">
            <v>12</v>
          </cell>
          <cell r="J983" t="str">
            <v>MES</v>
          </cell>
          <cell r="K983" t="str">
            <v>SECRETARÍA GENERAL</v>
          </cell>
          <cell r="L983">
            <v>0</v>
          </cell>
        </row>
        <row r="984">
          <cell r="C984">
            <v>0</v>
          </cell>
          <cell r="D984">
            <v>0</v>
          </cell>
          <cell r="E984" t="str">
            <v>Adecuar física Casa Fiscal Antioquia</v>
          </cell>
          <cell r="F984" t="str">
            <v>%</v>
          </cell>
          <cell r="G984">
            <v>50</v>
          </cell>
          <cell r="H984">
            <v>42736</v>
          </cell>
          <cell r="I984">
            <v>12</v>
          </cell>
          <cell r="J984" t="str">
            <v>MES</v>
          </cell>
          <cell r="K984" t="str">
            <v>SECRETARÍA GENERAL</v>
          </cell>
          <cell r="L984">
            <v>0</v>
          </cell>
        </row>
        <row r="985">
          <cell r="C985">
            <v>0</v>
          </cell>
          <cell r="D985">
            <v>0</v>
          </cell>
          <cell r="E985" t="str">
            <v>Adquirir bienes muebles, vehículos</v>
          </cell>
          <cell r="F985" t="str">
            <v>%</v>
          </cell>
          <cell r="G985">
            <v>25</v>
          </cell>
          <cell r="H985">
            <v>42736</v>
          </cell>
          <cell r="I985">
            <v>12</v>
          </cell>
          <cell r="J985" t="str">
            <v>MES</v>
          </cell>
          <cell r="K985" t="str">
            <v>SECRETARÍA GENERAL</v>
          </cell>
          <cell r="L985">
            <v>0</v>
          </cell>
        </row>
        <row r="986">
          <cell r="C986">
            <v>0</v>
          </cell>
          <cell r="D986">
            <v>0</v>
          </cell>
          <cell r="E986" t="str">
            <v>Cambio cielo rasos CAD, sedes externas</v>
          </cell>
          <cell r="F986" t="str">
            <v>%</v>
          </cell>
          <cell r="G986">
            <v>50</v>
          </cell>
          <cell r="H986">
            <v>42736</v>
          </cell>
          <cell r="I986">
            <v>12</v>
          </cell>
          <cell r="J986" t="str">
            <v>MES</v>
          </cell>
          <cell r="K986" t="str">
            <v>SECRETARÍA GENERAL</v>
          </cell>
          <cell r="L986">
            <v>0</v>
          </cell>
        </row>
        <row r="987">
          <cell r="C987">
            <v>0</v>
          </cell>
          <cell r="D987">
            <v>0</v>
          </cell>
          <cell r="E987" t="str">
            <v>Doble tiros de baja tensión CAD</v>
          </cell>
          <cell r="F987" t="str">
            <v>%</v>
          </cell>
          <cell r="G987">
            <v>100</v>
          </cell>
          <cell r="H987">
            <v>42736</v>
          </cell>
          <cell r="I987">
            <v>12</v>
          </cell>
          <cell r="J987" t="str">
            <v>MES</v>
          </cell>
          <cell r="K987" t="str">
            <v>SECRETARÍA GENERAL</v>
          </cell>
          <cell r="L987">
            <v>0</v>
          </cell>
        </row>
        <row r="988">
          <cell r="C988" t="str">
            <v>2016050000195</v>
          </cell>
          <cell r="D988">
            <v>0</v>
          </cell>
          <cell r="E988" t="str">
            <v>Adquisicion equipos</v>
          </cell>
          <cell r="F988" t="str">
            <v>%</v>
          </cell>
          <cell r="G988">
            <v>100</v>
          </cell>
          <cell r="H988">
            <v>42736</v>
          </cell>
          <cell r="I988">
            <v>12</v>
          </cell>
          <cell r="J988" t="str">
            <v>MES</v>
          </cell>
          <cell r="K988" t="str">
            <v>SECRETARÍA GENERAL</v>
          </cell>
          <cell r="L988" t="str">
            <v>Mejoramiento de la imprenta departamental como unidad de negocio, Medellín. Antioquia, Occidente</v>
          </cell>
        </row>
        <row r="989">
          <cell r="C989">
            <v>0</v>
          </cell>
          <cell r="D989">
            <v>0</v>
          </cell>
          <cell r="E989" t="str">
            <v>Subcontracion en maquinaria</v>
          </cell>
          <cell r="F989" t="str">
            <v>%</v>
          </cell>
          <cell r="G989">
            <v>100</v>
          </cell>
          <cell r="H989">
            <v>42736</v>
          </cell>
          <cell r="I989">
            <v>12</v>
          </cell>
          <cell r="J989" t="str">
            <v>MES</v>
          </cell>
          <cell r="K989" t="str">
            <v>SECRETARÍA GENERAL</v>
          </cell>
          <cell r="L989">
            <v>0</v>
          </cell>
        </row>
        <row r="990">
          <cell r="C990" t="str">
            <v>2016050000266</v>
          </cell>
          <cell r="D990">
            <v>500000000</v>
          </cell>
          <cell r="E990" t="str">
            <v>Dotación de sedes</v>
          </cell>
          <cell r="F990" t="str">
            <v>UNI</v>
          </cell>
          <cell r="G990">
            <v>1</v>
          </cell>
          <cell r="H990">
            <v>42736</v>
          </cell>
          <cell r="I990">
            <v>12</v>
          </cell>
          <cell r="J990" t="str">
            <v>MES</v>
          </cell>
          <cell r="K990" t="str">
            <v>SECRETARÍA DE GOBIERNO Y APOYO CIUDADANO</v>
          </cell>
          <cell r="L990" t="str">
            <v>Fortalecimiento Institucional en Transporte y Tránsito en el Departamento de  Antioquia</v>
          </cell>
        </row>
        <row r="991">
          <cell r="C991">
            <v>0</v>
          </cell>
          <cell r="D991">
            <v>0</v>
          </cell>
          <cell r="E991" t="str">
            <v>Sedes en operación logistica</v>
          </cell>
          <cell r="F991" t="str">
            <v>UNI</v>
          </cell>
          <cell r="G991">
            <v>1</v>
          </cell>
          <cell r="H991">
            <v>42736</v>
          </cell>
          <cell r="I991">
            <v>12</v>
          </cell>
          <cell r="J991" t="str">
            <v>MES</v>
          </cell>
          <cell r="K991" t="str">
            <v>SECRETARÍA DE GOBIERNO Y APOYO CIUDADANO</v>
          </cell>
          <cell r="L991">
            <v>0</v>
          </cell>
        </row>
        <row r="992">
          <cell r="C992" t="str">
            <v>2012050000006</v>
          </cell>
          <cell r="D992">
            <v>800000000</v>
          </cell>
          <cell r="E992" t="str">
            <v>Atención y asistencia a víctimas</v>
          </cell>
          <cell r="F992" t="str">
            <v>UNI</v>
          </cell>
          <cell r="G992">
            <v>40</v>
          </cell>
          <cell r="H992">
            <v>42736</v>
          </cell>
          <cell r="I992">
            <v>12</v>
          </cell>
          <cell r="J992" t="str">
            <v>MES</v>
          </cell>
          <cell r="K992" t="str">
            <v>SECRETARÍA DE GOBIERNO Y APOYO CIUDADANO</v>
          </cell>
          <cell r="L992" t="str">
            <v>Asistencia , promoción, prevención y protección de los derechos humanos y atención a la población víctima del conflicto armado Antioquia</v>
          </cell>
        </row>
        <row r="993">
          <cell r="C993">
            <v>0</v>
          </cell>
          <cell r="D993">
            <v>0</v>
          </cell>
          <cell r="E993" t="str">
            <v>Fortalecimiento institucional y comunita</v>
          </cell>
          <cell r="F993" t="str">
            <v>UNI</v>
          </cell>
          <cell r="G993">
            <v>1</v>
          </cell>
          <cell r="H993">
            <v>42736</v>
          </cell>
          <cell r="I993">
            <v>12</v>
          </cell>
          <cell r="J993" t="str">
            <v>MES</v>
          </cell>
          <cell r="K993" t="str">
            <v>SECRETARÍA DE GOBIERNO Y APOYO CIUDADANO</v>
          </cell>
          <cell r="L993">
            <v>0</v>
          </cell>
        </row>
        <row r="994">
          <cell r="C994" t="str">
            <v>2012050000038</v>
          </cell>
          <cell r="D994">
            <v>879571494</v>
          </cell>
          <cell r="E994" t="str">
            <v>Capacitación autoridades de tránsito</v>
          </cell>
          <cell r="F994" t="str">
            <v>UNI</v>
          </cell>
          <cell r="G994">
            <v>31</v>
          </cell>
          <cell r="H994">
            <v>42736</v>
          </cell>
          <cell r="I994">
            <v>12</v>
          </cell>
          <cell r="J994" t="str">
            <v>MES</v>
          </cell>
          <cell r="K994" t="str">
            <v>SECRETARÍA DE GOBIERNO Y APOYO CIUDADANO</v>
          </cell>
          <cell r="L994" t="str">
            <v>Implementación de política pública de seguridad vial para el Departamento de Antioquia</v>
          </cell>
        </row>
        <row r="995">
          <cell r="C995">
            <v>0</v>
          </cell>
          <cell r="D995">
            <v>0</v>
          </cell>
          <cell r="E995" t="str">
            <v>Convenio con Mpios para control tránsito</v>
          </cell>
          <cell r="F995" t="str">
            <v>UNI</v>
          </cell>
          <cell r="G995">
            <v>31</v>
          </cell>
          <cell r="H995">
            <v>42736</v>
          </cell>
          <cell r="I995">
            <v>12</v>
          </cell>
          <cell r="J995" t="str">
            <v>MES</v>
          </cell>
          <cell r="K995" t="str">
            <v>SECRETARÍA DE GOBIERNO Y APOYO CIUDADANO</v>
          </cell>
          <cell r="L995">
            <v>0</v>
          </cell>
        </row>
        <row r="996">
          <cell r="C996">
            <v>0</v>
          </cell>
          <cell r="D996">
            <v>0</v>
          </cell>
          <cell r="E996" t="str">
            <v>Ejecutar y Evaluar Política Pública</v>
          </cell>
          <cell r="F996" t="str">
            <v>UNI</v>
          </cell>
          <cell r="G996">
            <v>100</v>
          </cell>
          <cell r="H996">
            <v>42736</v>
          </cell>
          <cell r="I996">
            <v>12</v>
          </cell>
          <cell r="J996" t="str">
            <v>MES</v>
          </cell>
          <cell r="K996" t="str">
            <v>SECRETARÍA DE GOBIERNO Y APOYO CIUDADANO</v>
          </cell>
          <cell r="L996">
            <v>0</v>
          </cell>
        </row>
        <row r="997">
          <cell r="C997">
            <v>0</v>
          </cell>
          <cell r="D997">
            <v>0</v>
          </cell>
          <cell r="E997" t="str">
            <v>Elaborar y aprobar Política Pública</v>
          </cell>
          <cell r="F997" t="str">
            <v>UNI</v>
          </cell>
          <cell r="G997">
            <v>100</v>
          </cell>
          <cell r="H997">
            <v>42736</v>
          </cell>
          <cell r="I997">
            <v>12</v>
          </cell>
          <cell r="J997" t="str">
            <v>MES</v>
          </cell>
          <cell r="K997" t="str">
            <v>SECRETARÍA DE GOBIERNO Y APOYO CIUDADANO</v>
          </cell>
          <cell r="L997">
            <v>0</v>
          </cell>
        </row>
        <row r="998">
          <cell r="C998" t="str">
            <v>2012050000080</v>
          </cell>
          <cell r="D998">
            <v>100000000</v>
          </cell>
          <cell r="E998" t="str">
            <v>Acceso a oportunidades</v>
          </cell>
          <cell r="F998" t="str">
            <v>UNI</v>
          </cell>
          <cell r="G998">
            <v>5</v>
          </cell>
          <cell r="H998">
            <v>42736</v>
          </cell>
          <cell r="I998">
            <v>12</v>
          </cell>
          <cell r="J998" t="str">
            <v>MES</v>
          </cell>
          <cell r="K998" t="str">
            <v>SECRETARÍA DE GOBIERNO Y APOYO CIUDADANO</v>
          </cell>
          <cell r="L998" t="str">
            <v>Apoyo al diseño e implementación de programas municipales para la prevención de la violencia y promoción de la convivencia en Departamento</v>
          </cell>
        </row>
        <row r="999">
          <cell r="C999">
            <v>0</v>
          </cell>
          <cell r="D999">
            <v>0</v>
          </cell>
          <cell r="E999" t="str">
            <v>Asesoría Estrategia dptal de prevención</v>
          </cell>
          <cell r="F999" t="str">
            <v>UNI</v>
          </cell>
          <cell r="G999">
            <v>35</v>
          </cell>
          <cell r="H999">
            <v>42736</v>
          </cell>
          <cell r="I999">
            <v>12</v>
          </cell>
          <cell r="J999" t="str">
            <v>MES</v>
          </cell>
          <cell r="K999" t="str">
            <v>SECRETARÍA DE GOBIERNO Y APOYO CIUDADANO</v>
          </cell>
          <cell r="L999">
            <v>0</v>
          </cell>
        </row>
        <row r="1000">
          <cell r="C1000">
            <v>0</v>
          </cell>
          <cell r="D1000">
            <v>0</v>
          </cell>
          <cell r="E1000" t="str">
            <v>Asesoría Prevenir es mejor</v>
          </cell>
          <cell r="F1000" t="str">
            <v>UNI</v>
          </cell>
          <cell r="G1000">
            <v>35</v>
          </cell>
          <cell r="H1000">
            <v>42736</v>
          </cell>
          <cell r="I1000">
            <v>12</v>
          </cell>
          <cell r="J1000" t="str">
            <v>MES</v>
          </cell>
          <cell r="K1000" t="str">
            <v>SECRETARÍA DE GOBIERNO Y APOYO CIUDADANO</v>
          </cell>
          <cell r="L1000">
            <v>0</v>
          </cell>
        </row>
        <row r="1001">
          <cell r="C1001">
            <v>0</v>
          </cell>
          <cell r="D1001">
            <v>0</v>
          </cell>
          <cell r="E1001" t="str">
            <v>Identificación de jovenes en riesgo</v>
          </cell>
          <cell r="F1001" t="str">
            <v>UNI</v>
          </cell>
          <cell r="G1001">
            <v>1</v>
          </cell>
          <cell r="H1001">
            <v>42736</v>
          </cell>
          <cell r="I1001">
            <v>12</v>
          </cell>
          <cell r="J1001" t="str">
            <v>MES</v>
          </cell>
          <cell r="K1001" t="str">
            <v>SECRETARÍA DE GOBIERNO Y APOYO CIUDADANO</v>
          </cell>
          <cell r="L1001">
            <v>0</v>
          </cell>
        </row>
        <row r="1002">
          <cell r="C1002">
            <v>0</v>
          </cell>
          <cell r="D1002">
            <v>0</v>
          </cell>
          <cell r="E1002" t="str">
            <v>Plan metropolitano de prevención</v>
          </cell>
          <cell r="F1002" t="str">
            <v>UNI</v>
          </cell>
          <cell r="G1002">
            <v>1</v>
          </cell>
          <cell r="H1002">
            <v>42736</v>
          </cell>
          <cell r="I1002">
            <v>12</v>
          </cell>
          <cell r="J1002" t="str">
            <v>MES</v>
          </cell>
          <cell r="K1002" t="str">
            <v>SECRETARÍA DE GOBIERNO Y APOYO CIUDADANO</v>
          </cell>
          <cell r="L1002">
            <v>0</v>
          </cell>
        </row>
        <row r="1003">
          <cell r="C1003" t="str">
            <v>2012050000128</v>
          </cell>
          <cell r="D1003">
            <v>620000000</v>
          </cell>
          <cell r="E1003" t="str">
            <v>Estrategias comunicacionales</v>
          </cell>
          <cell r="F1003" t="str">
            <v>UNI</v>
          </cell>
          <cell r="G1003">
            <v>2</v>
          </cell>
          <cell r="H1003">
            <v>42736</v>
          </cell>
          <cell r="I1003">
            <v>12</v>
          </cell>
          <cell r="J1003" t="str">
            <v>MES</v>
          </cell>
          <cell r="K1003" t="str">
            <v>SECRETARÍA DE GOBIERNO Y APOYO CIUDADANO</v>
          </cell>
          <cell r="L1003" t="str">
            <v>Asistencia desarrollar procesos de promoción, prevención y protección de los derechos humanos y la aplicación del DIH en el Departamento</v>
          </cell>
        </row>
        <row r="1004">
          <cell r="C1004">
            <v>0</v>
          </cell>
          <cell r="D1004">
            <v>0</v>
          </cell>
          <cell r="E1004" t="str">
            <v>Formación y capacitación en DH</v>
          </cell>
          <cell r="F1004" t="str">
            <v>UNI</v>
          </cell>
          <cell r="G1004">
            <v>15</v>
          </cell>
          <cell r="H1004">
            <v>42736</v>
          </cell>
          <cell r="I1004">
            <v>12</v>
          </cell>
          <cell r="J1004" t="str">
            <v>MES</v>
          </cell>
          <cell r="K1004" t="str">
            <v>SECRETARÍA DE GOBIERNO Y APOYO CIUDADANO</v>
          </cell>
          <cell r="L1004">
            <v>0</v>
          </cell>
        </row>
        <row r="1005">
          <cell r="C1005">
            <v>0</v>
          </cell>
          <cell r="D1005">
            <v>0</v>
          </cell>
          <cell r="E1005" t="str">
            <v>Planes de derechos humanos</v>
          </cell>
          <cell r="F1005" t="str">
            <v>UNI</v>
          </cell>
          <cell r="G1005">
            <v>11</v>
          </cell>
          <cell r="H1005">
            <v>42736</v>
          </cell>
          <cell r="I1005">
            <v>12</v>
          </cell>
          <cell r="J1005" t="str">
            <v>MES</v>
          </cell>
          <cell r="K1005" t="str">
            <v>SECRETARÍA DE GOBIERNO Y APOYO CIUDADANO</v>
          </cell>
          <cell r="L1005">
            <v>0</v>
          </cell>
        </row>
        <row r="1006">
          <cell r="C1006" t="str">
            <v>2012050000130</v>
          </cell>
          <cell r="D1006">
            <v>2233028990</v>
          </cell>
          <cell r="E1006" t="str">
            <v>Admón y planeación de información</v>
          </cell>
          <cell r="F1006" t="str">
            <v>UNI</v>
          </cell>
          <cell r="G1006">
            <v>14</v>
          </cell>
          <cell r="H1006">
            <v>42736</v>
          </cell>
          <cell r="I1006">
            <v>12</v>
          </cell>
          <cell r="J1006" t="str">
            <v>MES</v>
          </cell>
          <cell r="K1006" t="str">
            <v>SECRETARÍA DE GOBIERNO Y APOYO CIUDADANO</v>
          </cell>
          <cell r="L1006" t="str">
            <v>Implementación tecnologías y sistemas de información para la seguridad y convivencia Departamento de Antioquia</v>
          </cell>
        </row>
        <row r="1007">
          <cell r="C1007">
            <v>0</v>
          </cell>
          <cell r="D1007">
            <v>0</v>
          </cell>
          <cell r="E1007" t="str">
            <v>Elaboración informes cuali-cuantitativo</v>
          </cell>
          <cell r="F1007" t="str">
            <v>UNI</v>
          </cell>
          <cell r="G1007">
            <v>971</v>
          </cell>
          <cell r="H1007">
            <v>42736</v>
          </cell>
          <cell r="I1007">
            <v>12</v>
          </cell>
          <cell r="J1007" t="str">
            <v>MES</v>
          </cell>
          <cell r="K1007" t="str">
            <v>SECRETARÍA DE GOBIERNO Y APOYO CIUDADANO</v>
          </cell>
          <cell r="L1007">
            <v>0</v>
          </cell>
        </row>
        <row r="1008">
          <cell r="C1008">
            <v>0</v>
          </cell>
          <cell r="D1008">
            <v>0</v>
          </cell>
          <cell r="E1008" t="str">
            <v>Georeferenciar variables de violencia</v>
          </cell>
          <cell r="F1008" t="str">
            <v>UNI</v>
          </cell>
          <cell r="G1008">
            <v>1000</v>
          </cell>
          <cell r="H1008">
            <v>42736</v>
          </cell>
          <cell r="I1008">
            <v>12</v>
          </cell>
          <cell r="J1008" t="str">
            <v>MES</v>
          </cell>
          <cell r="K1008" t="str">
            <v>SECRETARÍA DE GOBIERNO Y APOYO CIUDADANO</v>
          </cell>
          <cell r="L1008">
            <v>0</v>
          </cell>
        </row>
        <row r="1009">
          <cell r="C1009">
            <v>0</v>
          </cell>
          <cell r="D1009">
            <v>0</v>
          </cell>
          <cell r="E1009" t="str">
            <v>Identificación de fuentes de información</v>
          </cell>
          <cell r="F1009" t="str">
            <v>UNI</v>
          </cell>
          <cell r="G1009">
            <v>2</v>
          </cell>
          <cell r="H1009">
            <v>42736</v>
          </cell>
          <cell r="I1009">
            <v>12</v>
          </cell>
          <cell r="J1009" t="str">
            <v>MES</v>
          </cell>
          <cell r="K1009" t="str">
            <v>SECRETARÍA DE GOBIERNO Y APOYO CIUDADANO</v>
          </cell>
          <cell r="L1009">
            <v>0</v>
          </cell>
        </row>
        <row r="1010">
          <cell r="C1010">
            <v>0</v>
          </cell>
          <cell r="D1010">
            <v>0</v>
          </cell>
          <cell r="E1010" t="str">
            <v>Líneas recepción denuncias funcionando</v>
          </cell>
          <cell r="F1010" t="str">
            <v>UNI</v>
          </cell>
          <cell r="G1010">
            <v>115</v>
          </cell>
          <cell r="H1010">
            <v>42736</v>
          </cell>
          <cell r="I1010">
            <v>12</v>
          </cell>
          <cell r="J1010" t="str">
            <v>MES</v>
          </cell>
          <cell r="K1010" t="str">
            <v>SECRETARÍA DE GOBIERNO Y APOYO CIUDADANO</v>
          </cell>
          <cell r="L1010">
            <v>0</v>
          </cell>
        </row>
        <row r="1011">
          <cell r="C1011">
            <v>0</v>
          </cell>
          <cell r="D1011">
            <v>0</v>
          </cell>
          <cell r="E1011" t="str">
            <v>Sistema de recepción implementado</v>
          </cell>
          <cell r="F1011" t="str">
            <v>UNI</v>
          </cell>
          <cell r="G1011">
            <v>1</v>
          </cell>
          <cell r="H1011">
            <v>42736</v>
          </cell>
          <cell r="I1011">
            <v>12</v>
          </cell>
          <cell r="J1011" t="str">
            <v>MES</v>
          </cell>
          <cell r="K1011" t="str">
            <v>SECRETARÍA DE GOBIERNO Y APOYO CIUDADANO</v>
          </cell>
          <cell r="L1011">
            <v>0</v>
          </cell>
        </row>
        <row r="1012">
          <cell r="C1012" t="str">
            <v>2012050000055</v>
          </cell>
          <cell r="D1012">
            <v>500000000</v>
          </cell>
          <cell r="E1012" t="str">
            <v>Articulación programas especializados</v>
          </cell>
          <cell r="F1012" t="str">
            <v>UNI</v>
          </cell>
          <cell r="G1012">
            <v>30</v>
          </cell>
          <cell r="H1012">
            <v>42736</v>
          </cell>
          <cell r="I1012">
            <v>12</v>
          </cell>
          <cell r="J1012" t="str">
            <v>MES</v>
          </cell>
          <cell r="K1012" t="str">
            <v>SECRETARÍA DE GOBIERNO Y APOYO CIUDADANO</v>
          </cell>
          <cell r="L1012" t="str">
            <v>Fortalecimiento del sistema de responsabilidad penal para adolescentes en el Todo El Departamento</v>
          </cell>
        </row>
        <row r="1013">
          <cell r="C1013">
            <v>0</v>
          </cell>
          <cell r="D1013">
            <v>0</v>
          </cell>
          <cell r="E1013" t="str">
            <v>Dotación capacidad instalada</v>
          </cell>
          <cell r="F1013" t="str">
            <v>UNI</v>
          </cell>
          <cell r="G1013">
            <v>1</v>
          </cell>
          <cell r="H1013">
            <v>42736</v>
          </cell>
          <cell r="I1013">
            <v>12</v>
          </cell>
          <cell r="J1013" t="str">
            <v>MES</v>
          </cell>
          <cell r="K1013" t="str">
            <v>SECRETARÍA DE GOBIERNO Y APOYO CIUDADANO</v>
          </cell>
          <cell r="L1013">
            <v>0</v>
          </cell>
        </row>
        <row r="1014">
          <cell r="C1014">
            <v>0</v>
          </cell>
          <cell r="D1014">
            <v>0</v>
          </cell>
          <cell r="E1014" t="str">
            <v>Realizar eventos de apoyo institucional</v>
          </cell>
          <cell r="F1014" t="str">
            <v>UNI</v>
          </cell>
          <cell r="G1014">
            <v>1</v>
          </cell>
          <cell r="H1014">
            <v>42736</v>
          </cell>
          <cell r="I1014">
            <v>12</v>
          </cell>
          <cell r="J1014" t="str">
            <v>MES</v>
          </cell>
          <cell r="K1014" t="str">
            <v>SECRETARÍA DE GOBIERNO Y APOYO CIUDADANO</v>
          </cell>
          <cell r="L1014">
            <v>0</v>
          </cell>
        </row>
        <row r="1015">
          <cell r="C1015" t="str">
            <v>2016050000126</v>
          </cell>
          <cell r="D1015">
            <v>130000000</v>
          </cell>
          <cell r="E1015" t="str">
            <v>Documentación Software</v>
          </cell>
          <cell r="F1015" t="str">
            <v>UNI</v>
          </cell>
          <cell r="G1015">
            <v>1</v>
          </cell>
          <cell r="H1015">
            <v>42736</v>
          </cell>
          <cell r="I1015">
            <v>12</v>
          </cell>
          <cell r="J1015" t="str">
            <v>MES</v>
          </cell>
          <cell r="K1015" t="str">
            <v>SECRETARÍA DE GOBIERNO Y APOYO CIUDADANO</v>
          </cell>
          <cell r="L1015" t="str">
            <v>Implementación de un sistema de intercambio de información para el seguimiento a procesos de restitución de tierras despojadas y abandonadas en el Departamento de Antioquia.</v>
          </cell>
        </row>
        <row r="1016">
          <cell r="C1016" t="str">
            <v>2016050000141</v>
          </cell>
          <cell r="D1016">
            <v>300000000</v>
          </cell>
          <cell r="E1016" t="str">
            <v>Asesoría en proyectos alternativos</v>
          </cell>
          <cell r="F1016" t="str">
            <v>UNI</v>
          </cell>
          <cell r="G1016">
            <v>1</v>
          </cell>
          <cell r="H1016">
            <v>42736</v>
          </cell>
          <cell r="I1016">
            <v>12</v>
          </cell>
          <cell r="J1016" t="str">
            <v>MES</v>
          </cell>
          <cell r="K1016" t="str">
            <v>SECRETARÍA DE GOBIERNO Y APOYO CIUDADANO</v>
          </cell>
          <cell r="L1016" t="str">
            <v>Erradicación de cultivos ilícitos mediante proyectos de desarrollo alternativo en el Departamento de Antioquia.</v>
          </cell>
        </row>
        <row r="1017">
          <cell r="C1017">
            <v>0</v>
          </cell>
          <cell r="D1017">
            <v>0</v>
          </cell>
          <cell r="E1017" t="str">
            <v>Estrategias comunicacionales</v>
          </cell>
          <cell r="F1017" t="str">
            <v>UNI</v>
          </cell>
          <cell r="G1017">
            <v>1</v>
          </cell>
          <cell r="H1017">
            <v>42736</v>
          </cell>
          <cell r="I1017">
            <v>12</v>
          </cell>
          <cell r="J1017" t="str">
            <v>MES</v>
          </cell>
          <cell r="K1017" t="str">
            <v>SECRETARÍA DE GOBIERNO Y APOYO CIUDADANO</v>
          </cell>
          <cell r="L1017">
            <v>0</v>
          </cell>
        </row>
        <row r="1018">
          <cell r="C1018">
            <v>0</v>
          </cell>
          <cell r="D1018">
            <v>0</v>
          </cell>
          <cell r="E1018" t="str">
            <v>Operaciones logísticas</v>
          </cell>
          <cell r="F1018" t="str">
            <v>UNI</v>
          </cell>
          <cell r="G1018">
            <v>150</v>
          </cell>
          <cell r="H1018">
            <v>42736</v>
          </cell>
          <cell r="I1018">
            <v>12</v>
          </cell>
          <cell r="J1018" t="str">
            <v>MES</v>
          </cell>
          <cell r="K1018" t="str">
            <v>SECRETARÍA DE GOBIERNO Y APOYO CIUDADANO</v>
          </cell>
          <cell r="L1018">
            <v>0</v>
          </cell>
        </row>
        <row r="1019">
          <cell r="C1019" t="str">
            <v>2016050000121</v>
          </cell>
          <cell r="D1019">
            <v>250000000</v>
          </cell>
          <cell r="E1019" t="str">
            <v>Diseño e implementación estrategia</v>
          </cell>
          <cell r="F1019" t="str">
            <v>UNI</v>
          </cell>
          <cell r="G1019">
            <v>1</v>
          </cell>
          <cell r="H1019">
            <v>42736</v>
          </cell>
          <cell r="I1019">
            <v>12</v>
          </cell>
          <cell r="J1019" t="str">
            <v>MES</v>
          </cell>
          <cell r="K1019" t="str">
            <v>SECRETARÍA DE GOBIERNO Y APOYO CIUDADANO</v>
          </cell>
          <cell r="L1019" t="str">
            <v>Apoyo a la acción integral contra minas antipersonal, munición sin explotar y artefactos explosivos improvisados en 31 Municipios del Departamento Antioquia</v>
          </cell>
        </row>
        <row r="1020">
          <cell r="C1020">
            <v>0</v>
          </cell>
          <cell r="D1020">
            <v>0</v>
          </cell>
          <cell r="E1020" t="str">
            <v>Equipo estudio no técnico y despeje</v>
          </cell>
          <cell r="F1020" t="str">
            <v>UNI</v>
          </cell>
          <cell r="G1020">
            <v>1</v>
          </cell>
          <cell r="H1020">
            <v>42736</v>
          </cell>
          <cell r="I1020">
            <v>12</v>
          </cell>
          <cell r="J1020" t="str">
            <v>MES</v>
          </cell>
          <cell r="K1020" t="str">
            <v>SECRETARÍA DE GOBIERNO Y APOYO CIUDADANO</v>
          </cell>
          <cell r="L1020">
            <v>0</v>
          </cell>
        </row>
        <row r="1021">
          <cell r="C1021">
            <v>0</v>
          </cell>
          <cell r="D1021">
            <v>0</v>
          </cell>
          <cell r="E1021" t="str">
            <v>Victimas caracterizadas</v>
          </cell>
          <cell r="F1021" t="str">
            <v>UNI</v>
          </cell>
          <cell r="G1021">
            <v>150</v>
          </cell>
          <cell r="H1021">
            <v>42736</v>
          </cell>
          <cell r="I1021">
            <v>12</v>
          </cell>
          <cell r="J1021" t="str">
            <v>MES</v>
          </cell>
          <cell r="K1021" t="str">
            <v>SECRETARÍA DE GOBIERNO Y APOYO CIUDADANO</v>
          </cell>
          <cell r="L1021">
            <v>0</v>
          </cell>
        </row>
        <row r="1022">
          <cell r="C1022" t="str">
            <v>2016050000104</v>
          </cell>
          <cell r="D1022">
            <v>500000000</v>
          </cell>
          <cell r="E1022" t="str">
            <v>Entrega de vehículos contra incendios</v>
          </cell>
          <cell r="F1022" t="str">
            <v>UNI</v>
          </cell>
          <cell r="G1022">
            <v>10</v>
          </cell>
          <cell r="H1022">
            <v>42736</v>
          </cell>
          <cell r="I1022">
            <v>12</v>
          </cell>
          <cell r="J1022" t="str">
            <v>MES</v>
          </cell>
          <cell r="K1022" t="str">
            <v>SECRETARÍA DE GOBIERNO Y APOYO CIUDADANO</v>
          </cell>
          <cell r="L1022" t="str">
            <v>Fortalecimiento tecnológico, administrativo y operativo de forma permanente a los cuerpos de bomberos del Departamento de Antioquia</v>
          </cell>
        </row>
        <row r="1023">
          <cell r="C1023">
            <v>0</v>
          </cell>
          <cell r="D1023">
            <v>0</v>
          </cell>
          <cell r="E1023" t="str">
            <v>Capacitación técnica y administrativa</v>
          </cell>
          <cell r="F1023" t="str">
            <v>UNI</v>
          </cell>
          <cell r="G1023">
            <v>10</v>
          </cell>
          <cell r="H1023">
            <v>42736</v>
          </cell>
          <cell r="I1023">
            <v>12</v>
          </cell>
          <cell r="J1023" t="str">
            <v>MES</v>
          </cell>
          <cell r="K1023" t="str">
            <v>SECRETARÍA DE GOBIERNO Y APOYO CIUDADANO</v>
          </cell>
          <cell r="L1023">
            <v>0</v>
          </cell>
        </row>
        <row r="1024">
          <cell r="C1024">
            <v>0</v>
          </cell>
          <cell r="D1024">
            <v>0</v>
          </cell>
          <cell r="E1024" t="str">
            <v>Kit protección personal y bioseguridad</v>
          </cell>
          <cell r="F1024" t="str">
            <v>UNI</v>
          </cell>
          <cell r="G1024">
            <v>10</v>
          </cell>
          <cell r="H1024">
            <v>42736</v>
          </cell>
          <cell r="I1024">
            <v>12</v>
          </cell>
          <cell r="J1024" t="str">
            <v>MES</v>
          </cell>
          <cell r="K1024" t="str">
            <v>SECRETARÍA DE GOBIERNO Y APOYO CIUDADANO</v>
          </cell>
          <cell r="L1024">
            <v>0</v>
          </cell>
        </row>
        <row r="1025">
          <cell r="C1025">
            <v>0</v>
          </cell>
          <cell r="D1025">
            <v>0</v>
          </cell>
          <cell r="E1025" t="str">
            <v>Contratación de Personal</v>
          </cell>
          <cell r="F1025" t="str">
            <v>UNI</v>
          </cell>
          <cell r="G1025">
            <v>1</v>
          </cell>
          <cell r="H1025">
            <v>42736</v>
          </cell>
          <cell r="I1025">
            <v>12</v>
          </cell>
          <cell r="J1025" t="str">
            <v>MES</v>
          </cell>
          <cell r="K1025" t="str">
            <v>SECRETARÍA DE GOBIERNO Y APOYO CIUDADANO</v>
          </cell>
          <cell r="L1025">
            <v>0</v>
          </cell>
        </row>
        <row r="1026">
          <cell r="C1026" t="str">
            <v>2016050000125</v>
          </cell>
          <cell r="D1026">
            <v>0</v>
          </cell>
          <cell r="E1026" t="str">
            <v>Asesoría y asistencia técnica</v>
          </cell>
          <cell r="F1026" t="str">
            <v>UNI</v>
          </cell>
          <cell r="G1026">
            <v>1</v>
          </cell>
          <cell r="H1026">
            <v>42736</v>
          </cell>
          <cell r="I1026">
            <v>12</v>
          </cell>
          <cell r="J1026" t="str">
            <v>MES</v>
          </cell>
          <cell r="K1026" t="str">
            <v>SECRETARÍA DE GOBIERNO Y APOYO CIUDADANO</v>
          </cell>
          <cell r="L1026" t="str">
            <v>Estrategias prevención y justicia.</v>
          </cell>
        </row>
        <row r="1027">
          <cell r="C1027">
            <v>0</v>
          </cell>
          <cell r="D1027">
            <v>0</v>
          </cell>
          <cell r="E1027" t="str">
            <v>Identificación de beneficiarios</v>
          </cell>
          <cell r="F1027" t="str">
            <v>UNI</v>
          </cell>
          <cell r="G1027">
            <v>1</v>
          </cell>
          <cell r="H1027">
            <v>42736</v>
          </cell>
          <cell r="I1027">
            <v>12</v>
          </cell>
          <cell r="J1027" t="str">
            <v>MES</v>
          </cell>
          <cell r="K1027" t="str">
            <v>SECRETARÍA DE GOBIERNO Y APOYO CIUDADANO</v>
          </cell>
          <cell r="L1027">
            <v>0</v>
          </cell>
        </row>
        <row r="1028">
          <cell r="C1028">
            <v>0</v>
          </cell>
          <cell r="D1028">
            <v>0</v>
          </cell>
          <cell r="E1028" t="str">
            <v>Operación Logística</v>
          </cell>
          <cell r="F1028" t="str">
            <v>UNI</v>
          </cell>
          <cell r="G1028">
            <v>1</v>
          </cell>
          <cell r="H1028">
            <v>42736</v>
          </cell>
          <cell r="I1028">
            <v>12</v>
          </cell>
          <cell r="J1028" t="str">
            <v>MES</v>
          </cell>
          <cell r="K1028" t="str">
            <v>SECRETARÍA DE GOBIERNO Y APOYO CIUDADANO</v>
          </cell>
          <cell r="L1028">
            <v>0</v>
          </cell>
        </row>
        <row r="1029">
          <cell r="C1029">
            <v>0</v>
          </cell>
          <cell r="D1029">
            <v>0</v>
          </cell>
          <cell r="E1029" t="str">
            <v>Estrategia comunicacional</v>
          </cell>
          <cell r="F1029" t="str">
            <v>UNI</v>
          </cell>
          <cell r="G1029">
            <v>1</v>
          </cell>
          <cell r="H1029">
            <v>42736</v>
          </cell>
          <cell r="I1029">
            <v>12</v>
          </cell>
          <cell r="J1029" t="str">
            <v>MES</v>
          </cell>
          <cell r="K1029" t="str">
            <v>SECRETARÍA DE GOBIERNO Y APOYO CIUDADANO</v>
          </cell>
          <cell r="L1029">
            <v>0</v>
          </cell>
        </row>
        <row r="1030">
          <cell r="C1030">
            <v>0</v>
          </cell>
          <cell r="D1030">
            <v>0</v>
          </cell>
          <cell r="E1030" t="str">
            <v>Asesoría y Asistencia técnica</v>
          </cell>
          <cell r="F1030" t="str">
            <v>UNI</v>
          </cell>
          <cell r="G1030">
            <v>80</v>
          </cell>
          <cell r="H1030">
            <v>42736</v>
          </cell>
          <cell r="I1030">
            <v>12</v>
          </cell>
          <cell r="J1030" t="str">
            <v>MES</v>
          </cell>
          <cell r="K1030" t="str">
            <v>SECRETARÍA DE GOBIERNO Y APOYO CIUDADANO</v>
          </cell>
          <cell r="L1030">
            <v>0</v>
          </cell>
        </row>
        <row r="1031">
          <cell r="C1031">
            <v>0</v>
          </cell>
          <cell r="D1031">
            <v>0</v>
          </cell>
          <cell r="E1031" t="str">
            <v>Operación Logística</v>
          </cell>
          <cell r="F1031" t="str">
            <v>UNI</v>
          </cell>
          <cell r="G1031">
            <v>1</v>
          </cell>
          <cell r="H1031">
            <v>42736</v>
          </cell>
          <cell r="I1031">
            <v>12</v>
          </cell>
          <cell r="J1031" t="str">
            <v>MES</v>
          </cell>
          <cell r="K1031" t="str">
            <v>SECRETARÍA DE GOBIERNO Y APOYO CIUDADANO</v>
          </cell>
          <cell r="L1031">
            <v>0</v>
          </cell>
        </row>
        <row r="1032">
          <cell r="C1032">
            <v>0</v>
          </cell>
          <cell r="D1032">
            <v>0</v>
          </cell>
          <cell r="E1032" t="str">
            <v>Estrategia comunicacional</v>
          </cell>
          <cell r="F1032" t="str">
            <v>UNI</v>
          </cell>
          <cell r="G1032">
            <v>1</v>
          </cell>
          <cell r="H1032">
            <v>42736</v>
          </cell>
          <cell r="I1032">
            <v>12</v>
          </cell>
          <cell r="J1032" t="str">
            <v>MES</v>
          </cell>
          <cell r="K1032" t="str">
            <v>SECRETARÍA DE GOBIERNO Y APOYO CIUDADANO</v>
          </cell>
          <cell r="L1032">
            <v>0</v>
          </cell>
        </row>
        <row r="1033">
          <cell r="C1033" t="str">
            <v>2017050000006</v>
          </cell>
          <cell r="D1033">
            <v>0</v>
          </cell>
          <cell r="E1033" t="str">
            <v>Apoyar logísticamente</v>
          </cell>
          <cell r="F1033" t="str">
            <v>%</v>
          </cell>
          <cell r="G1033">
            <v>100</v>
          </cell>
          <cell r="H1033">
            <v>42736</v>
          </cell>
          <cell r="I1033">
            <v>12</v>
          </cell>
          <cell r="J1033" t="str">
            <v>MES</v>
          </cell>
          <cell r="K1033" t="str">
            <v>SECRETARÍA DE GOBIERNO Y APOYO CIUDADANO</v>
          </cell>
          <cell r="L1033" t="str">
            <v>Apoyo logístico fuerza pública</v>
          </cell>
        </row>
        <row r="1034">
          <cell r="C1034">
            <v>0</v>
          </cell>
          <cell r="D1034">
            <v>0</v>
          </cell>
          <cell r="E1034" t="str">
            <v>Contratar personal de apoyo a seguridad</v>
          </cell>
          <cell r="F1034" t="str">
            <v>%</v>
          </cell>
          <cell r="G1034">
            <v>100</v>
          </cell>
          <cell r="H1034">
            <v>42736</v>
          </cell>
          <cell r="I1034">
            <v>12</v>
          </cell>
          <cell r="J1034" t="str">
            <v>MES</v>
          </cell>
          <cell r="K1034" t="str">
            <v>SECRETARÍA DE GOBIERNO Y APOYO CIUDADANO</v>
          </cell>
          <cell r="L1034">
            <v>0</v>
          </cell>
        </row>
        <row r="1035">
          <cell r="C1035">
            <v>0</v>
          </cell>
          <cell r="D1035">
            <v>0</v>
          </cell>
          <cell r="E1035" t="str">
            <v>Dotar en tecnología</v>
          </cell>
          <cell r="F1035" t="str">
            <v>%</v>
          </cell>
          <cell r="G1035">
            <v>100</v>
          </cell>
          <cell r="H1035">
            <v>42736</v>
          </cell>
          <cell r="I1035">
            <v>12</v>
          </cell>
          <cell r="J1035" t="str">
            <v>MES</v>
          </cell>
          <cell r="K1035" t="str">
            <v>SECRETARÍA DE GOBIERNO Y APOYO CIUDADANO</v>
          </cell>
          <cell r="L1035">
            <v>0</v>
          </cell>
        </row>
        <row r="1036">
          <cell r="C1036">
            <v>0</v>
          </cell>
          <cell r="D1036">
            <v>0</v>
          </cell>
          <cell r="E1036" t="str">
            <v>Dotar y mejorar parque automotor</v>
          </cell>
          <cell r="F1036" t="str">
            <v>%</v>
          </cell>
          <cell r="G1036">
            <v>100</v>
          </cell>
          <cell r="H1036">
            <v>42736</v>
          </cell>
          <cell r="I1036">
            <v>12</v>
          </cell>
          <cell r="J1036" t="str">
            <v>MES</v>
          </cell>
          <cell r="K1036" t="str">
            <v>SECRETARÍA DE GOBIERNO Y APOYO CIUDADANO</v>
          </cell>
          <cell r="L1036">
            <v>0</v>
          </cell>
        </row>
        <row r="1037">
          <cell r="C1037">
            <v>0</v>
          </cell>
          <cell r="D1037">
            <v>0</v>
          </cell>
          <cell r="E1037" t="str">
            <v>Suministrar combustible</v>
          </cell>
          <cell r="F1037" t="str">
            <v>%</v>
          </cell>
          <cell r="G1037">
            <v>100</v>
          </cell>
          <cell r="H1037">
            <v>42736</v>
          </cell>
          <cell r="I1037">
            <v>12</v>
          </cell>
          <cell r="J1037" t="str">
            <v>MES</v>
          </cell>
          <cell r="K1037" t="str">
            <v>SECRETARÍA DE GOBIERNO Y APOYO CIUDADANO</v>
          </cell>
          <cell r="L1037">
            <v>0</v>
          </cell>
        </row>
        <row r="1038">
          <cell r="C1038" t="str">
            <v>2016050000105</v>
          </cell>
          <cell r="D1038">
            <v>0</v>
          </cell>
          <cell r="E1038" t="str">
            <v>Acciones difusión sobre normatividad</v>
          </cell>
          <cell r="F1038" t="str">
            <v>UNI</v>
          </cell>
          <cell r="G1038">
            <v>6</v>
          </cell>
          <cell r="H1038">
            <v>42736</v>
          </cell>
          <cell r="I1038">
            <v>12</v>
          </cell>
          <cell r="J1038" t="str">
            <v>MES</v>
          </cell>
          <cell r="K1038" t="str">
            <v>SECRETARÍA DE GOBIERNO Y APOYO CIUDADANO</v>
          </cell>
          <cell r="L1038" t="str">
            <v>Fortalecimiento de las instituciones que brindan servicios de justicia formal, centros de reclusión y mecanismos alternativos de solución de conflictos en el departamento de Antioquia</v>
          </cell>
        </row>
        <row r="1039">
          <cell r="C1039">
            <v>0</v>
          </cell>
          <cell r="D1039">
            <v>0</v>
          </cell>
          <cell r="E1039" t="str">
            <v>Adecuaciones Centros de Reclusión</v>
          </cell>
          <cell r="F1039" t="str">
            <v>UNI</v>
          </cell>
          <cell r="G1039">
            <v>1</v>
          </cell>
          <cell r="H1039">
            <v>42736</v>
          </cell>
          <cell r="I1039">
            <v>12</v>
          </cell>
          <cell r="J1039" t="str">
            <v>MES</v>
          </cell>
          <cell r="K1039" t="str">
            <v>SECRETARÍA DE GOBIERNO Y APOYO CIUDADANO</v>
          </cell>
          <cell r="L1039">
            <v>0</v>
          </cell>
        </row>
        <row r="1040">
          <cell r="C1040">
            <v>0</v>
          </cell>
          <cell r="D1040">
            <v>0</v>
          </cell>
          <cell r="E1040" t="str">
            <v>Adecuaciones en infraestructura</v>
          </cell>
          <cell r="F1040" t="str">
            <v>UNI</v>
          </cell>
          <cell r="G1040">
            <v>35</v>
          </cell>
          <cell r="H1040">
            <v>42736</v>
          </cell>
          <cell r="I1040">
            <v>12</v>
          </cell>
          <cell r="J1040" t="str">
            <v>MES</v>
          </cell>
          <cell r="K1040" t="str">
            <v>SECRETARÍA DE GOBIERNO Y APOYO CIUDADANO</v>
          </cell>
          <cell r="L1040">
            <v>0</v>
          </cell>
        </row>
        <row r="1041">
          <cell r="C1041">
            <v>0</v>
          </cell>
          <cell r="D1041">
            <v>0</v>
          </cell>
          <cell r="E1041" t="str">
            <v>Dotación casas de justicia</v>
          </cell>
          <cell r="F1041" t="str">
            <v>UNI</v>
          </cell>
          <cell r="G1041">
            <v>1</v>
          </cell>
          <cell r="H1041">
            <v>42736</v>
          </cell>
          <cell r="I1041">
            <v>12</v>
          </cell>
          <cell r="J1041" t="str">
            <v>MES</v>
          </cell>
          <cell r="K1041" t="str">
            <v>SECRETARÍA DE GOBIERNO Y APOYO CIUDADANO</v>
          </cell>
          <cell r="L1041">
            <v>0</v>
          </cell>
        </row>
        <row r="1042">
          <cell r="C1042">
            <v>0</v>
          </cell>
          <cell r="D1042">
            <v>0</v>
          </cell>
          <cell r="E1042" t="str">
            <v>Dotación justicia formal y no formal</v>
          </cell>
          <cell r="F1042" t="str">
            <v>UNI</v>
          </cell>
          <cell r="G1042">
            <v>12</v>
          </cell>
          <cell r="H1042">
            <v>42736</v>
          </cell>
          <cell r="I1042">
            <v>12</v>
          </cell>
          <cell r="J1042" t="str">
            <v>MES</v>
          </cell>
          <cell r="K1042" t="str">
            <v>SECRETARÍA DE GOBIERNO Y APOYO CIUDADANO</v>
          </cell>
          <cell r="L1042">
            <v>0</v>
          </cell>
        </row>
        <row r="1043">
          <cell r="C1043">
            <v>0</v>
          </cell>
          <cell r="D1043">
            <v>0</v>
          </cell>
          <cell r="E1043" t="str">
            <v>Jornadas Casas Justicia Móvil</v>
          </cell>
          <cell r="F1043" t="str">
            <v>UNI</v>
          </cell>
          <cell r="G1043">
            <v>30</v>
          </cell>
          <cell r="H1043">
            <v>42736</v>
          </cell>
          <cell r="I1043">
            <v>12</v>
          </cell>
          <cell r="J1043" t="str">
            <v>MES</v>
          </cell>
          <cell r="K1043" t="str">
            <v>SECRETARÍA DE GOBIERNO Y APOYO CIUDADANO</v>
          </cell>
          <cell r="L1043">
            <v>0</v>
          </cell>
        </row>
        <row r="1044">
          <cell r="C1044">
            <v>0</v>
          </cell>
          <cell r="D1044">
            <v>0</v>
          </cell>
          <cell r="E1044" t="str">
            <v>Planes de trabajo técnico</v>
          </cell>
          <cell r="F1044" t="str">
            <v>UNI</v>
          </cell>
          <cell r="G1044">
            <v>10</v>
          </cell>
          <cell r="H1044">
            <v>42736</v>
          </cell>
          <cell r="I1044">
            <v>12</v>
          </cell>
          <cell r="J1044" t="str">
            <v>MES</v>
          </cell>
          <cell r="K1044" t="str">
            <v>SECRETARÍA DE GOBIERNO Y APOYO CIUDADANO</v>
          </cell>
          <cell r="L1044">
            <v>0</v>
          </cell>
        </row>
        <row r="1045">
          <cell r="C1045" t="str">
            <v>2017050000005</v>
          </cell>
          <cell r="D1045">
            <v>0</v>
          </cell>
          <cell r="E1045" t="str">
            <v>Agencia de movilidad y seguridad vial</v>
          </cell>
          <cell r="F1045" t="str">
            <v>UNI</v>
          </cell>
          <cell r="G1045">
            <v>1</v>
          </cell>
          <cell r="H1045">
            <v>42736</v>
          </cell>
          <cell r="I1045">
            <v>12</v>
          </cell>
          <cell r="J1045" t="str">
            <v>MES</v>
          </cell>
          <cell r="K1045" t="str">
            <v>SECRETARÍA DE GOBIERNO Y APOYO CIUDADANO</v>
          </cell>
          <cell r="L1045" t="str">
            <v>Apoyo en su logística e inteligencia a la fuerza pública y organismos de seguridad en Antioquia</v>
          </cell>
        </row>
        <row r="1046">
          <cell r="C1046">
            <v>0</v>
          </cell>
          <cell r="D1046">
            <v>0</v>
          </cell>
          <cell r="E1046" t="str">
            <v>Instit. con acciones de prev y educ vial</v>
          </cell>
          <cell r="F1046" t="str">
            <v>UNI</v>
          </cell>
          <cell r="G1046">
            <v>30</v>
          </cell>
          <cell r="H1046">
            <v>42736</v>
          </cell>
          <cell r="I1046">
            <v>12</v>
          </cell>
          <cell r="J1046" t="str">
            <v>MES</v>
          </cell>
          <cell r="K1046" t="str">
            <v>SECRETARÍA DE GOBIERNO Y APOYO CIUDADANO</v>
          </cell>
          <cell r="L1046">
            <v>0</v>
          </cell>
        </row>
        <row r="1047">
          <cell r="C1047">
            <v>0</v>
          </cell>
          <cell r="D1047">
            <v>0</v>
          </cell>
          <cell r="E1047" t="str">
            <v>Mpios adscritos a convenio control vial</v>
          </cell>
          <cell r="F1047" t="str">
            <v>UNI</v>
          </cell>
          <cell r="G1047">
            <v>30</v>
          </cell>
          <cell r="H1047">
            <v>42736</v>
          </cell>
          <cell r="I1047">
            <v>12</v>
          </cell>
          <cell r="J1047" t="str">
            <v>MES</v>
          </cell>
          <cell r="K1047" t="str">
            <v>SECRETARÍA DE GOBIERNO Y APOYO CIUDADANO</v>
          </cell>
          <cell r="L1047">
            <v>0</v>
          </cell>
        </row>
        <row r="1048">
          <cell r="C1048">
            <v>0</v>
          </cell>
          <cell r="D1048">
            <v>0</v>
          </cell>
          <cell r="E1048" t="str">
            <v>Mpios con prog integrales seguridad vial</v>
          </cell>
          <cell r="F1048" t="str">
            <v>UNI</v>
          </cell>
          <cell r="G1048">
            <v>30</v>
          </cell>
          <cell r="H1048">
            <v>42736</v>
          </cell>
          <cell r="I1048">
            <v>12</v>
          </cell>
          <cell r="J1048" t="str">
            <v>MES</v>
          </cell>
          <cell r="K1048" t="str">
            <v>SECRETARÍA DE GOBIERNO Y APOYO CIUDADANO</v>
          </cell>
          <cell r="L1048">
            <v>0</v>
          </cell>
        </row>
        <row r="1049">
          <cell r="C1049">
            <v>0</v>
          </cell>
          <cell r="D1049">
            <v>0</v>
          </cell>
          <cell r="E1049" t="str">
            <v>Política pública formulada implementada</v>
          </cell>
          <cell r="F1049" t="str">
            <v>UNI</v>
          </cell>
          <cell r="G1049">
            <v>1</v>
          </cell>
          <cell r="H1049">
            <v>42736</v>
          </cell>
          <cell r="I1049">
            <v>12</v>
          </cell>
          <cell r="J1049" t="str">
            <v>MES</v>
          </cell>
          <cell r="K1049" t="str">
            <v>SECRETARÍA DE GOBIERNO Y APOYO CIUDADANO</v>
          </cell>
          <cell r="L1049">
            <v>0</v>
          </cell>
        </row>
        <row r="1050">
          <cell r="C1050">
            <v>0</v>
          </cell>
          <cell r="D1050">
            <v>0</v>
          </cell>
          <cell r="E1050" t="str">
            <v>Protocolos atención  de accidentes vial</v>
          </cell>
          <cell r="F1050" t="str">
            <v>UNI</v>
          </cell>
          <cell r="G1050">
            <v>1</v>
          </cell>
          <cell r="H1050">
            <v>42736</v>
          </cell>
          <cell r="I1050">
            <v>12</v>
          </cell>
          <cell r="J1050" t="str">
            <v>MES</v>
          </cell>
          <cell r="K1050" t="str">
            <v>SECRETARÍA DE GOBIERNO Y APOYO CIUDADANO</v>
          </cell>
          <cell r="L1050">
            <v>0</v>
          </cell>
        </row>
        <row r="1051">
          <cell r="C1051" t="str">
            <v>2017050000010</v>
          </cell>
          <cell r="D1051">
            <v>0</v>
          </cell>
          <cell r="E1051" t="str">
            <v>Paquete herramientas tecnológicas</v>
          </cell>
          <cell r="F1051" t="str">
            <v>PQ</v>
          </cell>
          <cell r="G1051">
            <v>1</v>
          </cell>
          <cell r="H1051">
            <v>42736</v>
          </cell>
          <cell r="I1051">
            <v>12</v>
          </cell>
          <cell r="J1051" t="str">
            <v>MES</v>
          </cell>
          <cell r="K1051" t="str">
            <v>SECRETARÍA DE GOBIERNO Y APOYO CIUDADANO</v>
          </cell>
          <cell r="L1051" t="str">
            <v>Fortalecimiento tecnológico del organismo de tránsito del Departamento de Antioquia</v>
          </cell>
        </row>
        <row r="1052">
          <cell r="C1052">
            <v>0</v>
          </cell>
          <cell r="D1052">
            <v>0</v>
          </cell>
          <cell r="E1052" t="str">
            <v>Plataforma de información</v>
          </cell>
          <cell r="F1052" t="str">
            <v>UNI</v>
          </cell>
          <cell r="G1052">
            <v>1</v>
          </cell>
          <cell r="H1052">
            <v>42736</v>
          </cell>
          <cell r="I1052">
            <v>12</v>
          </cell>
          <cell r="J1052" t="str">
            <v>MES</v>
          </cell>
          <cell r="K1052" t="str">
            <v>SECRETARÍA DE GOBIERNO Y APOYO CIUDADANO</v>
          </cell>
          <cell r="L1052">
            <v>0</v>
          </cell>
        </row>
        <row r="1053">
          <cell r="C1053" t="str">
            <v>2008050000501</v>
          </cell>
          <cell r="D1053">
            <v>8000000000</v>
          </cell>
          <cell r="E1053" t="str">
            <v>construccion organismos de seguridad</v>
          </cell>
          <cell r="F1053" t="str">
            <v>UNI</v>
          </cell>
          <cell r="G1053">
            <v>4</v>
          </cell>
          <cell r="H1053">
            <v>42736</v>
          </cell>
          <cell r="I1053">
            <v>12</v>
          </cell>
          <cell r="J1053" t="str">
            <v>MES</v>
          </cell>
          <cell r="K1053" t="str">
            <v>SECRETARÍA DE GOBIERNO Y APOYO CIUDADANO</v>
          </cell>
          <cell r="L1053" t="str">
            <v>Construcción mejoramiento y dotación de sedes de la fuerza pública y organismos de seguridad en Antioquia</v>
          </cell>
        </row>
        <row r="1054">
          <cell r="C1054">
            <v>0</v>
          </cell>
          <cell r="D1054">
            <v>0</v>
          </cell>
          <cell r="E1054" t="str">
            <v>Estudios y diseños sedes org seguridad</v>
          </cell>
          <cell r="F1054" t="str">
            <v>UNI</v>
          </cell>
          <cell r="G1054">
            <v>4</v>
          </cell>
          <cell r="H1054">
            <v>42736</v>
          </cell>
          <cell r="I1054">
            <v>12</v>
          </cell>
          <cell r="J1054" t="str">
            <v>MES</v>
          </cell>
          <cell r="K1054" t="str">
            <v>SECRETARÍA DE GOBIERNO Y APOYO CIUDADANO</v>
          </cell>
          <cell r="L1054">
            <v>0</v>
          </cell>
        </row>
        <row r="1055">
          <cell r="C1055">
            <v>0</v>
          </cell>
          <cell r="D1055">
            <v>0</v>
          </cell>
          <cell r="E1055" t="str">
            <v>mejoras sedes organismos seguridad</v>
          </cell>
          <cell r="F1055" t="str">
            <v>UNI</v>
          </cell>
          <cell r="G1055">
            <v>1</v>
          </cell>
          <cell r="H1055">
            <v>42736</v>
          </cell>
          <cell r="I1055">
            <v>12</v>
          </cell>
          <cell r="J1055" t="str">
            <v>MES</v>
          </cell>
          <cell r="K1055" t="str">
            <v>SECRETARÍA DE GOBIERNO Y APOYO CIUDADANO</v>
          </cell>
          <cell r="L1055">
            <v>0</v>
          </cell>
        </row>
        <row r="1056">
          <cell r="C1056" t="str">
            <v>2012050000052</v>
          </cell>
          <cell r="D1056">
            <v>500000000</v>
          </cell>
          <cell r="E1056" t="str">
            <v>Acciones difusión sobre normatividad</v>
          </cell>
          <cell r="F1056" t="str">
            <v>UNI</v>
          </cell>
          <cell r="G1056">
            <v>6</v>
          </cell>
          <cell r="H1056">
            <v>42736</v>
          </cell>
          <cell r="I1056">
            <v>12</v>
          </cell>
          <cell r="J1056" t="str">
            <v>MES</v>
          </cell>
          <cell r="K1056" t="str">
            <v>SECRETARÍA DE GOBIERNO Y APOYO CIUDADANO</v>
          </cell>
          <cell r="L1056" t="str">
            <v>Fortalecimiento de las instituciones que brindan servicios de justicia formal y mecanismos alternativos de solución de conflictos Departamento</v>
          </cell>
        </row>
        <row r="1057">
          <cell r="C1057">
            <v>0</v>
          </cell>
          <cell r="D1057">
            <v>0</v>
          </cell>
          <cell r="E1057" t="str">
            <v>Adecuaciones Centros de Reclusión</v>
          </cell>
          <cell r="F1057" t="str">
            <v>UNI</v>
          </cell>
          <cell r="G1057">
            <v>1</v>
          </cell>
          <cell r="H1057">
            <v>42736</v>
          </cell>
          <cell r="I1057">
            <v>12</v>
          </cell>
          <cell r="J1057" t="str">
            <v>MES</v>
          </cell>
          <cell r="K1057" t="str">
            <v>SECRETARÍA DE GOBIERNO Y APOYO CIUDADANO</v>
          </cell>
          <cell r="L1057">
            <v>0</v>
          </cell>
        </row>
        <row r="1058">
          <cell r="C1058">
            <v>0</v>
          </cell>
          <cell r="D1058">
            <v>0</v>
          </cell>
          <cell r="E1058" t="str">
            <v>Adecuaciones en infraestructura</v>
          </cell>
          <cell r="F1058" t="str">
            <v>UNI</v>
          </cell>
          <cell r="G1058">
            <v>35</v>
          </cell>
          <cell r="H1058">
            <v>42736</v>
          </cell>
          <cell r="I1058">
            <v>12</v>
          </cell>
          <cell r="J1058" t="str">
            <v>MES</v>
          </cell>
          <cell r="K1058" t="str">
            <v>SECRETARÍA DE GOBIERNO Y APOYO CIUDADANO</v>
          </cell>
          <cell r="L1058">
            <v>0</v>
          </cell>
        </row>
        <row r="1059">
          <cell r="C1059">
            <v>0</v>
          </cell>
          <cell r="D1059">
            <v>0</v>
          </cell>
          <cell r="E1059" t="str">
            <v>Dotación casas de justicia</v>
          </cell>
          <cell r="F1059" t="str">
            <v>UNI</v>
          </cell>
          <cell r="G1059">
            <v>1</v>
          </cell>
          <cell r="H1059">
            <v>42736</v>
          </cell>
          <cell r="I1059">
            <v>12</v>
          </cell>
          <cell r="J1059" t="str">
            <v>MES</v>
          </cell>
          <cell r="K1059" t="str">
            <v>SECRETARÍA DE GOBIERNO Y APOYO CIUDADANO</v>
          </cell>
          <cell r="L1059">
            <v>0</v>
          </cell>
        </row>
        <row r="1060">
          <cell r="C1060">
            <v>0</v>
          </cell>
          <cell r="D1060">
            <v>0</v>
          </cell>
          <cell r="E1060" t="str">
            <v>Dotación justicia formal y no formal</v>
          </cell>
          <cell r="F1060" t="str">
            <v>UNI</v>
          </cell>
          <cell r="G1060">
            <v>12</v>
          </cell>
          <cell r="H1060">
            <v>42736</v>
          </cell>
          <cell r="I1060">
            <v>12</v>
          </cell>
          <cell r="J1060" t="str">
            <v>MES</v>
          </cell>
          <cell r="K1060" t="str">
            <v>SECRETARÍA DE GOBIERNO Y APOYO CIUDADANO</v>
          </cell>
          <cell r="L1060">
            <v>0</v>
          </cell>
        </row>
        <row r="1061">
          <cell r="C1061">
            <v>0</v>
          </cell>
          <cell r="D1061">
            <v>0</v>
          </cell>
          <cell r="E1061" t="str">
            <v>Jornadas Casas Justicia Móvil</v>
          </cell>
          <cell r="F1061" t="str">
            <v>UNI</v>
          </cell>
          <cell r="G1061">
            <v>30</v>
          </cell>
          <cell r="H1061">
            <v>42736</v>
          </cell>
          <cell r="I1061">
            <v>12</v>
          </cell>
          <cell r="J1061" t="str">
            <v>MES</v>
          </cell>
          <cell r="K1061" t="str">
            <v>SECRETARÍA DE GOBIERNO Y APOYO CIUDADANO</v>
          </cell>
          <cell r="L1061">
            <v>0</v>
          </cell>
        </row>
        <row r="1062">
          <cell r="C1062">
            <v>0</v>
          </cell>
          <cell r="D1062">
            <v>0</v>
          </cell>
          <cell r="E1062" t="str">
            <v>Planes de trabajo técnico</v>
          </cell>
          <cell r="F1062" t="str">
            <v>UNI</v>
          </cell>
          <cell r="G1062">
            <v>10</v>
          </cell>
          <cell r="H1062">
            <v>42736</v>
          </cell>
          <cell r="I1062">
            <v>10</v>
          </cell>
          <cell r="J1062" t="str">
            <v>MES</v>
          </cell>
          <cell r="K1062" t="str">
            <v>SECRETARÍA DE GOBIERNO Y APOYO CIUDADANO</v>
          </cell>
          <cell r="L1062">
            <v>0</v>
          </cell>
        </row>
        <row r="1063">
          <cell r="C1063">
            <v>2008050000518</v>
          </cell>
          <cell r="D1063">
            <v>5741583544</v>
          </cell>
          <cell r="E1063" t="str">
            <v>Apoyar logísticamente</v>
          </cell>
          <cell r="F1063" t="str">
            <v>UNI</v>
          </cell>
          <cell r="G1063">
            <v>1</v>
          </cell>
          <cell r="H1063">
            <v>42736</v>
          </cell>
          <cell r="I1063">
            <v>12</v>
          </cell>
          <cell r="J1063" t="str">
            <v>MES</v>
          </cell>
          <cell r="K1063" t="str">
            <v>SECRETARÍA DE GOBIERNO Y APOYO CIUDADANO</v>
          </cell>
          <cell r="L1063" t="str">
            <v>Apoyo en su logistica e inteligencia a la fuerza pública y organismos de seguridad en Antioquia</v>
          </cell>
        </row>
        <row r="1064">
          <cell r="C1064">
            <v>0</v>
          </cell>
          <cell r="D1064">
            <v>0</v>
          </cell>
          <cell r="E1064" t="str">
            <v>Dotar en tecnología</v>
          </cell>
          <cell r="F1064" t="str">
            <v>UNI</v>
          </cell>
          <cell r="G1064">
            <v>1</v>
          </cell>
          <cell r="H1064">
            <v>42736</v>
          </cell>
          <cell r="I1064">
            <v>12</v>
          </cell>
          <cell r="J1064" t="str">
            <v>MES</v>
          </cell>
          <cell r="K1064" t="str">
            <v>SECRETARÍA DE GOBIERNO Y APOYO CIUDADANO</v>
          </cell>
          <cell r="L1064">
            <v>0</v>
          </cell>
        </row>
        <row r="1065">
          <cell r="C1065">
            <v>0</v>
          </cell>
          <cell r="D1065">
            <v>0</v>
          </cell>
          <cell r="E1065" t="str">
            <v>Dotar y mejorar parque automotor</v>
          </cell>
          <cell r="F1065" t="str">
            <v>UNI</v>
          </cell>
          <cell r="G1065">
            <v>3</v>
          </cell>
          <cell r="H1065">
            <v>42736</v>
          </cell>
          <cell r="I1065">
            <v>12</v>
          </cell>
          <cell r="J1065" t="str">
            <v>MES</v>
          </cell>
          <cell r="K1065" t="str">
            <v>SECRETARÍA DE GOBIERNO Y APOYO CIUDADANO</v>
          </cell>
          <cell r="L1065">
            <v>0</v>
          </cell>
        </row>
        <row r="1066">
          <cell r="C1066">
            <v>0</v>
          </cell>
          <cell r="D1066">
            <v>0</v>
          </cell>
          <cell r="E1066" t="str">
            <v>Suministrar combustible</v>
          </cell>
          <cell r="F1066" t="str">
            <v>UNI</v>
          </cell>
          <cell r="G1066">
            <v>5</v>
          </cell>
          <cell r="H1066">
            <v>42736</v>
          </cell>
          <cell r="I1066">
            <v>12</v>
          </cell>
          <cell r="J1066" t="str">
            <v>MES</v>
          </cell>
          <cell r="K1066" t="str">
            <v>SECRETARÍA DE GOBIERNO Y APOYO CIUDADANO</v>
          </cell>
          <cell r="L1066">
            <v>0</v>
          </cell>
        </row>
        <row r="1067">
          <cell r="C1067" t="str">
            <v>2016050000188</v>
          </cell>
          <cell r="D1067">
            <v>821170142</v>
          </cell>
          <cell r="E1067" t="str">
            <v>Estruct y Ejecución proyecto TITULACION</v>
          </cell>
          <cell r="F1067" t="str">
            <v>UNI</v>
          </cell>
          <cell r="G1067">
            <v>1</v>
          </cell>
          <cell r="H1067">
            <v>42736</v>
          </cell>
          <cell r="I1067">
            <v>12</v>
          </cell>
          <cell r="J1067" t="str">
            <v>MES</v>
          </cell>
          <cell r="K1067" t="str">
            <v>SECRETARÍA DE HACIENDA</v>
          </cell>
          <cell r="L1067" t="str">
            <v>Titilación de predios urbanos en el departamento de departamento de Antioquia</v>
          </cell>
        </row>
        <row r="1068">
          <cell r="C1068">
            <v>0</v>
          </cell>
          <cell r="D1068">
            <v>0</v>
          </cell>
          <cell r="E1068" t="str">
            <v>Gastos Operativos proyecto TITULACION</v>
          </cell>
          <cell r="F1068" t="str">
            <v>UNI</v>
          </cell>
          <cell r="G1068">
            <v>1</v>
          </cell>
          <cell r="H1068">
            <v>42736</v>
          </cell>
          <cell r="I1068">
            <v>12</v>
          </cell>
          <cell r="J1068" t="str">
            <v>MES</v>
          </cell>
          <cell r="K1068" t="str">
            <v>SECRETARÍA DE HACIENDA</v>
          </cell>
          <cell r="L1068">
            <v>0</v>
          </cell>
        </row>
        <row r="1069">
          <cell r="C1069" t="str">
            <v>2016050000194</v>
          </cell>
          <cell r="D1069">
            <v>1452919782</v>
          </cell>
          <cell r="E1069" t="str">
            <v>Estruct y Ejec macro proyecto de ENTORNO</v>
          </cell>
          <cell r="F1069" t="str">
            <v>UNI</v>
          </cell>
          <cell r="G1069">
            <v>1</v>
          </cell>
          <cell r="H1069">
            <v>42736</v>
          </cell>
          <cell r="I1069">
            <v>12</v>
          </cell>
          <cell r="J1069" t="str">
            <v>MES</v>
          </cell>
          <cell r="K1069" t="str">
            <v>SECRETARÍA DE HACIENDA</v>
          </cell>
          <cell r="L1069" t="str">
            <v>Construcción de macroproyectos de mejoramiento de entorno y hábitat en el departamento de Antioquia.</v>
          </cell>
        </row>
        <row r="1070">
          <cell r="C1070">
            <v>0</v>
          </cell>
          <cell r="D1070">
            <v>0</v>
          </cell>
          <cell r="E1070" t="str">
            <v>Gastos Operat macro proyecto de ENTORNO</v>
          </cell>
          <cell r="F1070" t="str">
            <v>UNI</v>
          </cell>
          <cell r="G1070">
            <v>1</v>
          </cell>
          <cell r="H1070">
            <v>42736</v>
          </cell>
          <cell r="I1070">
            <v>12</v>
          </cell>
          <cell r="J1070" t="str">
            <v>MES</v>
          </cell>
          <cell r="K1070" t="str">
            <v>SECRETARÍA DE HACIENDA</v>
          </cell>
          <cell r="L1070">
            <v>0</v>
          </cell>
        </row>
        <row r="1071">
          <cell r="C1071" t="str">
            <v>2016050000198</v>
          </cell>
          <cell r="D1071">
            <v>2753479291</v>
          </cell>
          <cell r="E1071" t="str">
            <v>Estructuración y Ejec proyecto MVRD.</v>
          </cell>
          <cell r="F1071" t="str">
            <v>UNI</v>
          </cell>
          <cell r="G1071">
            <v>1</v>
          </cell>
          <cell r="H1071">
            <v>42736</v>
          </cell>
          <cell r="I1071">
            <v>12</v>
          </cell>
          <cell r="J1071" t="str">
            <v>MES</v>
          </cell>
          <cell r="K1071" t="str">
            <v>SECRETARÍA DE HACIENDA</v>
          </cell>
          <cell r="L1071" t="str">
            <v>Mejoramiento de vivienda rural en el departamento de Antioquia</v>
          </cell>
        </row>
        <row r="1072">
          <cell r="C1072">
            <v>0</v>
          </cell>
          <cell r="D1072">
            <v>0</v>
          </cell>
          <cell r="E1072" t="str">
            <v>Estructuración y Ejecución proyecto MVR</v>
          </cell>
          <cell r="F1072" t="str">
            <v>UNI</v>
          </cell>
          <cell r="G1072">
            <v>1</v>
          </cell>
          <cell r="H1072">
            <v>42736</v>
          </cell>
          <cell r="I1072">
            <v>12</v>
          </cell>
          <cell r="J1072" t="str">
            <v>MES</v>
          </cell>
          <cell r="K1072" t="str">
            <v>SECRETARÍA DE HACIENDA</v>
          </cell>
          <cell r="L1072">
            <v>0</v>
          </cell>
        </row>
        <row r="1073">
          <cell r="C1073">
            <v>0</v>
          </cell>
          <cell r="D1073">
            <v>0</v>
          </cell>
          <cell r="E1073" t="str">
            <v>Gastos Operat del proyecto MVRD.</v>
          </cell>
          <cell r="F1073" t="str">
            <v>UNI</v>
          </cell>
          <cell r="G1073">
            <v>1</v>
          </cell>
          <cell r="H1073">
            <v>42736</v>
          </cell>
          <cell r="I1073">
            <v>12</v>
          </cell>
          <cell r="J1073" t="str">
            <v>MES</v>
          </cell>
          <cell r="K1073" t="str">
            <v>SECRETARÍA DE HACIENDA</v>
          </cell>
          <cell r="L1073">
            <v>0</v>
          </cell>
        </row>
        <row r="1074">
          <cell r="C1074">
            <v>0</v>
          </cell>
          <cell r="D1074">
            <v>0</v>
          </cell>
          <cell r="E1074" t="str">
            <v>Gastos Operativos del proyecto MVR.</v>
          </cell>
          <cell r="F1074" t="str">
            <v>UNI</v>
          </cell>
          <cell r="G1074">
            <v>1</v>
          </cell>
          <cell r="H1074">
            <v>42736</v>
          </cell>
          <cell r="I1074">
            <v>12</v>
          </cell>
          <cell r="J1074" t="str">
            <v>MES</v>
          </cell>
          <cell r="K1074" t="str">
            <v>SECRETARÍA DE HACIENDA</v>
          </cell>
          <cell r="L1074">
            <v>0</v>
          </cell>
        </row>
        <row r="1075">
          <cell r="C1075" t="str">
            <v>2016050000199</v>
          </cell>
          <cell r="D1075">
            <v>5661598607</v>
          </cell>
          <cell r="E1075" t="str">
            <v>Estructuración y Ejec proyecto VNRD.</v>
          </cell>
          <cell r="F1075" t="str">
            <v>UNI</v>
          </cell>
          <cell r="G1075">
            <v>1</v>
          </cell>
          <cell r="H1075">
            <v>42736</v>
          </cell>
          <cell r="I1075">
            <v>12</v>
          </cell>
          <cell r="J1075" t="str">
            <v>MES</v>
          </cell>
          <cell r="K1075" t="str">
            <v>SECRETARÍA DE HACIENDA</v>
          </cell>
          <cell r="L1075" t="str">
            <v>Construcción vivienda nueva rural iniciada en el departamento de Antioquia</v>
          </cell>
        </row>
        <row r="1076">
          <cell r="C1076">
            <v>0</v>
          </cell>
          <cell r="D1076">
            <v>0</v>
          </cell>
          <cell r="E1076" t="str">
            <v>Estructuración y Ejecución proyecto VNR.</v>
          </cell>
          <cell r="F1076" t="str">
            <v>UNI</v>
          </cell>
          <cell r="G1076">
            <v>1</v>
          </cell>
          <cell r="H1076">
            <v>42736</v>
          </cell>
          <cell r="I1076">
            <v>12</v>
          </cell>
          <cell r="J1076" t="str">
            <v>MES</v>
          </cell>
          <cell r="K1076" t="str">
            <v>SECRETARÍA DE HACIENDA</v>
          </cell>
          <cell r="L1076">
            <v>0</v>
          </cell>
        </row>
        <row r="1077">
          <cell r="C1077">
            <v>0</v>
          </cell>
          <cell r="D1077">
            <v>0</v>
          </cell>
          <cell r="E1077" t="str">
            <v>Gastos Operat del proyecto VNRD.</v>
          </cell>
          <cell r="F1077" t="str">
            <v>UNI</v>
          </cell>
          <cell r="G1077">
            <v>1</v>
          </cell>
          <cell r="H1077">
            <v>42736</v>
          </cell>
          <cell r="I1077">
            <v>12</v>
          </cell>
          <cell r="J1077" t="str">
            <v>MES</v>
          </cell>
          <cell r="K1077" t="str">
            <v>SECRETARÍA DE HACIENDA</v>
          </cell>
          <cell r="L1077">
            <v>0</v>
          </cell>
        </row>
        <row r="1078">
          <cell r="C1078">
            <v>0</v>
          </cell>
          <cell r="D1078">
            <v>0</v>
          </cell>
          <cell r="E1078" t="str">
            <v>Gastos Operativos del proyecto VNR.</v>
          </cell>
          <cell r="F1078" t="str">
            <v>UNI</v>
          </cell>
          <cell r="G1078">
            <v>1</v>
          </cell>
          <cell r="H1078">
            <v>42736</v>
          </cell>
          <cell r="I1078">
            <v>12</v>
          </cell>
          <cell r="J1078" t="str">
            <v>MES</v>
          </cell>
          <cell r="K1078" t="str">
            <v>SECRETARÍA DE HACIENDA</v>
          </cell>
          <cell r="L1078">
            <v>0</v>
          </cell>
        </row>
        <row r="1079">
          <cell r="C1079" t="str">
            <v>2016050000200</v>
          </cell>
          <cell r="D1079">
            <v>4795318851</v>
          </cell>
          <cell r="E1079" t="str">
            <v>Estructuración y Ejec proyecto MVUD</v>
          </cell>
          <cell r="F1079" t="str">
            <v>UNI</v>
          </cell>
          <cell r="G1079">
            <v>1</v>
          </cell>
          <cell r="H1079">
            <v>42736</v>
          </cell>
          <cell r="I1079">
            <v>12</v>
          </cell>
          <cell r="J1079" t="str">
            <v>MES</v>
          </cell>
          <cell r="K1079" t="str">
            <v>SECRETARÍA DE HACIENDA</v>
          </cell>
          <cell r="L1079" t="str">
            <v>Mejoramiento de vivienda urbana en el departamento de Antioquia</v>
          </cell>
        </row>
        <row r="1080">
          <cell r="C1080">
            <v>0</v>
          </cell>
          <cell r="D1080">
            <v>0</v>
          </cell>
          <cell r="E1080" t="str">
            <v>Estructuración y Ejecución proyecto MVU</v>
          </cell>
          <cell r="F1080" t="str">
            <v>UNI</v>
          </cell>
          <cell r="G1080">
            <v>1</v>
          </cell>
          <cell r="H1080">
            <v>42736</v>
          </cell>
          <cell r="I1080">
            <v>12</v>
          </cell>
          <cell r="J1080" t="str">
            <v>MES</v>
          </cell>
          <cell r="K1080" t="str">
            <v>SECRETARÍA DE HACIENDA</v>
          </cell>
          <cell r="L1080">
            <v>0</v>
          </cell>
        </row>
        <row r="1081">
          <cell r="C1081">
            <v>0</v>
          </cell>
          <cell r="D1081">
            <v>0</v>
          </cell>
          <cell r="E1081" t="str">
            <v>Gastos Operat del proyecto MVUD</v>
          </cell>
          <cell r="F1081" t="str">
            <v>UNI</v>
          </cell>
          <cell r="G1081">
            <v>1</v>
          </cell>
          <cell r="H1081">
            <v>42736</v>
          </cell>
          <cell r="I1081">
            <v>12</v>
          </cell>
          <cell r="J1081" t="str">
            <v>MES</v>
          </cell>
          <cell r="K1081" t="str">
            <v>SECRETARÍA DE HACIENDA</v>
          </cell>
          <cell r="L1081">
            <v>0</v>
          </cell>
        </row>
        <row r="1082">
          <cell r="C1082">
            <v>0</v>
          </cell>
          <cell r="D1082">
            <v>0</v>
          </cell>
          <cell r="E1082" t="str">
            <v>Gastos Operativos del proyecto MVU.</v>
          </cell>
          <cell r="F1082" t="str">
            <v>UNI</v>
          </cell>
          <cell r="G1082">
            <v>1</v>
          </cell>
          <cell r="H1082">
            <v>42736</v>
          </cell>
          <cell r="I1082">
            <v>12</v>
          </cell>
          <cell r="J1082" t="str">
            <v>MES</v>
          </cell>
          <cell r="K1082" t="str">
            <v>SECRETARÍA DE HACIENDA</v>
          </cell>
          <cell r="L1082">
            <v>0</v>
          </cell>
        </row>
        <row r="1083">
          <cell r="C1083" t="str">
            <v>2016050000228</v>
          </cell>
          <cell r="D1083">
            <v>7650780192</v>
          </cell>
          <cell r="E1083" t="str">
            <v>Estruc y Ejec Vivienda Diferencial</v>
          </cell>
          <cell r="F1083" t="str">
            <v>UNI</v>
          </cell>
          <cell r="G1083">
            <v>1</v>
          </cell>
          <cell r="H1083">
            <v>42736</v>
          </cell>
          <cell r="I1083">
            <v>12</v>
          </cell>
          <cell r="J1083" t="str">
            <v>MES</v>
          </cell>
          <cell r="K1083" t="str">
            <v>SECRETARÍA DE HACIENDA</v>
          </cell>
          <cell r="L1083" t="str">
            <v>Construcción de vivienda nueva URBANA VNU en el Departamento de Antioquia</v>
          </cell>
        </row>
        <row r="1084">
          <cell r="C1084">
            <v>0</v>
          </cell>
          <cell r="D1084">
            <v>0</v>
          </cell>
          <cell r="E1084" t="str">
            <v>Estruct y Ejec Vivienda Nueva</v>
          </cell>
          <cell r="F1084" t="str">
            <v>UNI</v>
          </cell>
          <cell r="G1084">
            <v>1</v>
          </cell>
          <cell r="H1084">
            <v>42736</v>
          </cell>
          <cell r="I1084">
            <v>12</v>
          </cell>
          <cell r="J1084" t="str">
            <v>MES</v>
          </cell>
          <cell r="K1084" t="str">
            <v>SECRETARÍA DE HACIENDA</v>
          </cell>
          <cell r="L1084">
            <v>0</v>
          </cell>
        </row>
        <row r="1085">
          <cell r="C1085">
            <v>0</v>
          </cell>
          <cell r="D1085">
            <v>0</v>
          </cell>
          <cell r="E1085" t="str">
            <v>Gastos Operat Vivienda Nueva</v>
          </cell>
          <cell r="F1085" t="str">
            <v>UNI</v>
          </cell>
          <cell r="G1085">
            <v>1</v>
          </cell>
          <cell r="H1085">
            <v>42736</v>
          </cell>
          <cell r="I1085">
            <v>12</v>
          </cell>
          <cell r="J1085" t="str">
            <v>MES</v>
          </cell>
          <cell r="K1085" t="str">
            <v>SECRETARÍA DE HACIENDA</v>
          </cell>
          <cell r="L1085">
            <v>0</v>
          </cell>
        </row>
        <row r="1086">
          <cell r="C1086">
            <v>0</v>
          </cell>
          <cell r="D1086">
            <v>0</v>
          </cell>
          <cell r="E1086" t="str">
            <v>Gtos Oper Vivienda Diferencial</v>
          </cell>
          <cell r="F1086" t="str">
            <v>UNI</v>
          </cell>
          <cell r="G1086">
            <v>1</v>
          </cell>
          <cell r="H1086">
            <v>42736</v>
          </cell>
          <cell r="I1086">
            <v>12</v>
          </cell>
          <cell r="J1086" t="str">
            <v>MES</v>
          </cell>
          <cell r="K1086" t="str">
            <v>SECRETARÍA DE HACIENDA</v>
          </cell>
          <cell r="L1086">
            <v>0</v>
          </cell>
        </row>
        <row r="1087">
          <cell r="C1087" t="str">
            <v>2016050000027</v>
          </cell>
          <cell r="D1087">
            <v>15130692081</v>
          </cell>
          <cell r="E1087" t="str">
            <v>Ciclorruta y bulevares Valle Aburrá</v>
          </cell>
          <cell r="F1087" t="str">
            <v>UNI</v>
          </cell>
          <cell r="G1087">
            <v>1</v>
          </cell>
          <cell r="H1087">
            <v>42736</v>
          </cell>
          <cell r="I1087">
            <v>12</v>
          </cell>
          <cell r="J1087" t="str">
            <v>MES</v>
          </cell>
          <cell r="K1087" t="str">
            <v>SECRETARÍA DE HACIENDA</v>
          </cell>
          <cell r="L1087" t="str">
            <v>Construcción Ciclorrutas y bulevares saludables en el departamento de Antioquia</v>
          </cell>
        </row>
        <row r="1088">
          <cell r="C1088">
            <v>0</v>
          </cell>
          <cell r="D1088">
            <v>0</v>
          </cell>
          <cell r="E1088" t="str">
            <v>Ciclorruta y bulevares Occidente</v>
          </cell>
          <cell r="F1088" t="str">
            <v>UNI</v>
          </cell>
          <cell r="G1088">
            <v>1</v>
          </cell>
          <cell r="H1088">
            <v>42736</v>
          </cell>
          <cell r="I1088">
            <v>12</v>
          </cell>
          <cell r="J1088" t="str">
            <v>MES</v>
          </cell>
          <cell r="K1088" t="str">
            <v>SECRETARÍA DE HACIENDA</v>
          </cell>
          <cell r="L1088">
            <v>0</v>
          </cell>
        </row>
        <row r="1089">
          <cell r="C1089">
            <v>0</v>
          </cell>
          <cell r="D1089">
            <v>0</v>
          </cell>
          <cell r="E1089" t="str">
            <v>Ciclorruta y bulevares Urabá</v>
          </cell>
          <cell r="F1089" t="str">
            <v>UNI</v>
          </cell>
          <cell r="G1089">
            <v>1</v>
          </cell>
          <cell r="H1089">
            <v>42736</v>
          </cell>
          <cell r="I1089">
            <v>12</v>
          </cell>
          <cell r="J1089" t="str">
            <v>MES</v>
          </cell>
          <cell r="K1089" t="str">
            <v>SECRETARÍA DE HACIENDA</v>
          </cell>
          <cell r="L1089">
            <v>0</v>
          </cell>
        </row>
        <row r="1090">
          <cell r="C1090">
            <v>0</v>
          </cell>
          <cell r="D1090">
            <v>0</v>
          </cell>
          <cell r="E1090" t="str">
            <v>Ciclorruta y bulevares Oriente</v>
          </cell>
          <cell r="F1090" t="str">
            <v>UNI</v>
          </cell>
          <cell r="G1090">
            <v>1</v>
          </cell>
          <cell r="H1090">
            <v>42736</v>
          </cell>
          <cell r="I1090">
            <v>12</v>
          </cell>
          <cell r="J1090" t="str">
            <v>MES</v>
          </cell>
          <cell r="K1090" t="str">
            <v>SECRETARÍA DE HACIENDA</v>
          </cell>
          <cell r="L1090">
            <v>0</v>
          </cell>
        </row>
        <row r="1091">
          <cell r="C1091" t="str">
            <v>2016050000028</v>
          </cell>
          <cell r="D1091">
            <v>10906293939</v>
          </cell>
          <cell r="E1091" t="str">
            <v>Construcción esce. deportivos saludables</v>
          </cell>
          <cell r="F1091" t="str">
            <v>UNI</v>
          </cell>
          <cell r="G1091">
            <v>24</v>
          </cell>
          <cell r="H1091">
            <v>42736</v>
          </cell>
          <cell r="I1091">
            <v>12</v>
          </cell>
          <cell r="J1091" t="str">
            <v>MES</v>
          </cell>
          <cell r="K1091" t="str">
            <v>SECRETARÍA DE HACIENDA</v>
          </cell>
          <cell r="L1091" t="str">
            <v>Construcción, adecuación, mantenimiento y dotación de escenarios deportivos y recreativos en los municipios del Todo El Departamento, Antioquia, Occidente</v>
          </cell>
        </row>
        <row r="1092">
          <cell r="C1092">
            <v>0</v>
          </cell>
          <cell r="D1092">
            <v>0</v>
          </cell>
          <cell r="E1092" t="str">
            <v>Construcción placas deportivas rurales</v>
          </cell>
          <cell r="F1092" t="str">
            <v>UNI</v>
          </cell>
          <cell r="G1092">
            <v>88</v>
          </cell>
          <cell r="H1092">
            <v>42736</v>
          </cell>
          <cell r="I1092">
            <v>12</v>
          </cell>
          <cell r="J1092" t="str">
            <v>MES</v>
          </cell>
          <cell r="K1092" t="str">
            <v>SECRETARÍA DE HACIENDA</v>
          </cell>
          <cell r="L1092">
            <v>0</v>
          </cell>
        </row>
        <row r="1093">
          <cell r="C1093">
            <v>0</v>
          </cell>
          <cell r="D1093">
            <v>0</v>
          </cell>
          <cell r="E1093" t="str">
            <v>Adecuación mantenimiento escenarios</v>
          </cell>
          <cell r="F1093" t="str">
            <v>UNI</v>
          </cell>
          <cell r="G1093">
            <v>1</v>
          </cell>
          <cell r="H1093">
            <v>42736</v>
          </cell>
          <cell r="I1093">
            <v>12</v>
          </cell>
          <cell r="J1093" t="str">
            <v>MES</v>
          </cell>
          <cell r="K1093" t="str">
            <v>SECRETARÍA DE HACIENDA</v>
          </cell>
          <cell r="L1093">
            <v>0</v>
          </cell>
        </row>
        <row r="1094">
          <cell r="C1094">
            <v>0</v>
          </cell>
          <cell r="D1094">
            <v>0</v>
          </cell>
          <cell r="E1094" t="str">
            <v>Plataforma informática GIS</v>
          </cell>
          <cell r="F1094" t="str">
            <v>UNI</v>
          </cell>
          <cell r="G1094">
            <v>1</v>
          </cell>
          <cell r="H1094">
            <v>42736</v>
          </cell>
          <cell r="I1094">
            <v>12</v>
          </cell>
          <cell r="J1094" t="str">
            <v>MES</v>
          </cell>
          <cell r="K1094" t="str">
            <v>SECRETARÍA DE HACIENDA</v>
          </cell>
          <cell r="L1094">
            <v>0</v>
          </cell>
        </row>
        <row r="1095">
          <cell r="C1095" t="str">
            <v>2016050000029</v>
          </cell>
          <cell r="D1095">
            <v>3979185874</v>
          </cell>
          <cell r="E1095" t="str">
            <v>Convenios interadministrativos Mpios.</v>
          </cell>
          <cell r="F1095" t="str">
            <v>UNI</v>
          </cell>
          <cell r="G1095">
            <v>125</v>
          </cell>
          <cell r="H1095">
            <v>42736</v>
          </cell>
          <cell r="I1095">
            <v>12</v>
          </cell>
          <cell r="J1095" t="str">
            <v>MES</v>
          </cell>
          <cell r="K1095" t="str">
            <v>SECRETARÍA DE HACIENDA</v>
          </cell>
          <cell r="L1095" t="str">
            <v>Fortalecimiento y creación de Centros de Iniciación y Formación Deportiva en los municipios del departamento de Antioquia</v>
          </cell>
        </row>
        <row r="1096">
          <cell r="C1096" t="str">
            <v>2016050000030</v>
          </cell>
          <cell r="D1096">
            <v>5000000000</v>
          </cell>
          <cell r="E1096" t="str">
            <v>Contratación de promotores</v>
          </cell>
          <cell r="F1096" t="str">
            <v>UNI</v>
          </cell>
          <cell r="G1096">
            <v>9</v>
          </cell>
          <cell r="H1096">
            <v>42736</v>
          </cell>
          <cell r="I1096">
            <v>12</v>
          </cell>
          <cell r="J1096" t="str">
            <v>MES</v>
          </cell>
          <cell r="K1096" t="str">
            <v>SECRETARÍA DE HACIENDA</v>
          </cell>
          <cell r="L1096" t="str">
            <v>Fortalecimiento de la actividad física y promoción de la salud "Por su salud muévase pues" en los municipios del departamento</v>
          </cell>
        </row>
        <row r="1097">
          <cell r="C1097">
            <v>0</v>
          </cell>
          <cell r="D1097">
            <v>0</v>
          </cell>
          <cell r="E1097" t="str">
            <v>Coordinación y asesoría</v>
          </cell>
          <cell r="F1097" t="str">
            <v>UNI</v>
          </cell>
          <cell r="G1097">
            <v>125</v>
          </cell>
          <cell r="H1097">
            <v>42736</v>
          </cell>
          <cell r="I1097">
            <v>12</v>
          </cell>
          <cell r="J1097" t="str">
            <v>MES</v>
          </cell>
          <cell r="K1097" t="str">
            <v>SECRETARÍA DE HACIENDA</v>
          </cell>
          <cell r="L1097">
            <v>0</v>
          </cell>
        </row>
        <row r="1098">
          <cell r="C1098">
            <v>0</v>
          </cell>
          <cell r="D1098">
            <v>0</v>
          </cell>
          <cell r="E1098" t="str">
            <v>Compra entrega Centros promoción salud</v>
          </cell>
          <cell r="F1098" t="str">
            <v>UNI</v>
          </cell>
          <cell r="G1098">
            <v>10</v>
          </cell>
          <cell r="H1098">
            <v>42736</v>
          </cell>
          <cell r="I1098">
            <v>12</v>
          </cell>
          <cell r="J1098" t="str">
            <v>MES</v>
          </cell>
          <cell r="K1098" t="str">
            <v>SECRETARÍA DE HACIENDA</v>
          </cell>
          <cell r="L1098">
            <v>0</v>
          </cell>
        </row>
        <row r="1099">
          <cell r="C1099">
            <v>0</v>
          </cell>
          <cell r="D1099">
            <v>0</v>
          </cell>
          <cell r="E1099" t="str">
            <v>Compra e instalación Parques saludables</v>
          </cell>
          <cell r="F1099" t="str">
            <v>UNI</v>
          </cell>
          <cell r="G1099">
            <v>10</v>
          </cell>
          <cell r="H1099">
            <v>42736</v>
          </cell>
          <cell r="I1099">
            <v>12</v>
          </cell>
          <cell r="J1099" t="str">
            <v>MES</v>
          </cell>
          <cell r="K1099" t="str">
            <v>SECRETARÍA DE HACIENDA</v>
          </cell>
          <cell r="L1099">
            <v>0</v>
          </cell>
        </row>
        <row r="1100">
          <cell r="C1100">
            <v>0</v>
          </cell>
          <cell r="D1100">
            <v>0</v>
          </cell>
          <cell r="E1100" t="str">
            <v>Compra entrega kits Por la niñez muévase</v>
          </cell>
          <cell r="F1100" t="str">
            <v>UNI</v>
          </cell>
          <cell r="G1100">
            <v>20</v>
          </cell>
          <cell r="H1100">
            <v>42736</v>
          </cell>
          <cell r="I1100">
            <v>12</v>
          </cell>
          <cell r="J1100" t="str">
            <v>MES</v>
          </cell>
          <cell r="K1100" t="str">
            <v>SECRETARÍA DE HACIENDA</v>
          </cell>
          <cell r="L1100">
            <v>0</v>
          </cell>
        </row>
        <row r="1101">
          <cell r="C1101">
            <v>0</v>
          </cell>
          <cell r="D1101">
            <v>0</v>
          </cell>
          <cell r="E1101" t="str">
            <v>Compra instalación kit vallas publi.</v>
          </cell>
          <cell r="F1101" t="str">
            <v>UNI</v>
          </cell>
          <cell r="G1101">
            <v>20</v>
          </cell>
          <cell r="H1101">
            <v>42736</v>
          </cell>
          <cell r="I1101">
            <v>12</v>
          </cell>
          <cell r="J1101" t="str">
            <v>MES</v>
          </cell>
          <cell r="K1101" t="str">
            <v>SECRETARÍA DE HACIENDA</v>
          </cell>
          <cell r="L1101">
            <v>0</v>
          </cell>
        </row>
        <row r="1102">
          <cell r="C1102">
            <v>0</v>
          </cell>
          <cell r="D1102">
            <v>0</v>
          </cell>
          <cell r="E1102" t="str">
            <v>Mantenimiento Centros de promoción</v>
          </cell>
          <cell r="F1102" t="str">
            <v>UNI</v>
          </cell>
          <cell r="G1102">
            <v>20</v>
          </cell>
          <cell r="H1102">
            <v>42736</v>
          </cell>
          <cell r="I1102">
            <v>12</v>
          </cell>
          <cell r="J1102" t="str">
            <v>MES</v>
          </cell>
          <cell r="K1102" t="str">
            <v>SECRETARÍA DE HACIENDA</v>
          </cell>
          <cell r="L1102">
            <v>0</v>
          </cell>
        </row>
        <row r="1103">
          <cell r="C1103">
            <v>0</v>
          </cell>
          <cell r="D1103">
            <v>0</v>
          </cell>
          <cell r="E1103" t="str">
            <v>Compra entrega kit fitness actividad fís</v>
          </cell>
          <cell r="F1103" t="str">
            <v>UNI</v>
          </cell>
          <cell r="G1103">
            <v>10</v>
          </cell>
          <cell r="H1103">
            <v>42736</v>
          </cell>
          <cell r="I1103">
            <v>12</v>
          </cell>
          <cell r="J1103" t="str">
            <v>MES</v>
          </cell>
          <cell r="K1103" t="str">
            <v>SECRETARÍA DE HACIENDA</v>
          </cell>
          <cell r="L1103">
            <v>0</v>
          </cell>
        </row>
        <row r="1104">
          <cell r="C1104">
            <v>0</v>
          </cell>
          <cell r="D1104">
            <v>0</v>
          </cell>
          <cell r="E1104" t="str">
            <v>Seminarios subregionales</v>
          </cell>
          <cell r="F1104" t="str">
            <v>UNI</v>
          </cell>
          <cell r="G1104">
            <v>7</v>
          </cell>
          <cell r="H1104">
            <v>42736</v>
          </cell>
          <cell r="I1104">
            <v>12</v>
          </cell>
          <cell r="J1104" t="str">
            <v>MES</v>
          </cell>
          <cell r="K1104" t="str">
            <v>SECRETARÍA DE HACIENDA</v>
          </cell>
          <cell r="L1104">
            <v>0</v>
          </cell>
        </row>
        <row r="1105">
          <cell r="C1105">
            <v>0</v>
          </cell>
          <cell r="D1105">
            <v>0</v>
          </cell>
          <cell r="E1105" t="str">
            <v>Encuentro departamental de coordinadores</v>
          </cell>
          <cell r="F1105" t="str">
            <v>UNI</v>
          </cell>
          <cell r="G1105">
            <v>1</v>
          </cell>
          <cell r="H1105">
            <v>42736</v>
          </cell>
          <cell r="I1105">
            <v>12</v>
          </cell>
          <cell r="J1105" t="str">
            <v>MES</v>
          </cell>
          <cell r="K1105" t="str">
            <v>SECRETARÍA DE HACIENDA</v>
          </cell>
          <cell r="L1105">
            <v>0</v>
          </cell>
        </row>
        <row r="1106">
          <cell r="C1106">
            <v>0</v>
          </cell>
          <cell r="D1106">
            <v>0</v>
          </cell>
          <cell r="E1106" t="str">
            <v>Realización semillero fitness</v>
          </cell>
          <cell r="F1106" t="str">
            <v>UNI</v>
          </cell>
          <cell r="G1106">
            <v>1</v>
          </cell>
          <cell r="H1106">
            <v>42736</v>
          </cell>
          <cell r="I1106">
            <v>12</v>
          </cell>
          <cell r="J1106" t="str">
            <v>MES</v>
          </cell>
          <cell r="K1106" t="str">
            <v>SECRETARÍA DE HACIENDA</v>
          </cell>
          <cell r="L1106">
            <v>0</v>
          </cell>
        </row>
        <row r="1107">
          <cell r="C1107">
            <v>0</v>
          </cell>
          <cell r="D1107">
            <v>0</v>
          </cell>
          <cell r="E1107" t="str">
            <v>Encuentro departamental intersectorial</v>
          </cell>
          <cell r="F1107" t="str">
            <v>UNI</v>
          </cell>
          <cell r="G1107">
            <v>1</v>
          </cell>
          <cell r="H1107">
            <v>42736</v>
          </cell>
          <cell r="I1107">
            <v>12</v>
          </cell>
          <cell r="J1107" t="str">
            <v>MES</v>
          </cell>
          <cell r="K1107" t="str">
            <v>SECRETARÍA DE HACIENDA</v>
          </cell>
          <cell r="L1107">
            <v>0</v>
          </cell>
        </row>
        <row r="1108">
          <cell r="C1108">
            <v>0</v>
          </cell>
          <cell r="D1108">
            <v>0</v>
          </cell>
          <cell r="E1108" t="str">
            <v>Diplomado en fitness</v>
          </cell>
          <cell r="F1108" t="str">
            <v>UNI</v>
          </cell>
          <cell r="G1108">
            <v>1</v>
          </cell>
          <cell r="H1108">
            <v>42736</v>
          </cell>
          <cell r="I1108">
            <v>12</v>
          </cell>
          <cell r="J1108" t="str">
            <v>MES</v>
          </cell>
          <cell r="K1108" t="str">
            <v>SECRETARÍA DE HACIENDA</v>
          </cell>
          <cell r="L1108">
            <v>0</v>
          </cell>
        </row>
        <row r="1109">
          <cell r="C1109">
            <v>0</v>
          </cell>
          <cell r="D1109">
            <v>0</v>
          </cell>
          <cell r="E1109" t="str">
            <v>Tecnología en actividad física - SENA</v>
          </cell>
          <cell r="F1109" t="str">
            <v>UNI</v>
          </cell>
          <cell r="G1109">
            <v>1</v>
          </cell>
          <cell r="H1109">
            <v>42736</v>
          </cell>
          <cell r="I1109">
            <v>12</v>
          </cell>
          <cell r="J1109" t="str">
            <v>MES</v>
          </cell>
          <cell r="K1109" t="str">
            <v>SECRETARÍA DE HACIENDA</v>
          </cell>
          <cell r="L1109">
            <v>0</v>
          </cell>
        </row>
        <row r="1110">
          <cell r="C1110">
            <v>0</v>
          </cell>
          <cell r="D1110">
            <v>0</v>
          </cell>
          <cell r="E1110" t="str">
            <v>Realización Día del Movimiento</v>
          </cell>
          <cell r="F1110" t="str">
            <v>UNI</v>
          </cell>
          <cell r="G1110">
            <v>1</v>
          </cell>
          <cell r="H1110">
            <v>42736</v>
          </cell>
          <cell r="I1110">
            <v>12</v>
          </cell>
          <cell r="J1110" t="str">
            <v>MES</v>
          </cell>
          <cell r="K1110" t="str">
            <v>SECRETARÍA DE HACIENDA</v>
          </cell>
          <cell r="L1110">
            <v>0</v>
          </cell>
        </row>
        <row r="1111">
          <cell r="C1111">
            <v>0</v>
          </cell>
          <cell r="D1111">
            <v>0</v>
          </cell>
          <cell r="E1111" t="str">
            <v>Realización Carrera de la familia</v>
          </cell>
          <cell r="F1111" t="str">
            <v>UNI</v>
          </cell>
          <cell r="G1111">
            <v>1</v>
          </cell>
          <cell r="H1111">
            <v>42736</v>
          </cell>
          <cell r="I1111">
            <v>12</v>
          </cell>
          <cell r="J1111" t="str">
            <v>MES</v>
          </cell>
          <cell r="K1111" t="str">
            <v>SECRETARÍA DE HACIENDA</v>
          </cell>
          <cell r="L1111">
            <v>0</v>
          </cell>
        </row>
        <row r="1112">
          <cell r="C1112">
            <v>0</v>
          </cell>
          <cell r="D1112">
            <v>0</v>
          </cell>
          <cell r="E1112" t="str">
            <v>Encuentro nacional de caminantes</v>
          </cell>
          <cell r="F1112" t="str">
            <v>UNI</v>
          </cell>
          <cell r="G1112">
            <v>1</v>
          </cell>
          <cell r="H1112">
            <v>42736</v>
          </cell>
          <cell r="I1112">
            <v>12</v>
          </cell>
          <cell r="J1112" t="str">
            <v>MES</v>
          </cell>
          <cell r="K1112" t="str">
            <v>SECRETARÍA DE HACIENDA</v>
          </cell>
          <cell r="L1112">
            <v>0</v>
          </cell>
        </row>
        <row r="1113">
          <cell r="C1113">
            <v>0</v>
          </cell>
          <cell r="D1113">
            <v>0</v>
          </cell>
          <cell r="E1113" t="str">
            <v>Por su salud maestro muévase pues</v>
          </cell>
          <cell r="F1113" t="str">
            <v>UNI</v>
          </cell>
          <cell r="G1113">
            <v>1</v>
          </cell>
          <cell r="H1113">
            <v>42736</v>
          </cell>
          <cell r="I1113">
            <v>12</v>
          </cell>
          <cell r="J1113" t="str">
            <v>MES</v>
          </cell>
          <cell r="K1113" t="str">
            <v>SECRETARÍA DE HACIENDA</v>
          </cell>
          <cell r="L1113">
            <v>0</v>
          </cell>
        </row>
        <row r="1114">
          <cell r="C1114">
            <v>0</v>
          </cell>
          <cell r="D1114">
            <v>0</v>
          </cell>
          <cell r="E1114" t="str">
            <v>Divulgación y promoción</v>
          </cell>
          <cell r="F1114" t="str">
            <v>UNI</v>
          </cell>
          <cell r="G1114">
            <v>18</v>
          </cell>
          <cell r="H1114">
            <v>42736</v>
          </cell>
          <cell r="I1114">
            <v>12</v>
          </cell>
          <cell r="J1114" t="str">
            <v>MES</v>
          </cell>
          <cell r="K1114" t="str">
            <v>SECRETARÍA DE HACIENDA</v>
          </cell>
          <cell r="L1114">
            <v>0</v>
          </cell>
        </row>
        <row r="1115">
          <cell r="C1115">
            <v>0</v>
          </cell>
          <cell r="D1115">
            <v>0</v>
          </cell>
          <cell r="E1115" t="str">
            <v>Realización Ola movimiento estudiantil</v>
          </cell>
          <cell r="F1115" t="str">
            <v>UNI</v>
          </cell>
          <cell r="G1115">
            <v>1</v>
          </cell>
          <cell r="H1115">
            <v>42736</v>
          </cell>
          <cell r="I1115">
            <v>12</v>
          </cell>
          <cell r="J1115" t="str">
            <v>MES</v>
          </cell>
          <cell r="K1115" t="str">
            <v>SECRETARÍA DE HACIENDA</v>
          </cell>
          <cell r="L1115">
            <v>0</v>
          </cell>
        </row>
        <row r="1116">
          <cell r="C1116">
            <v>0</v>
          </cell>
          <cell r="D1116">
            <v>0</v>
          </cell>
          <cell r="E1116" t="str">
            <v>Encuentros departamentales clubes salud</v>
          </cell>
          <cell r="F1116" t="str">
            <v>UNI</v>
          </cell>
          <cell r="G1116">
            <v>1</v>
          </cell>
          <cell r="H1116">
            <v>42736</v>
          </cell>
          <cell r="I1116">
            <v>12</v>
          </cell>
          <cell r="J1116" t="str">
            <v>MES</v>
          </cell>
          <cell r="K1116" t="str">
            <v>SECRETARÍA DE HACIENDA</v>
          </cell>
          <cell r="L1116">
            <v>0</v>
          </cell>
        </row>
        <row r="1117">
          <cell r="C1117">
            <v>0</v>
          </cell>
          <cell r="D1117">
            <v>0</v>
          </cell>
          <cell r="E1117" t="str">
            <v>Encuentro nacional de fitness</v>
          </cell>
          <cell r="F1117" t="str">
            <v>UNI</v>
          </cell>
          <cell r="G1117">
            <v>1</v>
          </cell>
          <cell r="H1117">
            <v>42736</v>
          </cell>
          <cell r="I1117">
            <v>12</v>
          </cell>
          <cell r="J1117" t="str">
            <v>MES</v>
          </cell>
          <cell r="K1117" t="str">
            <v>SECRETARÍA DE HACIENDA</v>
          </cell>
          <cell r="L1117">
            <v>0</v>
          </cell>
        </row>
        <row r="1118">
          <cell r="C1118">
            <v>0</v>
          </cell>
          <cell r="D1118">
            <v>0</v>
          </cell>
          <cell r="E1118" t="str">
            <v>Encuentro nacional grupos investigación</v>
          </cell>
          <cell r="F1118" t="str">
            <v>UNI</v>
          </cell>
          <cell r="G1118">
            <v>1</v>
          </cell>
          <cell r="H1118">
            <v>42736</v>
          </cell>
          <cell r="I1118">
            <v>12</v>
          </cell>
          <cell r="J1118" t="str">
            <v>MES</v>
          </cell>
          <cell r="K1118" t="str">
            <v>SECRETARÍA DE HACIENDA</v>
          </cell>
          <cell r="L1118">
            <v>0</v>
          </cell>
        </row>
        <row r="1119">
          <cell r="C1119">
            <v>0</v>
          </cell>
          <cell r="D1119">
            <v>0</v>
          </cell>
          <cell r="E1119" t="str">
            <v>Feria académica comercial fitness salud</v>
          </cell>
          <cell r="F1119" t="str">
            <v>UNI</v>
          </cell>
          <cell r="G1119">
            <v>1</v>
          </cell>
          <cell r="H1119">
            <v>42736</v>
          </cell>
          <cell r="I1119">
            <v>12</v>
          </cell>
          <cell r="J1119" t="str">
            <v>MES</v>
          </cell>
          <cell r="K1119" t="str">
            <v>SECRETARÍA DE HACIENDA</v>
          </cell>
          <cell r="L1119">
            <v>0</v>
          </cell>
        </row>
        <row r="1120">
          <cell r="C1120">
            <v>0</v>
          </cell>
          <cell r="D1120">
            <v>0</v>
          </cell>
          <cell r="E1120" t="str">
            <v>Encuentros subregionales grupos acti fís</v>
          </cell>
          <cell r="F1120" t="str">
            <v>UNI</v>
          </cell>
          <cell r="G1120">
            <v>9</v>
          </cell>
          <cell r="H1120">
            <v>42736</v>
          </cell>
          <cell r="I1120">
            <v>12</v>
          </cell>
          <cell r="J1120" t="str">
            <v>MES</v>
          </cell>
          <cell r="K1120" t="str">
            <v>SECRETARÍA DE HACIENDA</v>
          </cell>
          <cell r="L1120">
            <v>0</v>
          </cell>
        </row>
        <row r="1121">
          <cell r="C1121">
            <v>0</v>
          </cell>
          <cell r="D1121">
            <v>0</v>
          </cell>
          <cell r="E1121" t="str">
            <v>Encuentro departamental rumba aeróbica</v>
          </cell>
          <cell r="F1121" t="str">
            <v>UNI</v>
          </cell>
          <cell r="G1121">
            <v>1</v>
          </cell>
          <cell r="H1121">
            <v>42736</v>
          </cell>
          <cell r="I1121">
            <v>12</v>
          </cell>
          <cell r="J1121" t="str">
            <v>MES</v>
          </cell>
          <cell r="K1121" t="str">
            <v>SECRETARÍA DE HACIENDA</v>
          </cell>
          <cell r="L1121">
            <v>0</v>
          </cell>
        </row>
        <row r="1122">
          <cell r="C1122">
            <v>0</v>
          </cell>
          <cell r="D1122">
            <v>0</v>
          </cell>
          <cell r="E1122" t="str">
            <v>Encuentros subregionales rumba aeróbica</v>
          </cell>
          <cell r="F1122" t="str">
            <v>UNI</v>
          </cell>
          <cell r="G1122">
            <v>7</v>
          </cell>
          <cell r="H1122">
            <v>42736</v>
          </cell>
          <cell r="I1122">
            <v>12</v>
          </cell>
          <cell r="J1122" t="str">
            <v>MES</v>
          </cell>
          <cell r="K1122" t="str">
            <v>SECRETARÍA DE HACIENDA</v>
          </cell>
          <cell r="L1122">
            <v>0</v>
          </cell>
        </row>
        <row r="1123">
          <cell r="C1123">
            <v>0</v>
          </cell>
          <cell r="D1123">
            <v>0</v>
          </cell>
          <cell r="E1123" t="str">
            <v>Material didáctico y pedagógico</v>
          </cell>
          <cell r="F1123" t="str">
            <v>UNI</v>
          </cell>
          <cell r="G1123">
            <v>125</v>
          </cell>
          <cell r="H1123">
            <v>42736</v>
          </cell>
          <cell r="I1123">
            <v>12</v>
          </cell>
          <cell r="J1123" t="str">
            <v>MES</v>
          </cell>
          <cell r="K1123" t="str">
            <v>SECRETARÍA DE HACIENDA</v>
          </cell>
          <cell r="L1123">
            <v>0</v>
          </cell>
        </row>
        <row r="1124">
          <cell r="C1124" t="str">
            <v>2016050000040</v>
          </cell>
          <cell r="D1124">
            <v>404572418</v>
          </cell>
          <cell r="E1124" t="str">
            <v>Coordinación y asesoría del proyecto</v>
          </cell>
          <cell r="F1124" t="str">
            <v>UNI</v>
          </cell>
          <cell r="G1124">
            <v>1</v>
          </cell>
          <cell r="H1124">
            <v>42736</v>
          </cell>
          <cell r="I1124">
            <v>12</v>
          </cell>
          <cell r="J1124" t="str">
            <v>MES</v>
          </cell>
          <cell r="K1124" t="str">
            <v>SECRETARÍA DE HACIENDA</v>
          </cell>
          <cell r="L1124" t="str">
            <v>Fortalecimiento de Programas especiales de deporte y recreación en los municipios del departamento de Antioquia</v>
          </cell>
        </row>
        <row r="1125">
          <cell r="C1125">
            <v>0</v>
          </cell>
          <cell r="D1125">
            <v>0</v>
          </cell>
          <cell r="E1125" t="str">
            <v>Divulgación y promoción del proyecto</v>
          </cell>
          <cell r="F1125" t="str">
            <v>UNI</v>
          </cell>
          <cell r="G1125">
            <v>1</v>
          </cell>
          <cell r="H1125">
            <v>42736</v>
          </cell>
          <cell r="I1125">
            <v>12</v>
          </cell>
          <cell r="J1125" t="str">
            <v>MES</v>
          </cell>
          <cell r="K1125" t="str">
            <v>SECRETARÍA DE HACIENDA</v>
          </cell>
          <cell r="L1125">
            <v>0</v>
          </cell>
        </row>
        <row r="1126">
          <cell r="C1126">
            <v>0</v>
          </cell>
          <cell r="D1126">
            <v>0</v>
          </cell>
          <cell r="E1126" t="str">
            <v>Implementación deportiva discapacidad</v>
          </cell>
          <cell r="F1126" t="str">
            <v>UNI</v>
          </cell>
          <cell r="G1126">
            <v>20</v>
          </cell>
          <cell r="H1126">
            <v>42736</v>
          </cell>
          <cell r="I1126">
            <v>12</v>
          </cell>
          <cell r="J1126" t="str">
            <v>MES</v>
          </cell>
          <cell r="K1126" t="str">
            <v>SECRETARÍA DE HACIENDA</v>
          </cell>
          <cell r="L1126">
            <v>0</v>
          </cell>
        </row>
        <row r="1127">
          <cell r="C1127">
            <v>0</v>
          </cell>
          <cell r="D1127">
            <v>0</v>
          </cell>
          <cell r="E1127" t="str">
            <v>Cualificación monitores de discapacidad</v>
          </cell>
          <cell r="F1127" t="str">
            <v>UNI</v>
          </cell>
          <cell r="G1127">
            <v>1</v>
          </cell>
          <cell r="H1127">
            <v>42736</v>
          </cell>
          <cell r="I1127">
            <v>12</v>
          </cell>
          <cell r="J1127" t="str">
            <v>MES</v>
          </cell>
          <cell r="K1127" t="str">
            <v>SECRETARÍA DE HACIENDA</v>
          </cell>
          <cell r="L1127">
            <v>0</v>
          </cell>
        </row>
        <row r="1128">
          <cell r="C1128">
            <v>0</v>
          </cell>
          <cell r="D1128">
            <v>0</v>
          </cell>
          <cell r="E1128" t="str">
            <v>Realización zonales campesinos</v>
          </cell>
          <cell r="F1128" t="str">
            <v>UNI</v>
          </cell>
          <cell r="G1128">
            <v>1</v>
          </cell>
          <cell r="H1128">
            <v>42736</v>
          </cell>
          <cell r="I1128">
            <v>12</v>
          </cell>
          <cell r="J1128" t="str">
            <v>MES</v>
          </cell>
          <cell r="K1128" t="str">
            <v>SECRETARÍA DE HACIENDA</v>
          </cell>
          <cell r="L1128">
            <v>0</v>
          </cell>
        </row>
        <row r="1129">
          <cell r="C1129">
            <v>0</v>
          </cell>
          <cell r="D1129">
            <v>0</v>
          </cell>
          <cell r="E1129" t="str">
            <v>Torneo atletismo adaptado</v>
          </cell>
          <cell r="F1129" t="str">
            <v>UNI</v>
          </cell>
          <cell r="G1129">
            <v>1</v>
          </cell>
          <cell r="H1129">
            <v>42736</v>
          </cell>
          <cell r="I1129">
            <v>12</v>
          </cell>
          <cell r="J1129" t="str">
            <v>MES</v>
          </cell>
          <cell r="K1129" t="str">
            <v>SECRETARÍA DE HACIENDA</v>
          </cell>
          <cell r="L1129">
            <v>0</v>
          </cell>
        </row>
        <row r="1130">
          <cell r="C1130">
            <v>0</v>
          </cell>
          <cell r="D1130">
            <v>0</v>
          </cell>
          <cell r="E1130" t="str">
            <v>Apoyo Juegos bananeros</v>
          </cell>
          <cell r="F1130" t="str">
            <v>UNI</v>
          </cell>
          <cell r="G1130">
            <v>10</v>
          </cell>
          <cell r="H1130">
            <v>42736</v>
          </cell>
          <cell r="I1130">
            <v>12</v>
          </cell>
          <cell r="J1130" t="str">
            <v>MES</v>
          </cell>
          <cell r="K1130" t="str">
            <v>SECRETARÍA DE HACIENDA</v>
          </cell>
          <cell r="L1130">
            <v>0</v>
          </cell>
        </row>
        <row r="1131">
          <cell r="C1131">
            <v>0</v>
          </cell>
          <cell r="D1131">
            <v>0</v>
          </cell>
          <cell r="E1131" t="str">
            <v>Apoyo Juegos cafeteros</v>
          </cell>
          <cell r="F1131" t="str">
            <v>UNI</v>
          </cell>
          <cell r="G1131">
            <v>6</v>
          </cell>
          <cell r="H1131">
            <v>42736</v>
          </cell>
          <cell r="I1131">
            <v>12</v>
          </cell>
          <cell r="J1131" t="str">
            <v>MES</v>
          </cell>
          <cell r="K1131" t="str">
            <v>SECRETARÍA DE HACIENDA</v>
          </cell>
          <cell r="L1131">
            <v>0</v>
          </cell>
        </row>
        <row r="1132">
          <cell r="C1132">
            <v>0</v>
          </cell>
          <cell r="D1132">
            <v>0</v>
          </cell>
          <cell r="E1132" t="str">
            <v>Realizar eventos paradepartamentales</v>
          </cell>
          <cell r="F1132" t="str">
            <v>UNI</v>
          </cell>
          <cell r="G1132">
            <v>2</v>
          </cell>
          <cell r="H1132">
            <v>42736</v>
          </cell>
          <cell r="I1132">
            <v>12</v>
          </cell>
          <cell r="J1132" t="str">
            <v>MES</v>
          </cell>
          <cell r="K1132" t="str">
            <v>SECRETARÍA DE HACIENDA</v>
          </cell>
          <cell r="L1132">
            <v>0</v>
          </cell>
        </row>
        <row r="1133">
          <cell r="C1133">
            <v>0</v>
          </cell>
          <cell r="D1133">
            <v>0</v>
          </cell>
          <cell r="E1133" t="str">
            <v>Cofinanciación monitores discapacidad</v>
          </cell>
          <cell r="F1133" t="str">
            <v>UNI</v>
          </cell>
          <cell r="G1133">
            <v>1</v>
          </cell>
          <cell r="H1133">
            <v>42736</v>
          </cell>
          <cell r="I1133">
            <v>12</v>
          </cell>
          <cell r="J1133" t="str">
            <v>MES</v>
          </cell>
          <cell r="K1133" t="str">
            <v>SECRETARÍA DE HACIENDA</v>
          </cell>
          <cell r="L1133">
            <v>0</v>
          </cell>
        </row>
        <row r="1134">
          <cell r="C1134" t="str">
            <v>2016050000041</v>
          </cell>
          <cell r="D1134">
            <v>1453381600</v>
          </cell>
          <cell r="E1134" t="str">
            <v>Apoyo subregiones promotores lúdicos</v>
          </cell>
          <cell r="F1134" t="str">
            <v>UNI</v>
          </cell>
          <cell r="G1134">
            <v>9</v>
          </cell>
          <cell r="H1134">
            <v>42736</v>
          </cell>
          <cell r="I1134">
            <v>12</v>
          </cell>
          <cell r="J1134" t="str">
            <v>MES</v>
          </cell>
          <cell r="K1134" t="str">
            <v>SECRETARÍA DE HACIENDA</v>
          </cell>
          <cell r="L1134" t="str">
            <v>Fortalecimiento de programas recreativos y ludotecas en los municipios del departamento de Antioquia</v>
          </cell>
        </row>
        <row r="1135">
          <cell r="C1135">
            <v>0</v>
          </cell>
          <cell r="D1135">
            <v>0</v>
          </cell>
          <cell r="E1135" t="str">
            <v>Cofinanciación municipios ludotecarios</v>
          </cell>
          <cell r="F1135" t="str">
            <v>UNI</v>
          </cell>
          <cell r="G1135">
            <v>90</v>
          </cell>
          <cell r="H1135">
            <v>42736</v>
          </cell>
          <cell r="I1135">
            <v>12</v>
          </cell>
          <cell r="J1135" t="str">
            <v>MES</v>
          </cell>
          <cell r="K1135" t="str">
            <v>SECRETARÍA DE HACIENDA</v>
          </cell>
          <cell r="L1135">
            <v>0</v>
          </cell>
        </row>
        <row r="1136">
          <cell r="C1136">
            <v>0</v>
          </cell>
          <cell r="D1136">
            <v>0</v>
          </cell>
          <cell r="E1136" t="str">
            <v>Coordinación y asesoría del proyecto</v>
          </cell>
          <cell r="F1136" t="str">
            <v>UNI</v>
          </cell>
          <cell r="G1136">
            <v>1</v>
          </cell>
          <cell r="H1136">
            <v>42736</v>
          </cell>
          <cell r="I1136">
            <v>12</v>
          </cell>
          <cell r="J1136" t="str">
            <v>MES</v>
          </cell>
          <cell r="K1136" t="str">
            <v>SECRETARÍA DE HACIENDA</v>
          </cell>
          <cell r="L1136">
            <v>0</v>
          </cell>
        </row>
        <row r="1137">
          <cell r="C1137">
            <v>0</v>
          </cell>
          <cell r="D1137">
            <v>0</v>
          </cell>
          <cell r="E1137" t="str">
            <v>Cualificación de ludotecarios</v>
          </cell>
          <cell r="F1137" t="str">
            <v>UNI</v>
          </cell>
          <cell r="G1137">
            <v>1</v>
          </cell>
          <cell r="H1137">
            <v>42736</v>
          </cell>
          <cell r="I1137">
            <v>12</v>
          </cell>
          <cell r="J1137" t="str">
            <v>MES</v>
          </cell>
          <cell r="K1137" t="str">
            <v>SECRETARÍA DE HACIENDA</v>
          </cell>
          <cell r="L1137">
            <v>0</v>
          </cell>
        </row>
        <row r="1138">
          <cell r="C1138">
            <v>0</v>
          </cell>
          <cell r="D1138">
            <v>0</v>
          </cell>
          <cell r="E1138" t="str">
            <v>Divulgación y promoción del proyecto</v>
          </cell>
          <cell r="F1138" t="str">
            <v>UNI</v>
          </cell>
          <cell r="G1138">
            <v>1</v>
          </cell>
          <cell r="H1138">
            <v>42736</v>
          </cell>
          <cell r="I1138">
            <v>12</v>
          </cell>
          <cell r="J1138" t="str">
            <v>MES</v>
          </cell>
          <cell r="K1138" t="str">
            <v>SECRETARÍA DE HACIENDA</v>
          </cell>
          <cell r="L1138">
            <v>0</v>
          </cell>
        </row>
        <row r="1139">
          <cell r="C1139">
            <v>0</v>
          </cell>
          <cell r="D1139">
            <v>0</v>
          </cell>
          <cell r="E1139" t="str">
            <v>Dotación e implementación ludotecas</v>
          </cell>
          <cell r="F1139" t="str">
            <v>UNI</v>
          </cell>
          <cell r="G1139">
            <v>24</v>
          </cell>
          <cell r="H1139">
            <v>42736</v>
          </cell>
          <cell r="I1139">
            <v>12</v>
          </cell>
          <cell r="J1139" t="str">
            <v>MES</v>
          </cell>
          <cell r="K1139" t="str">
            <v>SECRETARÍA DE HACIENDA</v>
          </cell>
          <cell r="L1139">
            <v>0</v>
          </cell>
        </row>
        <row r="1140">
          <cell r="C1140">
            <v>0</v>
          </cell>
          <cell r="D1140">
            <v>0</v>
          </cell>
          <cell r="E1140" t="str">
            <v>Encuentro nacional del adulto mayor</v>
          </cell>
          <cell r="F1140" t="str">
            <v>UNI</v>
          </cell>
          <cell r="G1140">
            <v>1</v>
          </cell>
          <cell r="H1140">
            <v>42736</v>
          </cell>
          <cell r="I1140">
            <v>12</v>
          </cell>
          <cell r="J1140" t="str">
            <v>MES</v>
          </cell>
          <cell r="K1140" t="str">
            <v>SECRETARÍA DE HACIENDA</v>
          </cell>
          <cell r="L1140">
            <v>0</v>
          </cell>
        </row>
        <row r="1141">
          <cell r="C1141">
            <v>0</v>
          </cell>
          <cell r="D1141">
            <v>0</v>
          </cell>
          <cell r="E1141" t="str">
            <v>Encuentros lúdicos subreg. adulto mayor</v>
          </cell>
          <cell r="F1141" t="str">
            <v>UNI</v>
          </cell>
          <cell r="G1141">
            <v>10</v>
          </cell>
          <cell r="H1141">
            <v>42736</v>
          </cell>
          <cell r="I1141">
            <v>12</v>
          </cell>
          <cell r="J1141" t="str">
            <v>MES</v>
          </cell>
          <cell r="K1141" t="str">
            <v>SECRETARÍA DE HACIENDA</v>
          </cell>
          <cell r="L1141">
            <v>0</v>
          </cell>
        </row>
        <row r="1142">
          <cell r="C1142">
            <v>0</v>
          </cell>
          <cell r="D1142">
            <v>0</v>
          </cell>
          <cell r="E1142" t="str">
            <v>Formación de los campistas</v>
          </cell>
          <cell r="F1142" t="str">
            <v>UNI</v>
          </cell>
          <cell r="G1142">
            <v>1</v>
          </cell>
          <cell r="H1142">
            <v>42736</v>
          </cell>
          <cell r="I1142">
            <v>12</v>
          </cell>
          <cell r="J1142" t="str">
            <v>MES</v>
          </cell>
          <cell r="K1142" t="str">
            <v>SECRETARÍA DE HACIENDA</v>
          </cell>
          <cell r="L1142">
            <v>0</v>
          </cell>
        </row>
        <row r="1143">
          <cell r="C1143">
            <v>0</v>
          </cell>
          <cell r="D1143">
            <v>0</v>
          </cell>
          <cell r="E1143" t="str">
            <v>Kit de implementos recreativos</v>
          </cell>
          <cell r="F1143" t="str">
            <v>UNI</v>
          </cell>
          <cell r="G1143">
            <v>90</v>
          </cell>
          <cell r="H1143">
            <v>42736</v>
          </cell>
          <cell r="I1143">
            <v>12</v>
          </cell>
          <cell r="J1143" t="str">
            <v>MES</v>
          </cell>
          <cell r="K1143" t="str">
            <v>SECRETARÍA DE HACIENDA</v>
          </cell>
          <cell r="L1143">
            <v>0</v>
          </cell>
        </row>
        <row r="1144">
          <cell r="C1144">
            <v>0</v>
          </cell>
          <cell r="D1144">
            <v>0</v>
          </cell>
          <cell r="E1144" t="str">
            <v>Participación Campamentos nacionales</v>
          </cell>
          <cell r="F1144" t="str">
            <v>UNI</v>
          </cell>
          <cell r="G1144">
            <v>10</v>
          </cell>
          <cell r="H1144">
            <v>42736</v>
          </cell>
          <cell r="I1144">
            <v>12</v>
          </cell>
          <cell r="J1144" t="str">
            <v>MES</v>
          </cell>
          <cell r="K1144" t="str">
            <v>SECRETARÍA DE HACIENDA</v>
          </cell>
          <cell r="L1144">
            <v>0</v>
          </cell>
        </row>
        <row r="1145">
          <cell r="C1145">
            <v>0</v>
          </cell>
          <cell r="D1145">
            <v>0</v>
          </cell>
          <cell r="E1145" t="str">
            <v>Realización de Campamentos</v>
          </cell>
          <cell r="F1145" t="str">
            <v>UNI</v>
          </cell>
          <cell r="G1145">
            <v>90</v>
          </cell>
          <cell r="H1145">
            <v>42736</v>
          </cell>
          <cell r="I1145">
            <v>12</v>
          </cell>
          <cell r="J1145" t="str">
            <v>MES</v>
          </cell>
          <cell r="K1145" t="str">
            <v>SECRETARÍA DE HACIENDA</v>
          </cell>
          <cell r="L1145">
            <v>0</v>
          </cell>
        </row>
        <row r="1146">
          <cell r="C1146" t="str">
            <v>2016050000043</v>
          </cell>
          <cell r="D1146">
            <v>4000000000</v>
          </cell>
          <cell r="E1146" t="str">
            <v>Coordinación y asesoría del proyecto</v>
          </cell>
          <cell r="F1146" t="str">
            <v>UNI</v>
          </cell>
          <cell r="G1146">
            <v>1</v>
          </cell>
          <cell r="H1146">
            <v>42736</v>
          </cell>
          <cell r="I1146">
            <v>12</v>
          </cell>
          <cell r="J1146" t="str">
            <v>MES</v>
          </cell>
          <cell r="K1146" t="str">
            <v>SECRETARÍA DE HACIENDA</v>
          </cell>
          <cell r="L1146" t="str">
            <v>Fortalecimiento de los Juegos del sector educativo en los municipios del departamento de Antioquia</v>
          </cell>
        </row>
        <row r="1147">
          <cell r="C1147">
            <v>0</v>
          </cell>
          <cell r="D1147">
            <v>0</v>
          </cell>
          <cell r="E1147" t="str">
            <v>Divulgación y promoción del poyecto</v>
          </cell>
          <cell r="F1147" t="str">
            <v>UNI</v>
          </cell>
          <cell r="G1147">
            <v>1</v>
          </cell>
          <cell r="H1147">
            <v>42736</v>
          </cell>
          <cell r="I1147">
            <v>12</v>
          </cell>
          <cell r="J1147" t="str">
            <v>MES</v>
          </cell>
          <cell r="K1147" t="str">
            <v>SECRETARÍA DE HACIENDA</v>
          </cell>
          <cell r="L1147">
            <v>0</v>
          </cell>
        </row>
        <row r="1148">
          <cell r="C1148">
            <v>0</v>
          </cell>
          <cell r="D1148">
            <v>0</v>
          </cell>
          <cell r="E1148" t="str">
            <v>Participación zonal y final nacional</v>
          </cell>
          <cell r="F1148" t="str">
            <v>UNI</v>
          </cell>
          <cell r="G1148">
            <v>1</v>
          </cell>
          <cell r="H1148">
            <v>42736</v>
          </cell>
          <cell r="I1148">
            <v>12</v>
          </cell>
          <cell r="J1148" t="str">
            <v>MES</v>
          </cell>
          <cell r="K1148" t="str">
            <v>SECRETARÍA DE HACIENDA</v>
          </cell>
          <cell r="L1148">
            <v>0</v>
          </cell>
        </row>
        <row r="1149">
          <cell r="C1149">
            <v>0</v>
          </cell>
          <cell r="D1149">
            <v>0</v>
          </cell>
          <cell r="E1149" t="str">
            <v>Realizar final Escolares</v>
          </cell>
          <cell r="F1149" t="str">
            <v>UNI</v>
          </cell>
          <cell r="G1149">
            <v>1</v>
          </cell>
          <cell r="H1149">
            <v>42736</v>
          </cell>
          <cell r="I1149">
            <v>12</v>
          </cell>
          <cell r="J1149" t="str">
            <v>MES</v>
          </cell>
          <cell r="K1149" t="str">
            <v>SECRETARÍA DE HACIENDA</v>
          </cell>
          <cell r="L1149">
            <v>0</v>
          </cell>
        </row>
        <row r="1150">
          <cell r="C1150">
            <v>0</v>
          </cell>
          <cell r="D1150">
            <v>0</v>
          </cell>
          <cell r="E1150" t="str">
            <v>Realizar finales Intercolegiados</v>
          </cell>
          <cell r="F1150" t="str">
            <v>UNI</v>
          </cell>
          <cell r="G1150">
            <v>2</v>
          </cell>
          <cell r="H1150">
            <v>42736</v>
          </cell>
          <cell r="I1150">
            <v>12</v>
          </cell>
          <cell r="J1150" t="str">
            <v>MES</v>
          </cell>
          <cell r="K1150" t="str">
            <v>SECRETARÍA DE HACIENDA</v>
          </cell>
          <cell r="L1150">
            <v>0</v>
          </cell>
        </row>
        <row r="1151">
          <cell r="C1151">
            <v>0</v>
          </cell>
          <cell r="D1151">
            <v>0</v>
          </cell>
          <cell r="E1151" t="str">
            <v>Realizar los Zonales Intercolegiados</v>
          </cell>
          <cell r="F1151" t="str">
            <v>UNI</v>
          </cell>
          <cell r="G1151">
            <v>7</v>
          </cell>
          <cell r="H1151">
            <v>42736</v>
          </cell>
          <cell r="I1151">
            <v>12</v>
          </cell>
          <cell r="J1151" t="str">
            <v>MES</v>
          </cell>
          <cell r="K1151" t="str">
            <v>SECRETARÍA DE HACIENDA</v>
          </cell>
          <cell r="L1151">
            <v>0</v>
          </cell>
        </row>
        <row r="1152">
          <cell r="C1152">
            <v>0</v>
          </cell>
          <cell r="D1152">
            <v>0</v>
          </cell>
          <cell r="E1152" t="str">
            <v>Realizar zolanes Escolares</v>
          </cell>
          <cell r="F1152" t="str">
            <v>UNI</v>
          </cell>
          <cell r="G1152">
            <v>7</v>
          </cell>
          <cell r="H1152">
            <v>42736</v>
          </cell>
          <cell r="I1152">
            <v>12</v>
          </cell>
          <cell r="J1152" t="str">
            <v>MES</v>
          </cell>
          <cell r="K1152" t="str">
            <v>SECRETARÍA DE HACIENDA</v>
          </cell>
          <cell r="L1152">
            <v>0</v>
          </cell>
        </row>
        <row r="1153">
          <cell r="C1153" t="str">
            <v>2016050000044</v>
          </cell>
          <cell r="D1153">
            <v>775467468</v>
          </cell>
          <cell r="E1153" t="str">
            <v>Coordinación y asesoría del proyecto</v>
          </cell>
          <cell r="F1153" t="str">
            <v>UNI</v>
          </cell>
          <cell r="G1153">
            <v>1</v>
          </cell>
          <cell r="H1153">
            <v>42736</v>
          </cell>
          <cell r="I1153">
            <v>12</v>
          </cell>
          <cell r="J1153" t="str">
            <v>MES</v>
          </cell>
          <cell r="K1153" t="str">
            <v>SECRETARÍA DE HACIENDA</v>
          </cell>
          <cell r="L1153" t="str">
            <v>Fortalecimiento del sistema departamental de capacitación para el deporte, la recreación, la actividad física y la educación física en Todo El Departamento, Antioquia, Occidente</v>
          </cell>
        </row>
        <row r="1154">
          <cell r="C1154">
            <v>0</v>
          </cell>
          <cell r="D1154">
            <v>0</v>
          </cell>
          <cell r="E1154" t="str">
            <v>Divulgación y promoción del proyecto</v>
          </cell>
          <cell r="F1154" t="str">
            <v>UNI</v>
          </cell>
          <cell r="G1154">
            <v>1</v>
          </cell>
          <cell r="H1154">
            <v>42736</v>
          </cell>
          <cell r="I1154">
            <v>12</v>
          </cell>
          <cell r="J1154" t="str">
            <v>MES</v>
          </cell>
          <cell r="K1154" t="str">
            <v>SECRETARÍA DE HACIENDA</v>
          </cell>
          <cell r="L1154">
            <v>0</v>
          </cell>
        </row>
        <row r="1155">
          <cell r="C1155">
            <v>0</v>
          </cell>
          <cell r="D1155">
            <v>0</v>
          </cell>
          <cell r="E1155" t="str">
            <v>Implementar módulo virtual</v>
          </cell>
          <cell r="F1155" t="str">
            <v>UNI</v>
          </cell>
          <cell r="G1155">
            <v>1</v>
          </cell>
          <cell r="H1155">
            <v>42736</v>
          </cell>
          <cell r="I1155">
            <v>12</v>
          </cell>
          <cell r="J1155" t="str">
            <v>MES</v>
          </cell>
          <cell r="K1155" t="str">
            <v>SECRETARÍA DE HACIENDA</v>
          </cell>
          <cell r="L1155">
            <v>0</v>
          </cell>
        </row>
        <row r="1156">
          <cell r="C1156">
            <v>0</v>
          </cell>
          <cell r="D1156">
            <v>0</v>
          </cell>
          <cell r="E1156" t="str">
            <v>Realización de cursos y talleres</v>
          </cell>
          <cell r="F1156" t="str">
            <v>UNI</v>
          </cell>
          <cell r="G1156">
            <v>18</v>
          </cell>
          <cell r="H1156">
            <v>42736</v>
          </cell>
          <cell r="I1156">
            <v>12</v>
          </cell>
          <cell r="J1156" t="str">
            <v>MES</v>
          </cell>
          <cell r="K1156" t="str">
            <v>SECRETARÍA DE HACIENDA</v>
          </cell>
          <cell r="L1156">
            <v>0</v>
          </cell>
        </row>
        <row r="1157">
          <cell r="C1157">
            <v>0</v>
          </cell>
          <cell r="D1157">
            <v>0</v>
          </cell>
          <cell r="E1157" t="str">
            <v>Realizar seminarios</v>
          </cell>
          <cell r="F1157" t="str">
            <v>UNI</v>
          </cell>
          <cell r="G1157">
            <v>3</v>
          </cell>
          <cell r="H1157">
            <v>42736</v>
          </cell>
          <cell r="I1157">
            <v>12</v>
          </cell>
          <cell r="J1157" t="str">
            <v>MES</v>
          </cell>
          <cell r="K1157" t="str">
            <v>SECRETARÍA DE HACIENDA</v>
          </cell>
          <cell r="L1157">
            <v>0</v>
          </cell>
        </row>
        <row r="1158">
          <cell r="C1158" t="str">
            <v>2016050000045</v>
          </cell>
          <cell r="D1158">
            <v>79234123</v>
          </cell>
          <cell r="E1158" t="str">
            <v>Apoyo a la conformación de clubes</v>
          </cell>
          <cell r="F1158" t="str">
            <v>UNI</v>
          </cell>
          <cell r="G1158">
            <v>5</v>
          </cell>
          <cell r="H1158">
            <v>42736</v>
          </cell>
          <cell r="I1158">
            <v>12</v>
          </cell>
          <cell r="J1158" t="str">
            <v>MES</v>
          </cell>
          <cell r="K1158" t="str">
            <v>SECRETARÍA DE HACIENDA</v>
          </cell>
          <cell r="L1158" t="str">
            <v>Implementación centros subregionales de educación física y clubes deportivos en el departamento de Antioquia</v>
          </cell>
        </row>
        <row r="1159">
          <cell r="C1159">
            <v>0</v>
          </cell>
          <cell r="D1159">
            <v>0</v>
          </cell>
          <cell r="E1159" t="str">
            <v>Apoyo desarrollo estrategias ed. física</v>
          </cell>
          <cell r="F1159" t="str">
            <v>UNI</v>
          </cell>
          <cell r="G1159">
            <v>1</v>
          </cell>
          <cell r="H1159">
            <v>42736</v>
          </cell>
          <cell r="I1159">
            <v>12</v>
          </cell>
          <cell r="J1159" t="str">
            <v>MES</v>
          </cell>
          <cell r="K1159" t="str">
            <v>SECRETARÍA DE HACIENDA</v>
          </cell>
          <cell r="L1159">
            <v>0</v>
          </cell>
        </row>
        <row r="1160">
          <cell r="C1160">
            <v>0</v>
          </cell>
          <cell r="D1160">
            <v>0</v>
          </cell>
          <cell r="E1160" t="str">
            <v>Conformación centros subregionales</v>
          </cell>
          <cell r="F1160" t="str">
            <v>UNI</v>
          </cell>
          <cell r="G1160">
            <v>4</v>
          </cell>
          <cell r="H1160">
            <v>42736</v>
          </cell>
          <cell r="I1160">
            <v>12</v>
          </cell>
          <cell r="J1160" t="str">
            <v>MES</v>
          </cell>
          <cell r="K1160" t="str">
            <v>SECRETARÍA DE HACIENDA</v>
          </cell>
          <cell r="L1160">
            <v>0</v>
          </cell>
        </row>
        <row r="1161">
          <cell r="C1161">
            <v>0</v>
          </cell>
          <cell r="D1161">
            <v>0</v>
          </cell>
          <cell r="E1161" t="str">
            <v>Coordinación y asesoría del proyecto</v>
          </cell>
          <cell r="F1161" t="str">
            <v>UNI</v>
          </cell>
          <cell r="G1161">
            <v>1</v>
          </cell>
          <cell r="H1161">
            <v>42736</v>
          </cell>
          <cell r="I1161">
            <v>12</v>
          </cell>
          <cell r="J1161" t="str">
            <v>MES</v>
          </cell>
          <cell r="K1161" t="str">
            <v>SECRETARÍA DE HACIENDA</v>
          </cell>
          <cell r="L1161">
            <v>0</v>
          </cell>
        </row>
        <row r="1162">
          <cell r="C1162">
            <v>0</v>
          </cell>
          <cell r="D1162">
            <v>0</v>
          </cell>
          <cell r="E1162" t="str">
            <v>Divulgación y promoción del proyecto</v>
          </cell>
          <cell r="F1162" t="str">
            <v>UNI</v>
          </cell>
          <cell r="G1162">
            <v>1</v>
          </cell>
          <cell r="H1162">
            <v>42736</v>
          </cell>
          <cell r="I1162">
            <v>12</v>
          </cell>
          <cell r="J1162" t="str">
            <v>MES</v>
          </cell>
          <cell r="K1162" t="str">
            <v>SECRETARÍA DE HACIENDA</v>
          </cell>
          <cell r="L1162">
            <v>0</v>
          </cell>
        </row>
        <row r="1163">
          <cell r="C1163">
            <v>0</v>
          </cell>
          <cell r="D1163">
            <v>0</v>
          </cell>
          <cell r="E1163" t="str">
            <v>Implementación mesa académica</v>
          </cell>
          <cell r="F1163" t="str">
            <v>UNI</v>
          </cell>
          <cell r="G1163">
            <v>1</v>
          </cell>
          <cell r="H1163">
            <v>42736</v>
          </cell>
          <cell r="I1163">
            <v>12</v>
          </cell>
          <cell r="J1163" t="str">
            <v>MES</v>
          </cell>
          <cell r="K1163" t="str">
            <v>SECRETARÍA DE HACIENDA</v>
          </cell>
          <cell r="L1163">
            <v>0</v>
          </cell>
        </row>
        <row r="1164">
          <cell r="C1164">
            <v>0</v>
          </cell>
          <cell r="D1164">
            <v>0</v>
          </cell>
          <cell r="E1164" t="str">
            <v>Talleres municipales micro regiones</v>
          </cell>
          <cell r="F1164" t="str">
            <v>UNI</v>
          </cell>
          <cell r="G1164">
            <v>125</v>
          </cell>
          <cell r="H1164">
            <v>42736</v>
          </cell>
          <cell r="I1164">
            <v>12</v>
          </cell>
          <cell r="J1164" t="str">
            <v>MES</v>
          </cell>
          <cell r="K1164" t="str">
            <v>SECRETARÍA DE HACIENDA</v>
          </cell>
          <cell r="L1164">
            <v>0</v>
          </cell>
        </row>
        <row r="1165">
          <cell r="C1165">
            <v>0</v>
          </cell>
          <cell r="D1165">
            <v>0</v>
          </cell>
          <cell r="E1165" t="str">
            <v>Visitas de asesoría</v>
          </cell>
          <cell r="F1165" t="str">
            <v>UNI</v>
          </cell>
          <cell r="G1165">
            <v>125</v>
          </cell>
          <cell r="H1165">
            <v>42736</v>
          </cell>
          <cell r="I1165">
            <v>12</v>
          </cell>
          <cell r="J1165" t="str">
            <v>MES</v>
          </cell>
          <cell r="K1165" t="str">
            <v>SECRETARÍA DE HACIENDA</v>
          </cell>
          <cell r="L1165">
            <v>0</v>
          </cell>
        </row>
        <row r="1166">
          <cell r="C1166" t="str">
            <v>2016050000047</v>
          </cell>
          <cell r="D1166">
            <v>3200000000</v>
          </cell>
          <cell r="E1166" t="str">
            <v>Coordinación y asesoría del proyecto</v>
          </cell>
          <cell r="F1166" t="str">
            <v>UNI</v>
          </cell>
          <cell r="G1166">
            <v>1</v>
          </cell>
          <cell r="H1166">
            <v>42736</v>
          </cell>
          <cell r="I1166">
            <v>12</v>
          </cell>
          <cell r="J1166" t="str">
            <v>MES</v>
          </cell>
          <cell r="K1166" t="str">
            <v>SECRETARÍA DE HACIENDA</v>
          </cell>
          <cell r="L1166" t="str">
            <v>Fortalecimiento de los Juegos Deportivos Departamentales en el departamento de Antioquia</v>
          </cell>
        </row>
        <row r="1167">
          <cell r="C1167">
            <v>0</v>
          </cell>
          <cell r="D1167">
            <v>0</v>
          </cell>
          <cell r="E1167" t="str">
            <v>Divulgación y promoción del proyecto</v>
          </cell>
          <cell r="F1167" t="str">
            <v>UNI</v>
          </cell>
          <cell r="G1167">
            <v>1</v>
          </cell>
          <cell r="H1167">
            <v>42736</v>
          </cell>
          <cell r="I1167">
            <v>12</v>
          </cell>
          <cell r="J1167" t="str">
            <v>MES</v>
          </cell>
          <cell r="K1167" t="str">
            <v>SECRETARÍA DE HACIENDA</v>
          </cell>
          <cell r="L1167">
            <v>0</v>
          </cell>
        </row>
        <row r="1168">
          <cell r="C1168">
            <v>0</v>
          </cell>
          <cell r="D1168">
            <v>0</v>
          </cell>
          <cell r="E1168" t="str">
            <v>Final departamental</v>
          </cell>
          <cell r="F1168" t="str">
            <v>UNI</v>
          </cell>
          <cell r="G1168">
            <v>1</v>
          </cell>
          <cell r="H1168">
            <v>42736</v>
          </cell>
          <cell r="I1168">
            <v>12</v>
          </cell>
          <cell r="J1168" t="str">
            <v>MES</v>
          </cell>
          <cell r="K1168" t="str">
            <v>SECRETARÍA DE HACIENDA</v>
          </cell>
          <cell r="L1168">
            <v>0</v>
          </cell>
        </row>
        <row r="1169">
          <cell r="C1169">
            <v>0</v>
          </cell>
          <cell r="D1169">
            <v>0</v>
          </cell>
          <cell r="E1169" t="str">
            <v>Realización de zonales</v>
          </cell>
          <cell r="F1169" t="str">
            <v>UNI</v>
          </cell>
          <cell r="G1169">
            <v>7</v>
          </cell>
          <cell r="H1169">
            <v>42736</v>
          </cell>
          <cell r="I1169">
            <v>12</v>
          </cell>
          <cell r="J1169" t="str">
            <v>MES</v>
          </cell>
          <cell r="K1169" t="str">
            <v>SECRETARÍA DE HACIENDA</v>
          </cell>
          <cell r="L1169">
            <v>0</v>
          </cell>
        </row>
        <row r="1170">
          <cell r="C1170" t="str">
            <v>2016050000076</v>
          </cell>
          <cell r="D1170">
            <v>8603754395</v>
          </cell>
          <cell r="E1170" t="str">
            <v>Contratación entrenadores</v>
          </cell>
          <cell r="F1170" t="str">
            <v>UNI</v>
          </cell>
          <cell r="G1170">
            <v>1</v>
          </cell>
          <cell r="H1170">
            <v>42736</v>
          </cell>
          <cell r="I1170">
            <v>12</v>
          </cell>
          <cell r="J1170" t="str">
            <v>MES</v>
          </cell>
          <cell r="K1170" t="str">
            <v>SECRETARÍA DE HACIENDA</v>
          </cell>
          <cell r="L1170" t="str">
            <v>Fortalecimiento del proceso de apoyo técnico, científico, económico y social de los deportistas de alto rendimiento del Todo El Departamento, Antioquia, Occidente</v>
          </cell>
        </row>
        <row r="1171">
          <cell r="C1171">
            <v>0</v>
          </cell>
          <cell r="D1171">
            <v>0</v>
          </cell>
          <cell r="E1171" t="str">
            <v>Mantenimiento villas</v>
          </cell>
          <cell r="F1171" t="str">
            <v>UNI</v>
          </cell>
          <cell r="G1171">
            <v>1</v>
          </cell>
          <cell r="H1171">
            <v>42736</v>
          </cell>
          <cell r="I1171">
            <v>12</v>
          </cell>
          <cell r="J1171" t="str">
            <v>MES</v>
          </cell>
          <cell r="K1171" t="str">
            <v>SECRETARÍA DE HACIENDA</v>
          </cell>
          <cell r="L1171">
            <v>0</v>
          </cell>
        </row>
        <row r="1172">
          <cell r="C1172">
            <v>0</v>
          </cell>
          <cell r="D1172">
            <v>0</v>
          </cell>
          <cell r="E1172" t="str">
            <v>Alimentación deportistas</v>
          </cell>
          <cell r="F1172" t="str">
            <v>UNI</v>
          </cell>
          <cell r="G1172">
            <v>1</v>
          </cell>
          <cell r="H1172">
            <v>42736</v>
          </cell>
          <cell r="I1172">
            <v>12</v>
          </cell>
          <cell r="J1172" t="str">
            <v>MES</v>
          </cell>
          <cell r="K1172" t="str">
            <v>SECRETARÍA DE HACIENDA</v>
          </cell>
          <cell r="L1172">
            <v>0</v>
          </cell>
        </row>
        <row r="1173">
          <cell r="C1173">
            <v>0</v>
          </cell>
          <cell r="D1173">
            <v>0</v>
          </cell>
          <cell r="E1173" t="str">
            <v>Póliza accidentes deportistas</v>
          </cell>
          <cell r="F1173" t="str">
            <v>UNI</v>
          </cell>
          <cell r="G1173">
            <v>1</v>
          </cell>
          <cell r="H1173">
            <v>42736</v>
          </cell>
          <cell r="I1173">
            <v>12</v>
          </cell>
          <cell r="J1173" t="str">
            <v>MES</v>
          </cell>
          <cell r="K1173" t="str">
            <v>SECRETARÍA DE HACIENDA</v>
          </cell>
          <cell r="L1173">
            <v>0</v>
          </cell>
        </row>
        <row r="1174">
          <cell r="C1174">
            <v>0</v>
          </cell>
          <cell r="D1174">
            <v>0</v>
          </cell>
          <cell r="E1174" t="str">
            <v>Apoyo educativo deportistas</v>
          </cell>
          <cell r="F1174" t="str">
            <v>UNI</v>
          </cell>
          <cell r="G1174">
            <v>1</v>
          </cell>
          <cell r="H1174">
            <v>42736</v>
          </cell>
          <cell r="I1174">
            <v>12</v>
          </cell>
          <cell r="J1174" t="str">
            <v>MES</v>
          </cell>
          <cell r="K1174" t="str">
            <v>SECRETARÍA DE HACIENDA</v>
          </cell>
          <cell r="L1174">
            <v>0</v>
          </cell>
        </row>
        <row r="1175">
          <cell r="C1175">
            <v>0</v>
          </cell>
          <cell r="D1175">
            <v>0</v>
          </cell>
          <cell r="E1175" t="str">
            <v>Estímulo económico</v>
          </cell>
          <cell r="F1175" t="str">
            <v>UNI</v>
          </cell>
          <cell r="G1175">
            <v>2</v>
          </cell>
          <cell r="H1175">
            <v>42736</v>
          </cell>
          <cell r="I1175">
            <v>12</v>
          </cell>
          <cell r="J1175" t="str">
            <v>MES</v>
          </cell>
          <cell r="K1175" t="str">
            <v>SECRETARÍA DE HACIENDA</v>
          </cell>
          <cell r="L1175">
            <v>0</v>
          </cell>
        </row>
        <row r="1176">
          <cell r="C1176">
            <v>0</v>
          </cell>
          <cell r="D1176">
            <v>0</v>
          </cell>
          <cell r="E1176" t="str">
            <v>Apoyo ciencias aplicadas</v>
          </cell>
          <cell r="F1176" t="str">
            <v>UNI</v>
          </cell>
          <cell r="G1176">
            <v>1</v>
          </cell>
          <cell r="H1176">
            <v>42736</v>
          </cell>
          <cell r="I1176">
            <v>12</v>
          </cell>
          <cell r="J1176" t="str">
            <v>MES</v>
          </cell>
          <cell r="K1176" t="str">
            <v>SECRETARÍA DE HACIENDA</v>
          </cell>
          <cell r="L1176">
            <v>0</v>
          </cell>
        </row>
        <row r="1177">
          <cell r="C1177">
            <v>0</v>
          </cell>
          <cell r="D1177">
            <v>0</v>
          </cell>
          <cell r="E1177" t="str">
            <v>Contratación entrenadores disc.</v>
          </cell>
          <cell r="F1177" t="str">
            <v>UNI</v>
          </cell>
          <cell r="G1177">
            <v>1</v>
          </cell>
          <cell r="H1177">
            <v>42736</v>
          </cell>
          <cell r="I1177">
            <v>12</v>
          </cell>
          <cell r="J1177" t="str">
            <v>MES</v>
          </cell>
          <cell r="K1177" t="str">
            <v>SECRETARÍA DE HACIENDA</v>
          </cell>
          <cell r="L1177">
            <v>0</v>
          </cell>
        </row>
        <row r="1178">
          <cell r="C1178">
            <v>0</v>
          </cell>
          <cell r="D1178">
            <v>0</v>
          </cell>
          <cell r="E1178" t="str">
            <v>Mantenimiento villas disc.</v>
          </cell>
          <cell r="F1178" t="str">
            <v>UNI</v>
          </cell>
          <cell r="G1178">
            <v>1</v>
          </cell>
          <cell r="H1178">
            <v>42736</v>
          </cell>
          <cell r="I1178">
            <v>12</v>
          </cell>
          <cell r="J1178" t="str">
            <v>MES</v>
          </cell>
          <cell r="K1178" t="str">
            <v>SECRETARÍA DE HACIENDA</v>
          </cell>
          <cell r="L1178">
            <v>0</v>
          </cell>
        </row>
        <row r="1179">
          <cell r="C1179">
            <v>0</v>
          </cell>
          <cell r="D1179">
            <v>0</v>
          </cell>
          <cell r="E1179" t="str">
            <v>Implementación ligas disc.</v>
          </cell>
          <cell r="F1179" t="str">
            <v>UNI</v>
          </cell>
          <cell r="G1179">
            <v>1</v>
          </cell>
          <cell r="H1179">
            <v>42736</v>
          </cell>
          <cell r="I1179">
            <v>12</v>
          </cell>
          <cell r="J1179" t="str">
            <v>MES</v>
          </cell>
          <cell r="K1179" t="str">
            <v>SECRETARÍA DE HACIENDA</v>
          </cell>
          <cell r="L1179">
            <v>0</v>
          </cell>
        </row>
        <row r="1180">
          <cell r="C1180">
            <v>0</v>
          </cell>
          <cell r="D1180">
            <v>0</v>
          </cell>
          <cell r="E1180" t="str">
            <v>Alimentación deportistas disc.</v>
          </cell>
          <cell r="F1180" t="str">
            <v>UNI</v>
          </cell>
          <cell r="G1180">
            <v>1</v>
          </cell>
          <cell r="H1180">
            <v>42736</v>
          </cell>
          <cell r="I1180">
            <v>12</v>
          </cell>
          <cell r="J1180" t="str">
            <v>MES</v>
          </cell>
          <cell r="K1180" t="str">
            <v>SECRETARÍA DE HACIENDA</v>
          </cell>
          <cell r="L1180">
            <v>0</v>
          </cell>
        </row>
        <row r="1181">
          <cell r="C1181">
            <v>0</v>
          </cell>
          <cell r="D1181">
            <v>0</v>
          </cell>
          <cell r="E1181" t="str">
            <v>Póliza deportistas disc.</v>
          </cell>
          <cell r="F1181" t="str">
            <v>UNI</v>
          </cell>
          <cell r="G1181">
            <v>1</v>
          </cell>
          <cell r="H1181">
            <v>42736</v>
          </cell>
          <cell r="I1181">
            <v>12</v>
          </cell>
          <cell r="J1181" t="str">
            <v>MES</v>
          </cell>
          <cell r="K1181" t="str">
            <v>SECRETARÍA DE HACIENDA</v>
          </cell>
          <cell r="L1181">
            <v>0</v>
          </cell>
        </row>
        <row r="1182">
          <cell r="C1182">
            <v>0</v>
          </cell>
          <cell r="D1182">
            <v>0</v>
          </cell>
          <cell r="E1182" t="str">
            <v>Apoyo educativo deportistas disc.</v>
          </cell>
          <cell r="F1182" t="str">
            <v>UNI</v>
          </cell>
          <cell r="G1182">
            <v>3</v>
          </cell>
          <cell r="H1182">
            <v>42736</v>
          </cell>
          <cell r="I1182">
            <v>12</v>
          </cell>
          <cell r="J1182" t="str">
            <v>MES</v>
          </cell>
          <cell r="K1182" t="str">
            <v>SECRETARÍA DE HACIENDA</v>
          </cell>
          <cell r="L1182">
            <v>0</v>
          </cell>
        </row>
        <row r="1183">
          <cell r="C1183">
            <v>0</v>
          </cell>
          <cell r="D1183">
            <v>0</v>
          </cell>
          <cell r="E1183" t="str">
            <v>Estímulo educativo deportistas disc.</v>
          </cell>
          <cell r="F1183" t="str">
            <v>UNI</v>
          </cell>
          <cell r="G1183">
            <v>1</v>
          </cell>
          <cell r="H1183">
            <v>42736</v>
          </cell>
          <cell r="I1183">
            <v>12</v>
          </cell>
          <cell r="J1183" t="str">
            <v>MES</v>
          </cell>
          <cell r="K1183" t="str">
            <v>SECRETARÍA DE HACIENDA</v>
          </cell>
          <cell r="L1183">
            <v>0</v>
          </cell>
        </row>
        <row r="1184">
          <cell r="C1184">
            <v>0</v>
          </cell>
          <cell r="D1184">
            <v>0</v>
          </cell>
          <cell r="E1184" t="str">
            <v>Gestión administrativa altos logros</v>
          </cell>
          <cell r="F1184" t="str">
            <v>UNI</v>
          </cell>
          <cell r="G1184">
            <v>1</v>
          </cell>
          <cell r="H1184">
            <v>42736</v>
          </cell>
          <cell r="I1184">
            <v>12</v>
          </cell>
          <cell r="J1184" t="str">
            <v>MES</v>
          </cell>
          <cell r="K1184" t="str">
            <v>SECRETARÍA DE HACIENDA</v>
          </cell>
          <cell r="L1184">
            <v>0</v>
          </cell>
        </row>
        <row r="1185">
          <cell r="C1185">
            <v>0</v>
          </cell>
          <cell r="D1185">
            <v>0</v>
          </cell>
          <cell r="E1185" t="str">
            <v>Metodólogos</v>
          </cell>
          <cell r="F1185" t="str">
            <v>UNI</v>
          </cell>
          <cell r="G1185">
            <v>1</v>
          </cell>
          <cell r="H1185">
            <v>42736</v>
          </cell>
          <cell r="I1185">
            <v>12</v>
          </cell>
          <cell r="J1185" t="str">
            <v>MES</v>
          </cell>
          <cell r="K1185" t="str">
            <v>SECRETARÍA DE HACIENDA</v>
          </cell>
          <cell r="L1185">
            <v>0</v>
          </cell>
        </row>
        <row r="1186">
          <cell r="C1186">
            <v>0</v>
          </cell>
          <cell r="D1186">
            <v>0</v>
          </cell>
          <cell r="E1186" t="str">
            <v>Apoyo social discapacidad</v>
          </cell>
          <cell r="F1186" t="str">
            <v>UNI</v>
          </cell>
          <cell r="G1186">
            <v>2</v>
          </cell>
          <cell r="H1186">
            <v>42736</v>
          </cell>
          <cell r="I1186">
            <v>12</v>
          </cell>
          <cell r="J1186" t="str">
            <v>MES</v>
          </cell>
          <cell r="K1186" t="str">
            <v>SECRETARÍA DE HACIENDA</v>
          </cell>
          <cell r="L1186">
            <v>0</v>
          </cell>
        </row>
        <row r="1187">
          <cell r="C1187">
            <v>0</v>
          </cell>
          <cell r="D1187">
            <v>0</v>
          </cell>
          <cell r="E1187" t="str">
            <v>Divulgación y promoción</v>
          </cell>
          <cell r="F1187" t="str">
            <v>UNI</v>
          </cell>
          <cell r="G1187">
            <v>1</v>
          </cell>
          <cell r="H1187">
            <v>42736</v>
          </cell>
          <cell r="I1187">
            <v>12</v>
          </cell>
          <cell r="J1187" t="str">
            <v>MES</v>
          </cell>
          <cell r="K1187" t="str">
            <v>SECRETARÍA DE HACIENDA</v>
          </cell>
          <cell r="L1187">
            <v>0</v>
          </cell>
        </row>
        <row r="1188">
          <cell r="C1188">
            <v>0</v>
          </cell>
          <cell r="D1188">
            <v>0</v>
          </cell>
          <cell r="E1188" t="str">
            <v>Coordinación y asesoría</v>
          </cell>
          <cell r="F1188" t="str">
            <v>UNI</v>
          </cell>
          <cell r="G1188">
            <v>1</v>
          </cell>
          <cell r="H1188">
            <v>42736</v>
          </cell>
          <cell r="I1188">
            <v>12</v>
          </cell>
          <cell r="J1188" t="str">
            <v>MES</v>
          </cell>
          <cell r="K1188" t="str">
            <v>SECRETARÍA DE HACIENDA</v>
          </cell>
          <cell r="L1188">
            <v>0</v>
          </cell>
        </row>
        <row r="1189">
          <cell r="C1189" t="str">
            <v>2016050000077</v>
          </cell>
          <cell r="D1189">
            <v>21800000</v>
          </cell>
          <cell r="E1189" t="str">
            <v>Auditorías externas sistema gestión</v>
          </cell>
          <cell r="F1189" t="str">
            <v>UNI</v>
          </cell>
          <cell r="G1189">
            <v>1</v>
          </cell>
          <cell r="H1189">
            <v>42736</v>
          </cell>
          <cell r="I1189">
            <v>12</v>
          </cell>
          <cell r="J1189" t="str">
            <v>MES</v>
          </cell>
          <cell r="K1189" t="str">
            <v>SECRETARÍA DE HACIENDA</v>
          </cell>
          <cell r="L1189" t="str">
            <v>Mejoramiento del Sistema de Gestión de la Calidad deportiva en el departamento de Antioquia</v>
          </cell>
        </row>
        <row r="1190">
          <cell r="C1190">
            <v>0</v>
          </cell>
          <cell r="D1190">
            <v>0</v>
          </cell>
          <cell r="E1190" t="str">
            <v>Construcción indicadores normas inter.</v>
          </cell>
          <cell r="F1190" t="str">
            <v>UNI</v>
          </cell>
          <cell r="G1190">
            <v>1</v>
          </cell>
          <cell r="H1190">
            <v>42736</v>
          </cell>
          <cell r="I1190">
            <v>12</v>
          </cell>
          <cell r="J1190" t="str">
            <v>MES</v>
          </cell>
          <cell r="K1190" t="str">
            <v>SECRETARÍA DE HACIENDA</v>
          </cell>
          <cell r="L1190">
            <v>0</v>
          </cell>
        </row>
        <row r="1191">
          <cell r="C1191" t="str">
            <v>2016050000143</v>
          </cell>
          <cell r="D1191">
            <v>2269764053</v>
          </cell>
          <cell r="E1191" t="str">
            <v>Apoyo programas especiales</v>
          </cell>
          <cell r="F1191" t="str">
            <v>UNI</v>
          </cell>
          <cell r="G1191">
            <v>1</v>
          </cell>
          <cell r="H1191">
            <v>42736</v>
          </cell>
          <cell r="I1191">
            <v>12</v>
          </cell>
          <cell r="J1191" t="str">
            <v>MES</v>
          </cell>
          <cell r="K1191" t="str">
            <v>SECRETARÍA DE HACIENDA</v>
          </cell>
          <cell r="L1191" t="str">
            <v>Fortalecimiento de los altos logros y el liderazgo deportivo en el departamento de Antioquia</v>
          </cell>
        </row>
        <row r="1192">
          <cell r="C1192">
            <v>0</v>
          </cell>
          <cell r="D1192">
            <v>0</v>
          </cell>
          <cell r="E1192" t="str">
            <v>Coordinación y asesoría</v>
          </cell>
          <cell r="F1192" t="str">
            <v>UNI</v>
          </cell>
          <cell r="G1192">
            <v>1</v>
          </cell>
          <cell r="H1192">
            <v>42736</v>
          </cell>
          <cell r="I1192">
            <v>12</v>
          </cell>
          <cell r="J1192" t="str">
            <v>MES</v>
          </cell>
          <cell r="K1192" t="str">
            <v>SECRETARÍA DE HACIENDA</v>
          </cell>
          <cell r="L1192">
            <v>0</v>
          </cell>
        </row>
        <row r="1193">
          <cell r="C1193">
            <v>0</v>
          </cell>
          <cell r="D1193">
            <v>0</v>
          </cell>
          <cell r="E1193" t="str">
            <v>Divulgación y promoción</v>
          </cell>
          <cell r="F1193" t="str">
            <v>UNI</v>
          </cell>
          <cell r="G1193">
            <v>1</v>
          </cell>
          <cell r="H1193">
            <v>42736</v>
          </cell>
          <cell r="I1193">
            <v>12</v>
          </cell>
          <cell r="J1193" t="str">
            <v>MES</v>
          </cell>
          <cell r="K1193" t="str">
            <v>SECRETARÍA DE HACIENDA</v>
          </cell>
          <cell r="L1193">
            <v>0</v>
          </cell>
        </row>
        <row r="1194">
          <cell r="C1194">
            <v>0</v>
          </cell>
          <cell r="D1194">
            <v>0</v>
          </cell>
          <cell r="E1194" t="str">
            <v>Participación eventos internacionales</v>
          </cell>
          <cell r="F1194" t="str">
            <v>UNI</v>
          </cell>
          <cell r="G1194">
            <v>10</v>
          </cell>
          <cell r="H1194">
            <v>42736</v>
          </cell>
          <cell r="I1194">
            <v>12</v>
          </cell>
          <cell r="J1194" t="str">
            <v>MES</v>
          </cell>
          <cell r="K1194" t="str">
            <v>SECRETARÍA DE HACIENDA</v>
          </cell>
          <cell r="L1194">
            <v>0</v>
          </cell>
        </row>
        <row r="1195">
          <cell r="C1195">
            <v>0</v>
          </cell>
          <cell r="D1195">
            <v>0</v>
          </cell>
          <cell r="E1195" t="str">
            <v>Participación eventos nacionales</v>
          </cell>
          <cell r="F1195" t="str">
            <v>UNI</v>
          </cell>
          <cell r="G1195">
            <v>90</v>
          </cell>
          <cell r="H1195">
            <v>42736</v>
          </cell>
          <cell r="I1195">
            <v>12</v>
          </cell>
          <cell r="J1195" t="str">
            <v>MES</v>
          </cell>
          <cell r="K1195" t="str">
            <v>SECRETARÍA DE HACIENDA</v>
          </cell>
          <cell r="L1195">
            <v>0</v>
          </cell>
        </row>
        <row r="1196">
          <cell r="C1196">
            <v>0</v>
          </cell>
          <cell r="D1196">
            <v>0</v>
          </cell>
          <cell r="E1196" t="str">
            <v>Realización eventos internacionales</v>
          </cell>
          <cell r="F1196" t="str">
            <v>UNI</v>
          </cell>
          <cell r="G1196">
            <v>8</v>
          </cell>
          <cell r="H1196">
            <v>42736</v>
          </cell>
          <cell r="I1196">
            <v>12</v>
          </cell>
          <cell r="J1196" t="str">
            <v>MES</v>
          </cell>
          <cell r="K1196" t="str">
            <v>SECRETARÍA DE HACIENDA</v>
          </cell>
          <cell r="L1196">
            <v>0</v>
          </cell>
        </row>
        <row r="1197">
          <cell r="C1197" t="str">
            <v>2016050000145</v>
          </cell>
          <cell r="D1197">
            <v>1393583391</v>
          </cell>
          <cell r="E1197" t="str">
            <v>Centro desarrollo 1</v>
          </cell>
          <cell r="F1197" t="str">
            <v>UNI</v>
          </cell>
          <cell r="G1197">
            <v>1</v>
          </cell>
          <cell r="H1197">
            <v>42736</v>
          </cell>
          <cell r="I1197">
            <v>12</v>
          </cell>
          <cell r="J1197" t="str">
            <v>MES</v>
          </cell>
          <cell r="K1197" t="str">
            <v>SECRETARÍA DE HACIENDA</v>
          </cell>
          <cell r="L1197" t="str">
            <v>Fortalecimiento del potencial deportivo en el departamento de Antioquia</v>
          </cell>
        </row>
        <row r="1198">
          <cell r="C1198">
            <v>0</v>
          </cell>
          <cell r="D1198">
            <v>0</v>
          </cell>
          <cell r="E1198" t="str">
            <v>Centro desarrollo Atletismo</v>
          </cell>
          <cell r="F1198" t="str">
            <v>UNI</v>
          </cell>
          <cell r="G1198">
            <v>1</v>
          </cell>
          <cell r="H1198">
            <v>42736</v>
          </cell>
          <cell r="I1198">
            <v>12</v>
          </cell>
          <cell r="J1198" t="str">
            <v>MES</v>
          </cell>
          <cell r="K1198" t="str">
            <v>SECRETARÍA DE HACIENDA</v>
          </cell>
          <cell r="L1198">
            <v>0</v>
          </cell>
        </row>
        <row r="1199">
          <cell r="C1199">
            <v>0</v>
          </cell>
          <cell r="D1199">
            <v>0</v>
          </cell>
          <cell r="E1199" t="str">
            <v>Centro desarrollo Canotaje</v>
          </cell>
          <cell r="F1199" t="str">
            <v>UNI</v>
          </cell>
          <cell r="G1199">
            <v>1</v>
          </cell>
          <cell r="H1199">
            <v>42736</v>
          </cell>
          <cell r="I1199">
            <v>12</v>
          </cell>
          <cell r="J1199" t="str">
            <v>MES</v>
          </cell>
          <cell r="K1199" t="str">
            <v>SECRETARÍA DE HACIENDA</v>
          </cell>
          <cell r="L1199">
            <v>0</v>
          </cell>
        </row>
        <row r="1200">
          <cell r="C1200">
            <v>0</v>
          </cell>
          <cell r="D1200">
            <v>0</v>
          </cell>
          <cell r="E1200" t="str">
            <v>Centro desarrollo Ciclismo</v>
          </cell>
          <cell r="F1200" t="str">
            <v>UNI</v>
          </cell>
          <cell r="G1200">
            <v>1</v>
          </cell>
          <cell r="H1200">
            <v>42736</v>
          </cell>
          <cell r="I1200">
            <v>12</v>
          </cell>
          <cell r="J1200" t="str">
            <v>MES</v>
          </cell>
          <cell r="K1200" t="str">
            <v>SECRETARÍA DE HACIENDA</v>
          </cell>
          <cell r="L1200">
            <v>0</v>
          </cell>
        </row>
        <row r="1201">
          <cell r="C1201">
            <v>0</v>
          </cell>
          <cell r="D1201">
            <v>0</v>
          </cell>
          <cell r="E1201" t="str">
            <v>Centro desarrollo Pesas</v>
          </cell>
          <cell r="F1201" t="str">
            <v>UNI</v>
          </cell>
          <cell r="G1201">
            <v>1</v>
          </cell>
          <cell r="H1201">
            <v>42736</v>
          </cell>
          <cell r="I1201">
            <v>12</v>
          </cell>
          <cell r="J1201" t="str">
            <v>MES</v>
          </cell>
          <cell r="K1201" t="str">
            <v>SECRETARÍA DE HACIENDA</v>
          </cell>
          <cell r="L1201">
            <v>0</v>
          </cell>
        </row>
        <row r="1202">
          <cell r="C1202">
            <v>0</v>
          </cell>
          <cell r="D1202">
            <v>0</v>
          </cell>
          <cell r="E1202" t="str">
            <v>Coordinación y asesoría</v>
          </cell>
          <cell r="F1202" t="str">
            <v>UNI</v>
          </cell>
          <cell r="G1202">
            <v>1</v>
          </cell>
          <cell r="H1202">
            <v>42736</v>
          </cell>
          <cell r="I1202">
            <v>12</v>
          </cell>
          <cell r="J1202" t="str">
            <v>MES</v>
          </cell>
          <cell r="K1202" t="str">
            <v>SECRETARÍA DE HACIENDA</v>
          </cell>
          <cell r="L1202">
            <v>0</v>
          </cell>
        </row>
        <row r="1203">
          <cell r="C1203">
            <v>0</v>
          </cell>
          <cell r="D1203">
            <v>0</v>
          </cell>
          <cell r="E1203" t="str">
            <v>Divulgación y promoción</v>
          </cell>
          <cell r="F1203" t="str">
            <v>UNI</v>
          </cell>
          <cell r="G1203">
            <v>1</v>
          </cell>
          <cell r="H1203">
            <v>42736</v>
          </cell>
          <cell r="I1203">
            <v>12</v>
          </cell>
          <cell r="J1203" t="str">
            <v>MES</v>
          </cell>
          <cell r="K1203" t="str">
            <v>SECRETARÍA DE HACIENDA</v>
          </cell>
          <cell r="L1203">
            <v>0</v>
          </cell>
        </row>
        <row r="1204">
          <cell r="C1204">
            <v>0</v>
          </cell>
          <cell r="D1204">
            <v>0</v>
          </cell>
          <cell r="E1204" t="str">
            <v>Programa Ajedrez</v>
          </cell>
          <cell r="F1204" t="str">
            <v>UNI</v>
          </cell>
          <cell r="G1204">
            <v>1</v>
          </cell>
          <cell r="H1204">
            <v>42736</v>
          </cell>
          <cell r="I1204">
            <v>12</v>
          </cell>
          <cell r="J1204" t="str">
            <v>MES</v>
          </cell>
          <cell r="K1204" t="str">
            <v>SECRETARÍA DE HACIENDA</v>
          </cell>
          <cell r="L1204">
            <v>0</v>
          </cell>
        </row>
        <row r="1205">
          <cell r="C1205">
            <v>0</v>
          </cell>
          <cell r="D1205">
            <v>0</v>
          </cell>
          <cell r="E1205" t="str">
            <v>Programa Canotaje</v>
          </cell>
          <cell r="F1205" t="str">
            <v>UNI</v>
          </cell>
          <cell r="G1205">
            <v>1</v>
          </cell>
          <cell r="H1205">
            <v>42736</v>
          </cell>
          <cell r="I1205">
            <v>12</v>
          </cell>
          <cell r="J1205" t="str">
            <v>MES</v>
          </cell>
          <cell r="K1205" t="str">
            <v>SECRETARÍA DE HACIENDA</v>
          </cell>
          <cell r="L1205">
            <v>0</v>
          </cell>
        </row>
        <row r="1206">
          <cell r="C1206">
            <v>0</v>
          </cell>
          <cell r="D1206">
            <v>0</v>
          </cell>
          <cell r="E1206" t="str">
            <v>Programa Gimnasia</v>
          </cell>
          <cell r="F1206" t="str">
            <v>UNI</v>
          </cell>
          <cell r="G1206">
            <v>1</v>
          </cell>
          <cell r="H1206">
            <v>42736</v>
          </cell>
          <cell r="I1206">
            <v>12</v>
          </cell>
          <cell r="J1206" t="str">
            <v>MES</v>
          </cell>
          <cell r="K1206" t="str">
            <v>SECRETARÍA DE HACIENDA</v>
          </cell>
          <cell r="L1206">
            <v>0</v>
          </cell>
        </row>
        <row r="1207">
          <cell r="C1207">
            <v>0</v>
          </cell>
          <cell r="D1207">
            <v>0</v>
          </cell>
          <cell r="E1207" t="str">
            <v>Programa Judo</v>
          </cell>
          <cell r="F1207" t="str">
            <v>UNI</v>
          </cell>
          <cell r="G1207">
            <v>1</v>
          </cell>
          <cell r="H1207">
            <v>42736</v>
          </cell>
          <cell r="I1207">
            <v>12</v>
          </cell>
          <cell r="J1207" t="str">
            <v>MES</v>
          </cell>
          <cell r="K1207" t="str">
            <v>SECRETARÍA DE HACIENDA</v>
          </cell>
          <cell r="L1207">
            <v>0</v>
          </cell>
        </row>
        <row r="1208">
          <cell r="C1208">
            <v>0</v>
          </cell>
          <cell r="D1208">
            <v>0</v>
          </cell>
          <cell r="E1208" t="str">
            <v>Programa Karate do</v>
          </cell>
          <cell r="F1208" t="str">
            <v>UNI</v>
          </cell>
          <cell r="G1208">
            <v>1</v>
          </cell>
          <cell r="H1208">
            <v>42736</v>
          </cell>
          <cell r="I1208">
            <v>12</v>
          </cell>
          <cell r="J1208" t="str">
            <v>MES</v>
          </cell>
          <cell r="K1208" t="str">
            <v>SECRETARÍA DE HACIENDA</v>
          </cell>
          <cell r="L1208">
            <v>0</v>
          </cell>
        </row>
        <row r="1209">
          <cell r="C1209">
            <v>0</v>
          </cell>
          <cell r="D1209">
            <v>0</v>
          </cell>
          <cell r="E1209" t="str">
            <v>Programa Tenis de mesa</v>
          </cell>
          <cell r="F1209" t="str">
            <v>UNI</v>
          </cell>
          <cell r="G1209">
            <v>1</v>
          </cell>
          <cell r="H1209">
            <v>42736</v>
          </cell>
          <cell r="I1209">
            <v>12</v>
          </cell>
          <cell r="J1209" t="str">
            <v>MES</v>
          </cell>
          <cell r="K1209" t="str">
            <v>SECRETARÍA DE HACIENDA</v>
          </cell>
          <cell r="L1209">
            <v>0</v>
          </cell>
        </row>
        <row r="1210">
          <cell r="C1210" t="str">
            <v>2016050000146</v>
          </cell>
          <cell r="D1210">
            <v>733057760</v>
          </cell>
          <cell r="E1210" t="str">
            <v>Administración de hardware y software</v>
          </cell>
          <cell r="F1210" t="str">
            <v>UNI</v>
          </cell>
          <cell r="G1210">
            <v>1</v>
          </cell>
          <cell r="H1210">
            <v>42736</v>
          </cell>
          <cell r="I1210">
            <v>12</v>
          </cell>
          <cell r="J1210" t="str">
            <v>MES</v>
          </cell>
          <cell r="K1210" t="str">
            <v>SECRETARÍA DE HACIENDA</v>
          </cell>
          <cell r="L1210" t="str">
            <v>Mejoramiento del Sistema de información de Indeportes</v>
          </cell>
        </row>
        <row r="1211">
          <cell r="C1211">
            <v>0</v>
          </cell>
          <cell r="D1211">
            <v>0</v>
          </cell>
          <cell r="E1211" t="str">
            <v>Divulgación y promoción</v>
          </cell>
          <cell r="F1211" t="str">
            <v>UNI</v>
          </cell>
          <cell r="G1211">
            <v>1</v>
          </cell>
          <cell r="H1211">
            <v>42736</v>
          </cell>
          <cell r="I1211">
            <v>12</v>
          </cell>
          <cell r="J1211" t="str">
            <v>MES</v>
          </cell>
          <cell r="K1211" t="str">
            <v>SECRETARÍA DE HACIENDA</v>
          </cell>
          <cell r="L1211">
            <v>0</v>
          </cell>
        </row>
        <row r="1212">
          <cell r="C1212">
            <v>0</v>
          </cell>
          <cell r="D1212">
            <v>0</v>
          </cell>
          <cell r="E1212" t="str">
            <v>Implementación gobierno en línea</v>
          </cell>
          <cell r="F1212" t="str">
            <v>UNI</v>
          </cell>
          <cell r="G1212">
            <v>1</v>
          </cell>
          <cell r="H1212">
            <v>42736</v>
          </cell>
          <cell r="I1212">
            <v>12</v>
          </cell>
          <cell r="J1212" t="str">
            <v>MES</v>
          </cell>
          <cell r="K1212" t="str">
            <v>SECRETARÍA DE HACIENDA</v>
          </cell>
          <cell r="L1212">
            <v>0</v>
          </cell>
        </row>
        <row r="1213">
          <cell r="C1213" t="str">
            <v>2016050000178</v>
          </cell>
          <cell r="D1213">
            <v>8831483096</v>
          </cell>
          <cell r="E1213" t="str">
            <v>Graderías y zonas de servicios</v>
          </cell>
          <cell r="F1213" t="str">
            <v>M2</v>
          </cell>
          <cell r="G1213">
            <v>2748</v>
          </cell>
          <cell r="H1213">
            <v>42736</v>
          </cell>
          <cell r="I1213">
            <v>12</v>
          </cell>
          <cell r="J1213" t="str">
            <v>MES</v>
          </cell>
          <cell r="K1213" t="str">
            <v>SECRETARÍA DE HACIENDA</v>
          </cell>
          <cell r="L1213" t="str">
            <v>Construcción Autódromo en el municipio de Guarne Departamento de Antioquia</v>
          </cell>
        </row>
        <row r="1214">
          <cell r="C1214">
            <v>0</v>
          </cell>
          <cell r="D1214">
            <v>0</v>
          </cell>
          <cell r="E1214" t="str">
            <v>Pistas para carreras</v>
          </cell>
          <cell r="F1214" t="str">
            <v>M</v>
          </cell>
          <cell r="G1214">
            <v>2860</v>
          </cell>
          <cell r="H1214">
            <v>42736</v>
          </cell>
          <cell r="I1214">
            <v>12</v>
          </cell>
          <cell r="J1214" t="str">
            <v>MES</v>
          </cell>
          <cell r="K1214" t="str">
            <v>SECRETARÍA DE HACIENDA</v>
          </cell>
          <cell r="L1214">
            <v>0</v>
          </cell>
        </row>
        <row r="1215">
          <cell r="C1215">
            <v>0</v>
          </cell>
          <cell r="D1215">
            <v>0</v>
          </cell>
          <cell r="E1215" t="str">
            <v>Urbanismo- entorno inmediato</v>
          </cell>
          <cell r="F1215" t="str">
            <v>M2</v>
          </cell>
          <cell r="G1215">
            <v>4188</v>
          </cell>
          <cell r="H1215">
            <v>42736</v>
          </cell>
          <cell r="I1215">
            <v>12</v>
          </cell>
          <cell r="J1215" t="str">
            <v>MES</v>
          </cell>
          <cell r="K1215" t="str">
            <v>SECRETARÍA DE HACIENDA</v>
          </cell>
          <cell r="L1215">
            <v>0</v>
          </cell>
        </row>
        <row r="1216">
          <cell r="C1216">
            <v>0</v>
          </cell>
          <cell r="D1216">
            <v>0</v>
          </cell>
          <cell r="E1216" t="str">
            <v>Zonas de ventas</v>
          </cell>
          <cell r="F1216" t="str">
            <v>M2</v>
          </cell>
          <cell r="G1216">
            <v>1102</v>
          </cell>
          <cell r="H1216">
            <v>42736</v>
          </cell>
          <cell r="I1216">
            <v>12</v>
          </cell>
          <cell r="J1216" t="str">
            <v>MES</v>
          </cell>
          <cell r="K1216" t="str">
            <v>SECRETARÍA DE HACIENDA</v>
          </cell>
          <cell r="L1216">
            <v>0</v>
          </cell>
        </row>
        <row r="1217">
          <cell r="C1217" t="str">
            <v>2016050000163</v>
          </cell>
          <cell r="D1217">
            <v>663393000</v>
          </cell>
          <cell r="E1217" t="str">
            <v>Convocatorias públicas</v>
          </cell>
          <cell r="F1217" t="str">
            <v>UNI</v>
          </cell>
          <cell r="G1217">
            <v>2</v>
          </cell>
          <cell r="H1217">
            <v>42736</v>
          </cell>
          <cell r="I1217">
            <v>12</v>
          </cell>
          <cell r="J1217" t="str">
            <v>MES</v>
          </cell>
          <cell r="K1217" t="str">
            <v>SECRETARÍA DE HACIENDA</v>
          </cell>
          <cell r="L1217" t="str">
            <v>Desarrollo convocatoria pública para la creación, la innovación y el fortalecimiento de la ciudadanía cultural en Antioquia (060000001)</v>
          </cell>
        </row>
        <row r="1218">
          <cell r="C1218" t="str">
            <v>2016050000180</v>
          </cell>
          <cell r="D1218">
            <v>643815900</v>
          </cell>
          <cell r="E1218" t="str">
            <v>Difusión de la agenda cultural</v>
          </cell>
          <cell r="F1218" t="str">
            <v>UNI</v>
          </cell>
          <cell r="G1218">
            <v>14</v>
          </cell>
          <cell r="H1218">
            <v>42736</v>
          </cell>
          <cell r="I1218">
            <v>12</v>
          </cell>
          <cell r="J1218" t="str">
            <v>MES</v>
          </cell>
          <cell r="K1218" t="str">
            <v>SECRETARÍA DE HACIENDA</v>
          </cell>
          <cell r="L1218" t="str">
            <v>Implementación agenda institucional local y regional para el postconflicto en Antioquia</v>
          </cell>
        </row>
        <row r="1219">
          <cell r="C1219">
            <v>0</v>
          </cell>
          <cell r="D1219">
            <v>0</v>
          </cell>
          <cell r="E1219" t="str">
            <v>Procesos formativos para la paz</v>
          </cell>
          <cell r="F1219" t="str">
            <v>UNI</v>
          </cell>
          <cell r="G1219">
            <v>14</v>
          </cell>
          <cell r="H1219">
            <v>42736</v>
          </cell>
          <cell r="I1219">
            <v>12</v>
          </cell>
          <cell r="J1219" t="str">
            <v>MES</v>
          </cell>
          <cell r="K1219" t="str">
            <v>SECRETARÍA DE HACIENDA</v>
          </cell>
          <cell r="L1219">
            <v>0</v>
          </cell>
        </row>
        <row r="1220">
          <cell r="C1220">
            <v>0</v>
          </cell>
          <cell r="D1220">
            <v>0</v>
          </cell>
          <cell r="E1220" t="str">
            <v>Plan departamental de medios</v>
          </cell>
          <cell r="F1220" t="str">
            <v>UNI</v>
          </cell>
          <cell r="G1220">
            <v>14</v>
          </cell>
          <cell r="H1220">
            <v>42736</v>
          </cell>
          <cell r="I1220">
            <v>12</v>
          </cell>
          <cell r="J1220" t="str">
            <v>MES</v>
          </cell>
          <cell r="K1220" t="str">
            <v>SECRETARÍA DE HACIENDA</v>
          </cell>
          <cell r="L1220">
            <v>0</v>
          </cell>
        </row>
        <row r="1221">
          <cell r="C1221" t="str">
            <v>2016050000183</v>
          </cell>
          <cell r="D1221">
            <v>743320000</v>
          </cell>
          <cell r="E1221" t="str">
            <v>Apoyo circulación artística</v>
          </cell>
          <cell r="F1221" t="str">
            <v>UNI</v>
          </cell>
          <cell r="G1221">
            <v>27</v>
          </cell>
          <cell r="H1221">
            <v>42736</v>
          </cell>
          <cell r="I1221">
            <v>12</v>
          </cell>
          <cell r="J1221" t="str">
            <v>MES</v>
          </cell>
          <cell r="K1221" t="str">
            <v>SECRETARÍA DE HACIENDA</v>
          </cell>
          <cell r="L1221" t="str">
            <v>Fortalecimiento Circulación artística y cultural para la paz en Antioquia</v>
          </cell>
        </row>
        <row r="1222">
          <cell r="C1222" t="str">
            <v>2016050000185</v>
          </cell>
          <cell r="D1222">
            <v>0</v>
          </cell>
          <cell r="E1222" t="str">
            <v>Procesos de circulación cultural</v>
          </cell>
          <cell r="F1222" t="str">
            <v>UNI</v>
          </cell>
          <cell r="G1222">
            <v>814</v>
          </cell>
          <cell r="H1222">
            <v>42736</v>
          </cell>
          <cell r="I1222">
            <v>12</v>
          </cell>
          <cell r="J1222" t="str">
            <v>MES</v>
          </cell>
          <cell r="K1222" t="str">
            <v>SECRETARÍA DE HACIENDA</v>
          </cell>
          <cell r="L1222" t="str">
            <v>Formación artística y cultural para la equidad y la movilidad social en Antioquia (060034001)</v>
          </cell>
        </row>
        <row r="1223">
          <cell r="C1223">
            <v>0</v>
          </cell>
          <cell r="D1223">
            <v>0</v>
          </cell>
          <cell r="E1223" t="str">
            <v>Procesos de formación y creación</v>
          </cell>
          <cell r="F1223" t="str">
            <v>UNI</v>
          </cell>
          <cell r="G1223">
            <v>814</v>
          </cell>
          <cell r="H1223">
            <v>42736</v>
          </cell>
          <cell r="I1223">
            <v>12</v>
          </cell>
          <cell r="J1223" t="str">
            <v>MES</v>
          </cell>
          <cell r="K1223" t="str">
            <v>SECRETARÍA DE HACIENDA</v>
          </cell>
          <cell r="L1223">
            <v>0</v>
          </cell>
        </row>
        <row r="1224">
          <cell r="C1224" t="str">
            <v>2016050000186</v>
          </cell>
          <cell r="D1224">
            <v>58957500</v>
          </cell>
          <cell r="E1224" t="str">
            <v>Formación plataforma SICPA</v>
          </cell>
          <cell r="F1224" t="str">
            <v>UNI</v>
          </cell>
          <cell r="G1224">
            <v>10</v>
          </cell>
          <cell r="H1224">
            <v>42736</v>
          </cell>
          <cell r="I1224">
            <v>12</v>
          </cell>
          <cell r="J1224" t="str">
            <v>MES</v>
          </cell>
          <cell r="K1224" t="str">
            <v>SECRETARÍA DE HACIENDA</v>
          </cell>
          <cell r="L1224" t="str">
            <v>Fortalecimiento de los sistemas de información institucional en Antioquia</v>
          </cell>
        </row>
        <row r="1225">
          <cell r="C1225" t="str">
            <v>2016050000189</v>
          </cell>
          <cell r="D1225">
            <v>0</v>
          </cell>
          <cell r="E1225" t="str">
            <v>Diagnóstico de PEMP</v>
          </cell>
          <cell r="F1225" t="str">
            <v>UNI</v>
          </cell>
          <cell r="G1225">
            <v>3</v>
          </cell>
          <cell r="H1225">
            <v>42736</v>
          </cell>
          <cell r="I1225">
            <v>12</v>
          </cell>
          <cell r="J1225" t="str">
            <v>MES</v>
          </cell>
          <cell r="K1225" t="str">
            <v>SECRETARÍA DE HACIENDA</v>
          </cell>
          <cell r="L1225" t="str">
            <v>Diagnostico gestión y salvaguardia del Patrimonio Cultural en Antioquia</v>
          </cell>
        </row>
        <row r="1226">
          <cell r="C1226">
            <v>0</v>
          </cell>
          <cell r="D1226">
            <v>0</v>
          </cell>
          <cell r="E1226" t="str">
            <v>Intervención de bienes inmuebles</v>
          </cell>
          <cell r="F1226" t="str">
            <v>UNI</v>
          </cell>
          <cell r="G1226">
            <v>5</v>
          </cell>
          <cell r="H1226">
            <v>42736</v>
          </cell>
          <cell r="I1226">
            <v>12</v>
          </cell>
          <cell r="J1226" t="str">
            <v>MES</v>
          </cell>
          <cell r="K1226" t="str">
            <v>SECRETARÍA DE HACIENDA</v>
          </cell>
          <cell r="L1226">
            <v>0</v>
          </cell>
        </row>
        <row r="1227">
          <cell r="C1227">
            <v>0</v>
          </cell>
          <cell r="D1227">
            <v>0</v>
          </cell>
          <cell r="E1227" t="str">
            <v>Intervención de bienes muebles</v>
          </cell>
          <cell r="F1227" t="str">
            <v>UNI</v>
          </cell>
          <cell r="G1227">
            <v>1</v>
          </cell>
          <cell r="H1227">
            <v>42736</v>
          </cell>
          <cell r="I1227">
            <v>12</v>
          </cell>
          <cell r="J1227" t="str">
            <v>MES</v>
          </cell>
          <cell r="K1227" t="str">
            <v>SECRETARÍA DE HACIENDA</v>
          </cell>
          <cell r="L1227">
            <v>0</v>
          </cell>
        </row>
        <row r="1228">
          <cell r="C1228">
            <v>0</v>
          </cell>
          <cell r="D1228">
            <v>0</v>
          </cell>
          <cell r="E1228" t="str">
            <v>Inventario bienes y manifestaciones</v>
          </cell>
          <cell r="F1228" t="str">
            <v>UNI</v>
          </cell>
          <cell r="G1228">
            <v>6</v>
          </cell>
          <cell r="H1228">
            <v>42736</v>
          </cell>
          <cell r="I1228">
            <v>12</v>
          </cell>
          <cell r="J1228" t="str">
            <v>MES</v>
          </cell>
          <cell r="K1228" t="str">
            <v>SECRETARÍA DE HACIENDA</v>
          </cell>
          <cell r="L1228">
            <v>0</v>
          </cell>
        </row>
        <row r="1229">
          <cell r="C1229" t="str">
            <v>2016050000190</v>
          </cell>
          <cell r="D1229">
            <v>291251900</v>
          </cell>
          <cell r="E1229" t="str">
            <v>Emprendimiento cultural</v>
          </cell>
          <cell r="F1229" t="str">
            <v>UNI</v>
          </cell>
          <cell r="G1229">
            <v>18</v>
          </cell>
          <cell r="H1229">
            <v>42736</v>
          </cell>
          <cell r="I1229">
            <v>12</v>
          </cell>
          <cell r="J1229" t="str">
            <v>MES</v>
          </cell>
          <cell r="K1229" t="str">
            <v>SECRETARÍA DE HACIENDA</v>
          </cell>
          <cell r="L1229" t="str">
            <v>Implementación procesos de gestión y planificación cultural para el fortalecimiento del Sistema Departamental de Cultura en Antioquia</v>
          </cell>
        </row>
        <row r="1230">
          <cell r="C1230">
            <v>0</v>
          </cell>
          <cell r="D1230">
            <v>0</v>
          </cell>
          <cell r="E1230" t="str">
            <v>Investigaciones culturales</v>
          </cell>
          <cell r="F1230" t="str">
            <v>UNI</v>
          </cell>
          <cell r="G1230">
            <v>1</v>
          </cell>
          <cell r="H1230">
            <v>42736</v>
          </cell>
          <cell r="I1230">
            <v>12</v>
          </cell>
          <cell r="J1230" t="str">
            <v>MES</v>
          </cell>
          <cell r="K1230" t="str">
            <v>SECRETARÍA DE HACIENDA</v>
          </cell>
          <cell r="L1230">
            <v>0</v>
          </cell>
        </row>
        <row r="1231">
          <cell r="C1231">
            <v>0</v>
          </cell>
          <cell r="D1231">
            <v>0</v>
          </cell>
          <cell r="E1231" t="str">
            <v>PEI articulado a planes de cultura</v>
          </cell>
          <cell r="F1231" t="str">
            <v>UNI</v>
          </cell>
          <cell r="G1231">
            <v>10</v>
          </cell>
          <cell r="H1231">
            <v>42736</v>
          </cell>
          <cell r="I1231">
            <v>12</v>
          </cell>
          <cell r="J1231" t="str">
            <v>MES</v>
          </cell>
          <cell r="K1231" t="str">
            <v>SECRETARÍA DE HACIENDA</v>
          </cell>
          <cell r="L1231">
            <v>0</v>
          </cell>
        </row>
        <row r="1232">
          <cell r="C1232">
            <v>0</v>
          </cell>
          <cell r="D1232">
            <v>0</v>
          </cell>
          <cell r="E1232" t="str">
            <v>Procesos participativos en cultura</v>
          </cell>
          <cell r="F1232" t="str">
            <v>UNI</v>
          </cell>
          <cell r="G1232">
            <v>6</v>
          </cell>
          <cell r="H1232">
            <v>42736</v>
          </cell>
          <cell r="I1232">
            <v>12</v>
          </cell>
          <cell r="J1232" t="str">
            <v>MES</v>
          </cell>
          <cell r="K1232" t="str">
            <v>SECRETARÍA DE HACIENDA</v>
          </cell>
          <cell r="L1232">
            <v>0</v>
          </cell>
        </row>
        <row r="1233">
          <cell r="C1233">
            <v>0</v>
          </cell>
          <cell r="D1233">
            <v>0</v>
          </cell>
          <cell r="E1233" t="str">
            <v>Proyectos pedagógicos institucionales</v>
          </cell>
          <cell r="F1233" t="str">
            <v>UNI</v>
          </cell>
          <cell r="G1233">
            <v>19</v>
          </cell>
          <cell r="H1233">
            <v>42736</v>
          </cell>
          <cell r="I1233">
            <v>12</v>
          </cell>
          <cell r="J1233" t="str">
            <v>MES</v>
          </cell>
          <cell r="K1233" t="str">
            <v>SECRETARÍA DE HACIENDA</v>
          </cell>
          <cell r="L1233">
            <v>0</v>
          </cell>
        </row>
        <row r="1234">
          <cell r="C1234" t="str">
            <v>2016050000191</v>
          </cell>
          <cell r="D1234">
            <v>693050000</v>
          </cell>
          <cell r="E1234" t="str">
            <v>Dotación de elementos artísticos</v>
          </cell>
          <cell r="F1234" t="str">
            <v>UNI</v>
          </cell>
          <cell r="G1234">
            <v>128</v>
          </cell>
          <cell r="H1234">
            <v>42736</v>
          </cell>
          <cell r="I1234">
            <v>12</v>
          </cell>
          <cell r="J1234" t="str">
            <v>MES</v>
          </cell>
          <cell r="K1234" t="str">
            <v>SECRETARÍA DE HACIENDA</v>
          </cell>
          <cell r="L1234" t="str">
            <v>Mantenimiento, adecuación y dotación de equipamientos culturales en Antioquia.</v>
          </cell>
        </row>
        <row r="1235">
          <cell r="C1235">
            <v>0</v>
          </cell>
          <cell r="D1235">
            <v>0</v>
          </cell>
          <cell r="E1235" t="str">
            <v>Mantenimientos elementos artísticos</v>
          </cell>
          <cell r="F1235" t="str">
            <v>UNI</v>
          </cell>
          <cell r="G1235">
            <v>38</v>
          </cell>
          <cell r="H1235">
            <v>42736</v>
          </cell>
          <cell r="I1235">
            <v>12</v>
          </cell>
          <cell r="J1235" t="str">
            <v>MES</v>
          </cell>
          <cell r="K1235" t="str">
            <v>SECRETARÍA DE HACIENDA</v>
          </cell>
          <cell r="L1235">
            <v>0</v>
          </cell>
        </row>
        <row r="1236">
          <cell r="C1236">
            <v>0</v>
          </cell>
          <cell r="D1236">
            <v>0</v>
          </cell>
          <cell r="E1236" t="str">
            <v>Pocesos formativos en luthería</v>
          </cell>
          <cell r="F1236" t="str">
            <v>UNI</v>
          </cell>
          <cell r="G1236">
            <v>38</v>
          </cell>
          <cell r="H1236">
            <v>42736</v>
          </cell>
          <cell r="I1236">
            <v>12</v>
          </cell>
          <cell r="J1236" t="str">
            <v>MES</v>
          </cell>
          <cell r="K1236" t="str">
            <v>SECRETARÍA DE HACIENDA</v>
          </cell>
          <cell r="L1236">
            <v>0</v>
          </cell>
        </row>
        <row r="1237">
          <cell r="C1237" t="str">
            <v>2016050000197</v>
          </cell>
          <cell r="D1237">
            <v>123175521</v>
          </cell>
          <cell r="E1237" t="str">
            <v>Estruct - Ejec de proyecto SOCIAL RURAL</v>
          </cell>
          <cell r="F1237" t="str">
            <v>UNI</v>
          </cell>
          <cell r="G1237">
            <v>1</v>
          </cell>
          <cell r="H1237">
            <v>42736</v>
          </cell>
          <cell r="I1237">
            <v>12</v>
          </cell>
          <cell r="J1237" t="str">
            <v>MES</v>
          </cell>
          <cell r="K1237" t="str">
            <v>SECRETARÍA DE HACIENDA</v>
          </cell>
          <cell r="L1237" t="str">
            <v>Desarrollo de habilidades sociales y técnicas en zona rural de los municipio del departamento de Antioquia</v>
          </cell>
        </row>
        <row r="1238">
          <cell r="C1238">
            <v>0</v>
          </cell>
          <cell r="D1238">
            <v>0</v>
          </cell>
          <cell r="E1238" t="str">
            <v>Gastos Operativos proyecto SOCIAL RURAL</v>
          </cell>
          <cell r="F1238" t="str">
            <v>UNI</v>
          </cell>
          <cell r="G1238">
            <v>1</v>
          </cell>
          <cell r="H1238">
            <v>42736</v>
          </cell>
          <cell r="I1238">
            <v>12</v>
          </cell>
          <cell r="J1238" t="str">
            <v>MES</v>
          </cell>
          <cell r="K1238" t="str">
            <v>SECRETARÍA DE HACIENDA</v>
          </cell>
          <cell r="L1238">
            <v>0</v>
          </cell>
        </row>
        <row r="1239">
          <cell r="C1239" t="str">
            <v>2016050000201</v>
          </cell>
          <cell r="D1239">
            <v>862228650</v>
          </cell>
          <cell r="E1239" t="str">
            <v>Estruct - Ejec de proy SOCIAL URBANO</v>
          </cell>
          <cell r="F1239" t="str">
            <v>UNI</v>
          </cell>
          <cell r="G1239">
            <v>1</v>
          </cell>
          <cell r="H1239">
            <v>42736</v>
          </cell>
          <cell r="I1239">
            <v>12</v>
          </cell>
          <cell r="J1239" t="str">
            <v>MES</v>
          </cell>
          <cell r="K1239" t="str">
            <v>SECRETARÍA DE HACIENDA</v>
          </cell>
          <cell r="L1239" t="str">
            <v>Desarrollo de habilidades sociales y técnicas en las familias de la zona urbana de los municipios del departamento de Antioquia</v>
          </cell>
        </row>
        <row r="1240">
          <cell r="C1240">
            <v>0</v>
          </cell>
          <cell r="D1240">
            <v>0</v>
          </cell>
          <cell r="E1240" t="str">
            <v>Gastos Operativos proy SOCIAL URBANO</v>
          </cell>
          <cell r="F1240" t="str">
            <v>UNI</v>
          </cell>
          <cell r="G1240">
            <v>1</v>
          </cell>
          <cell r="H1240">
            <v>42736</v>
          </cell>
          <cell r="I1240">
            <v>12</v>
          </cell>
          <cell r="J1240" t="str">
            <v>MES</v>
          </cell>
          <cell r="K1240" t="str">
            <v>SECRETARÍA DE HACIENDA</v>
          </cell>
          <cell r="L1240">
            <v>0</v>
          </cell>
        </row>
        <row r="1241">
          <cell r="C1241" t="str">
            <v>2016050000287</v>
          </cell>
          <cell r="D1241">
            <v>1500000000</v>
          </cell>
          <cell r="E1241" t="str">
            <v>Implementación estrategia de producción</v>
          </cell>
          <cell r="F1241" t="str">
            <v>%</v>
          </cell>
          <cell r="G1241">
            <v>100</v>
          </cell>
          <cell r="H1241">
            <v>42736</v>
          </cell>
          <cell r="I1241">
            <v>12</v>
          </cell>
          <cell r="J1241" t="str">
            <v>MES</v>
          </cell>
          <cell r="K1241" t="str">
            <v>SECRETARÍA DE HACIENDA</v>
          </cell>
          <cell r="L1241" t="str">
            <v>Fortalecimiento Tecnológico de Teleantioquia Departamento de Antioquia</v>
          </cell>
        </row>
        <row r="1242">
          <cell r="C1242">
            <v>0</v>
          </cell>
          <cell r="D1242">
            <v>0</v>
          </cell>
          <cell r="E1242" t="str">
            <v>Implementación estrategia de producción</v>
          </cell>
          <cell r="F1242" t="str">
            <v>%</v>
          </cell>
          <cell r="G1242">
            <v>100</v>
          </cell>
          <cell r="H1242">
            <v>42736</v>
          </cell>
          <cell r="I1242">
            <v>12</v>
          </cell>
          <cell r="J1242" t="str">
            <v>MES</v>
          </cell>
          <cell r="K1242" t="str">
            <v>SECRETARÍA DE HACIENDA</v>
          </cell>
          <cell r="L1242">
            <v>0</v>
          </cell>
        </row>
        <row r="1243">
          <cell r="C1243" t="str">
            <v>2016050000139</v>
          </cell>
          <cell r="D1243">
            <v>2000000000</v>
          </cell>
          <cell r="E1243" t="str">
            <v>Actualización de los valores Fase 1.</v>
          </cell>
          <cell r="F1243" t="str">
            <v>UNI</v>
          </cell>
          <cell r="G1243">
            <v>1</v>
          </cell>
          <cell r="H1243">
            <v>42736</v>
          </cell>
          <cell r="I1243">
            <v>12</v>
          </cell>
          <cell r="J1243" t="str">
            <v>MES</v>
          </cell>
          <cell r="K1243" t="str">
            <v>SECRETARÍA DE HACIENDA</v>
          </cell>
          <cell r="L1243" t="str">
            <v>Aplicación del Marco normativo para la Implementación de las normas Internacionales emitido por la CGN, mediante la Resolución 533 de Octubre de 2015, en el Departamento de Antioquia</v>
          </cell>
        </row>
        <row r="1244">
          <cell r="C1244">
            <v>0</v>
          </cell>
          <cell r="D1244">
            <v>0</v>
          </cell>
          <cell r="E1244" t="str">
            <v>Capacitación estructural NICSP</v>
          </cell>
          <cell r="F1244" t="str">
            <v>UNI</v>
          </cell>
          <cell r="G1244">
            <v>1</v>
          </cell>
          <cell r="H1244">
            <v>42736</v>
          </cell>
          <cell r="I1244">
            <v>12</v>
          </cell>
          <cell r="J1244" t="str">
            <v>MES</v>
          </cell>
          <cell r="K1244" t="str">
            <v>SECRETARÍA DE HACIENDA</v>
          </cell>
          <cell r="L1244">
            <v>0</v>
          </cell>
        </row>
        <row r="1245">
          <cell r="C1245">
            <v>0</v>
          </cell>
          <cell r="D1245">
            <v>0</v>
          </cell>
          <cell r="E1245" t="str">
            <v>Capacitación por excepción</v>
          </cell>
          <cell r="F1245" t="str">
            <v>UNI</v>
          </cell>
          <cell r="G1245">
            <v>1</v>
          </cell>
          <cell r="H1245">
            <v>42736</v>
          </cell>
          <cell r="I1245">
            <v>12</v>
          </cell>
          <cell r="J1245" t="str">
            <v>MES</v>
          </cell>
          <cell r="K1245" t="str">
            <v>SECRETARÍA DE HACIENDA</v>
          </cell>
          <cell r="L1245">
            <v>0</v>
          </cell>
        </row>
        <row r="1246">
          <cell r="C1246">
            <v>0</v>
          </cell>
          <cell r="D1246">
            <v>0</v>
          </cell>
          <cell r="E1246" t="str">
            <v>ESFA a enero 01 de 2018.</v>
          </cell>
          <cell r="F1246" t="str">
            <v>UNI</v>
          </cell>
          <cell r="G1246">
            <v>1</v>
          </cell>
          <cell r="H1246">
            <v>42736</v>
          </cell>
          <cell r="I1246">
            <v>12</v>
          </cell>
          <cell r="J1246" t="str">
            <v>MES</v>
          </cell>
          <cell r="K1246" t="str">
            <v>SECRETARÍA DE HACIENDA</v>
          </cell>
          <cell r="L1246">
            <v>0</v>
          </cell>
        </row>
        <row r="1247">
          <cell r="C1247">
            <v>0</v>
          </cell>
          <cell r="D1247">
            <v>0</v>
          </cell>
          <cell r="E1247" t="str">
            <v>Gestión del cambio y sensibilización</v>
          </cell>
          <cell r="F1247" t="str">
            <v>UNI</v>
          </cell>
          <cell r="G1247">
            <v>1</v>
          </cell>
          <cell r="H1247">
            <v>42736</v>
          </cell>
          <cell r="I1247">
            <v>12</v>
          </cell>
          <cell r="J1247" t="str">
            <v>MES</v>
          </cell>
          <cell r="K1247" t="str">
            <v>SECRETARÍA DE HACIENDA</v>
          </cell>
          <cell r="L1247">
            <v>0</v>
          </cell>
        </row>
        <row r="1248">
          <cell r="C1248">
            <v>0</v>
          </cell>
          <cell r="D1248">
            <v>0</v>
          </cell>
          <cell r="E1248" t="str">
            <v>Informe técnico contable final</v>
          </cell>
          <cell r="F1248" t="str">
            <v>UNI</v>
          </cell>
          <cell r="G1248">
            <v>1</v>
          </cell>
          <cell r="H1248">
            <v>42736</v>
          </cell>
          <cell r="I1248">
            <v>12</v>
          </cell>
          <cell r="J1248" t="str">
            <v>MES</v>
          </cell>
          <cell r="K1248" t="str">
            <v>SECRETARÍA DE HACIENDA</v>
          </cell>
          <cell r="L1248">
            <v>0</v>
          </cell>
        </row>
        <row r="1249">
          <cell r="C1249">
            <v>0</v>
          </cell>
          <cell r="D1249">
            <v>0</v>
          </cell>
          <cell r="E1249" t="str">
            <v>Informe trimestral exigible por la CGN</v>
          </cell>
          <cell r="F1249" t="str">
            <v>UNI</v>
          </cell>
          <cell r="G1249">
            <v>1</v>
          </cell>
          <cell r="H1249">
            <v>42736</v>
          </cell>
          <cell r="I1249">
            <v>12</v>
          </cell>
          <cell r="J1249" t="str">
            <v>MES</v>
          </cell>
          <cell r="K1249" t="str">
            <v>SECRETARÍA DE HACIENDA</v>
          </cell>
          <cell r="L1249">
            <v>0</v>
          </cell>
        </row>
        <row r="1250">
          <cell r="C1250">
            <v>0</v>
          </cell>
          <cell r="D1250">
            <v>0</v>
          </cell>
          <cell r="E1250" t="str">
            <v>Modelo costos NICSP FLA</v>
          </cell>
          <cell r="F1250" t="str">
            <v>UNI</v>
          </cell>
          <cell r="G1250">
            <v>1</v>
          </cell>
          <cell r="H1250">
            <v>42736</v>
          </cell>
          <cell r="I1250">
            <v>12</v>
          </cell>
          <cell r="J1250" t="str">
            <v>MES</v>
          </cell>
          <cell r="K1250" t="str">
            <v>SECRETARÍA DE HACIENDA</v>
          </cell>
          <cell r="L1250">
            <v>0</v>
          </cell>
        </row>
        <row r="1251">
          <cell r="C1251">
            <v>0</v>
          </cell>
          <cell r="D1251">
            <v>0</v>
          </cell>
          <cell r="E1251" t="str">
            <v>Políticas contables CGN</v>
          </cell>
          <cell r="F1251" t="str">
            <v>UNI</v>
          </cell>
          <cell r="G1251">
            <v>1</v>
          </cell>
          <cell r="H1251">
            <v>42736</v>
          </cell>
          <cell r="I1251">
            <v>12</v>
          </cell>
          <cell r="J1251" t="str">
            <v>MES</v>
          </cell>
          <cell r="K1251" t="str">
            <v>SECRETARÍA DE HACIENDA</v>
          </cell>
          <cell r="L1251">
            <v>0</v>
          </cell>
        </row>
        <row r="1252">
          <cell r="C1252">
            <v>0</v>
          </cell>
          <cell r="D1252">
            <v>0</v>
          </cell>
          <cell r="E1252" t="str">
            <v>Políticas entidades controladas</v>
          </cell>
          <cell r="F1252" t="str">
            <v>UNI</v>
          </cell>
          <cell r="G1252">
            <v>1</v>
          </cell>
          <cell r="H1252">
            <v>42736</v>
          </cell>
          <cell r="I1252">
            <v>12</v>
          </cell>
          <cell r="J1252" t="str">
            <v>MES</v>
          </cell>
          <cell r="K1252" t="str">
            <v>SECRETARÍA DE HACIENDA</v>
          </cell>
          <cell r="L1252">
            <v>0</v>
          </cell>
        </row>
        <row r="1253">
          <cell r="C1253">
            <v>0</v>
          </cell>
          <cell r="D1253">
            <v>0</v>
          </cell>
          <cell r="E1253" t="str">
            <v>Propuesta de Consolidación EF</v>
          </cell>
          <cell r="F1253" t="str">
            <v>UNI</v>
          </cell>
          <cell r="G1253">
            <v>1</v>
          </cell>
          <cell r="H1253">
            <v>42736</v>
          </cell>
          <cell r="I1253">
            <v>12</v>
          </cell>
          <cell r="J1253" t="str">
            <v>MES</v>
          </cell>
          <cell r="K1253" t="str">
            <v>SECRETARÍA DE HACIENDA</v>
          </cell>
          <cell r="L1253">
            <v>0</v>
          </cell>
        </row>
        <row r="1254">
          <cell r="C1254">
            <v>0</v>
          </cell>
          <cell r="D1254">
            <v>0</v>
          </cell>
          <cell r="E1254" t="str">
            <v>Respuesta a preguntas técnicas.</v>
          </cell>
          <cell r="F1254" t="str">
            <v>UNI</v>
          </cell>
          <cell r="G1254">
            <v>1</v>
          </cell>
          <cell r="H1254">
            <v>42736</v>
          </cell>
          <cell r="I1254">
            <v>12</v>
          </cell>
          <cell r="J1254" t="str">
            <v>MES</v>
          </cell>
          <cell r="K1254" t="str">
            <v>SECRETARÍA DE HACIENDA</v>
          </cell>
          <cell r="L1254">
            <v>0</v>
          </cell>
        </row>
        <row r="1255">
          <cell r="C1255" t="str">
            <v>2016050000193</v>
          </cell>
          <cell r="D1255">
            <v>879328964</v>
          </cell>
          <cell r="E1255" t="str">
            <v>Inv, sistem e implem del proyecto de PP</v>
          </cell>
          <cell r="F1255" t="str">
            <v>UNI</v>
          </cell>
          <cell r="G1255">
            <v>1</v>
          </cell>
          <cell r="H1255">
            <v>42736</v>
          </cell>
          <cell r="I1255">
            <v>12</v>
          </cell>
          <cell r="J1255" t="str">
            <v>MES</v>
          </cell>
          <cell r="K1255" t="str">
            <v>SECRETARÍA DE HACIENDA</v>
          </cell>
          <cell r="L1255" t="str">
            <v>Elaboración de una política pública de vivienda y hábitat en el departamento de Antioquia</v>
          </cell>
        </row>
        <row r="1256">
          <cell r="C1256">
            <v>0</v>
          </cell>
          <cell r="D1256">
            <v>0</v>
          </cell>
          <cell r="E1256" t="str">
            <v>Gastos Operativos del proyecto PP.</v>
          </cell>
          <cell r="F1256" t="str">
            <v>UNI</v>
          </cell>
          <cell r="G1256">
            <v>1</v>
          </cell>
          <cell r="H1256">
            <v>42736</v>
          </cell>
          <cell r="I1256">
            <v>12</v>
          </cell>
          <cell r="J1256" t="str">
            <v>MES</v>
          </cell>
          <cell r="K1256" t="str">
            <v>SECRETARÍA DE HACIENDA</v>
          </cell>
          <cell r="L1256">
            <v>0</v>
          </cell>
        </row>
        <row r="1257">
          <cell r="C1257" t="str">
            <v>2016050000207</v>
          </cell>
          <cell r="D1257">
            <v>38182042295</v>
          </cell>
          <cell r="E1257" t="str">
            <v>Pago Deuda Metro de Medellín</v>
          </cell>
          <cell r="F1257" t="str">
            <v>UNI</v>
          </cell>
          <cell r="G1257">
            <v>1</v>
          </cell>
          <cell r="H1257">
            <v>42736</v>
          </cell>
          <cell r="I1257">
            <v>12</v>
          </cell>
          <cell r="J1257" t="str">
            <v>MES</v>
          </cell>
          <cell r="K1257" t="str">
            <v>SECRETARÍA DE HACIENDA</v>
          </cell>
          <cell r="L1257" t="str">
            <v>Compromiso acuerdo de pago deuda METRO Medellín</v>
          </cell>
        </row>
        <row r="1258">
          <cell r="C1258">
            <v>2012050000014</v>
          </cell>
          <cell r="D1258">
            <v>5582066468</v>
          </cell>
          <cell r="E1258" t="str">
            <v>CRM Cultura de pago</v>
          </cell>
          <cell r="F1258" t="str">
            <v>UNI</v>
          </cell>
          <cell r="G1258">
            <v>100</v>
          </cell>
          <cell r="H1258">
            <v>42736</v>
          </cell>
          <cell r="I1258">
            <v>12</v>
          </cell>
          <cell r="J1258" t="str">
            <v>MES</v>
          </cell>
          <cell r="K1258" t="str">
            <v>SECRETARÍA DE HACIENDA</v>
          </cell>
          <cell r="L1258" t="str">
            <v>Fortalecimiento de las rentas oficiales como fuente de inversión social en el Departamento de Antioquia</v>
          </cell>
        </row>
        <row r="1259">
          <cell r="C1259" t="str">
            <v>2016050000209</v>
          </cell>
          <cell r="D1259">
            <v>5392000000</v>
          </cell>
          <cell r="E1259" t="str">
            <v>Transferencia de conocimiento</v>
          </cell>
          <cell r="F1259" t="str">
            <v>%</v>
          </cell>
          <cell r="G1259">
            <v>100</v>
          </cell>
          <cell r="H1259">
            <v>42795</v>
          </cell>
          <cell r="I1259">
            <v>9</v>
          </cell>
          <cell r="J1259" t="str">
            <v>MES</v>
          </cell>
          <cell r="K1259" t="str">
            <v>SECRETARÍA DE HACIENDA</v>
          </cell>
          <cell r="L1259" t="str">
            <v>Mejoramiento de la Hacienda pública del Departamento de Antioquia</v>
          </cell>
        </row>
        <row r="1260">
          <cell r="C1260">
            <v>0</v>
          </cell>
          <cell r="D1260">
            <v>0</v>
          </cell>
          <cell r="E1260" t="str">
            <v>Socialización, acompañamiento EOP y ETD</v>
          </cell>
          <cell r="F1260" t="str">
            <v>%</v>
          </cell>
          <cell r="G1260">
            <v>100</v>
          </cell>
          <cell r="H1260">
            <v>42795</v>
          </cell>
          <cell r="I1260">
            <v>9</v>
          </cell>
          <cell r="J1260" t="str">
            <v>MES</v>
          </cell>
          <cell r="K1260" t="str">
            <v>SECRETARÍA DE HACIENDA</v>
          </cell>
          <cell r="L1260">
            <v>0</v>
          </cell>
        </row>
        <row r="1261">
          <cell r="C1261">
            <v>0</v>
          </cell>
          <cell r="D1261">
            <v>0</v>
          </cell>
          <cell r="E1261" t="str">
            <v>Revisión y elaboración costos FLA</v>
          </cell>
          <cell r="F1261" t="str">
            <v>%</v>
          </cell>
          <cell r="G1261">
            <v>100</v>
          </cell>
          <cell r="H1261">
            <v>42795</v>
          </cell>
          <cell r="I1261">
            <v>9</v>
          </cell>
          <cell r="J1261" t="str">
            <v>MES</v>
          </cell>
          <cell r="K1261" t="str">
            <v>SECRETARÍA DE HACIENDA</v>
          </cell>
          <cell r="L1261">
            <v>0</v>
          </cell>
        </row>
        <row r="1262">
          <cell r="C1262">
            <v>0</v>
          </cell>
          <cell r="D1262">
            <v>0</v>
          </cell>
          <cell r="E1262" t="str">
            <v>Revisar, ajustar y analizar MFMP</v>
          </cell>
          <cell r="F1262" t="str">
            <v>%</v>
          </cell>
          <cell r="G1262">
            <v>100</v>
          </cell>
          <cell r="H1262">
            <v>42795</v>
          </cell>
          <cell r="I1262">
            <v>9</v>
          </cell>
          <cell r="J1262" t="str">
            <v>MES</v>
          </cell>
          <cell r="K1262" t="str">
            <v>SECRETARÍA DE HACIENDA</v>
          </cell>
          <cell r="L1262">
            <v>0</v>
          </cell>
        </row>
        <row r="1263">
          <cell r="C1263">
            <v>0</v>
          </cell>
          <cell r="D1263">
            <v>0</v>
          </cell>
          <cell r="E1263" t="str">
            <v>Monitoreo y seguimiento al PAC</v>
          </cell>
          <cell r="F1263" t="str">
            <v>%</v>
          </cell>
          <cell r="G1263">
            <v>100</v>
          </cell>
          <cell r="H1263">
            <v>42795</v>
          </cell>
          <cell r="I1263">
            <v>9</v>
          </cell>
          <cell r="J1263" t="str">
            <v>MES</v>
          </cell>
          <cell r="K1263" t="str">
            <v>SECRETARÍA DE HACIENDA</v>
          </cell>
          <cell r="L1263">
            <v>0</v>
          </cell>
        </row>
        <row r="1264">
          <cell r="C1264">
            <v>0</v>
          </cell>
          <cell r="D1264">
            <v>0</v>
          </cell>
          <cell r="E1264" t="str">
            <v>Implementación estrategiaDesempeñoFiscal</v>
          </cell>
          <cell r="F1264" t="str">
            <v>%</v>
          </cell>
          <cell r="G1264">
            <v>100</v>
          </cell>
          <cell r="H1264">
            <v>42795</v>
          </cell>
          <cell r="I1264">
            <v>9</v>
          </cell>
          <cell r="J1264" t="str">
            <v>MES</v>
          </cell>
          <cell r="K1264" t="str">
            <v>SECRETARÍA DE HACIENDA</v>
          </cell>
          <cell r="L1264">
            <v>0</v>
          </cell>
        </row>
        <row r="1265">
          <cell r="C1265">
            <v>0</v>
          </cell>
          <cell r="D1265">
            <v>0</v>
          </cell>
          <cell r="E1265" t="str">
            <v>Diseño de estrategia Rentas Dptls</v>
          </cell>
          <cell r="F1265" t="str">
            <v>%</v>
          </cell>
          <cell r="G1265">
            <v>100</v>
          </cell>
          <cell r="H1265">
            <v>42795</v>
          </cell>
          <cell r="I1265">
            <v>9</v>
          </cell>
          <cell r="J1265" t="str">
            <v>MES</v>
          </cell>
          <cell r="K1265" t="str">
            <v>SECRETARÍA DE HACIENDA</v>
          </cell>
          <cell r="L1265">
            <v>0</v>
          </cell>
        </row>
        <row r="1266">
          <cell r="C1266">
            <v>0</v>
          </cell>
          <cell r="D1266">
            <v>0</v>
          </cell>
          <cell r="E1266" t="str">
            <v>Conformación mesa de trabajo Hacienda P</v>
          </cell>
          <cell r="F1266" t="str">
            <v>%</v>
          </cell>
          <cell r="G1266">
            <v>100</v>
          </cell>
          <cell r="H1266">
            <v>42795</v>
          </cell>
          <cell r="I1266">
            <v>9</v>
          </cell>
          <cell r="J1266" t="str">
            <v>MES</v>
          </cell>
          <cell r="K1266" t="str">
            <v>SECRETARÍA DE HACIENDA</v>
          </cell>
          <cell r="L1266">
            <v>0</v>
          </cell>
        </row>
        <row r="1267">
          <cell r="C1267">
            <v>0</v>
          </cell>
          <cell r="D1267">
            <v>0</v>
          </cell>
          <cell r="E1267" t="str">
            <v>Capital intelectual- relacionamiento</v>
          </cell>
          <cell r="F1267" t="str">
            <v>%</v>
          </cell>
          <cell r="G1267">
            <v>100</v>
          </cell>
          <cell r="H1267">
            <v>42795</v>
          </cell>
          <cell r="I1267">
            <v>9</v>
          </cell>
          <cell r="J1267" t="str">
            <v>MES</v>
          </cell>
          <cell r="K1267" t="str">
            <v>SECRETARÍA DE HACIENDA</v>
          </cell>
          <cell r="L1267">
            <v>0</v>
          </cell>
        </row>
        <row r="1268">
          <cell r="C1268">
            <v>0</v>
          </cell>
          <cell r="D1268">
            <v>0</v>
          </cell>
          <cell r="E1268" t="str">
            <v>Capacitación funcionarios</v>
          </cell>
          <cell r="F1268" t="str">
            <v>%</v>
          </cell>
          <cell r="G1268">
            <v>100</v>
          </cell>
          <cell r="H1268">
            <v>42795</v>
          </cell>
          <cell r="I1268">
            <v>9</v>
          </cell>
          <cell r="J1268" t="str">
            <v>MES</v>
          </cell>
          <cell r="K1268" t="str">
            <v>SECRETARÍA DE HACIENDA</v>
          </cell>
          <cell r="L1268">
            <v>0</v>
          </cell>
        </row>
        <row r="1269">
          <cell r="C1269">
            <v>0</v>
          </cell>
          <cell r="D1269">
            <v>0</v>
          </cell>
          <cell r="E1269" t="str">
            <v>Asesoría tributaria</v>
          </cell>
          <cell r="F1269" t="str">
            <v>%</v>
          </cell>
          <cell r="G1269">
            <v>100</v>
          </cell>
          <cell r="H1269">
            <v>42795</v>
          </cell>
          <cell r="I1269">
            <v>9</v>
          </cell>
          <cell r="J1269" t="str">
            <v>MES</v>
          </cell>
          <cell r="K1269" t="str">
            <v>SECRETARÍA DE HACIENDA</v>
          </cell>
          <cell r="L1269">
            <v>0</v>
          </cell>
        </row>
        <row r="1270">
          <cell r="C1270">
            <v>0</v>
          </cell>
          <cell r="D1270">
            <v>0</v>
          </cell>
          <cell r="E1270" t="str">
            <v>Apoyo y Asesoría temas penalesyfiscales</v>
          </cell>
          <cell r="F1270" t="str">
            <v>%</v>
          </cell>
          <cell r="G1270">
            <v>100</v>
          </cell>
          <cell r="H1270">
            <v>42795</v>
          </cell>
          <cell r="I1270">
            <v>9</v>
          </cell>
          <cell r="J1270" t="str">
            <v>MES</v>
          </cell>
          <cell r="K1270" t="str">
            <v>SECRETARÍA DE HACIENDA</v>
          </cell>
          <cell r="L1270">
            <v>0</v>
          </cell>
        </row>
        <row r="1271">
          <cell r="C1271">
            <v>0</v>
          </cell>
          <cell r="D1271">
            <v>0</v>
          </cell>
          <cell r="E1271" t="str">
            <v>Apoyo y Asesoría saneamiento bienes</v>
          </cell>
          <cell r="F1271" t="str">
            <v>%</v>
          </cell>
          <cell r="G1271">
            <v>100</v>
          </cell>
          <cell r="H1271">
            <v>42795</v>
          </cell>
          <cell r="I1271">
            <v>9</v>
          </cell>
          <cell r="J1271" t="str">
            <v>MES</v>
          </cell>
          <cell r="K1271" t="str">
            <v>SECRETARÍA DE HACIENDA</v>
          </cell>
          <cell r="L1271">
            <v>0</v>
          </cell>
        </row>
        <row r="1272">
          <cell r="C1272">
            <v>0</v>
          </cell>
          <cell r="D1272">
            <v>0</v>
          </cell>
          <cell r="E1272" t="str">
            <v>Análisis financiero Dpto y Ent Desc</v>
          </cell>
          <cell r="F1272" t="str">
            <v>%</v>
          </cell>
          <cell r="G1272">
            <v>100</v>
          </cell>
          <cell r="H1272">
            <v>42795</v>
          </cell>
          <cell r="I1272">
            <v>9</v>
          </cell>
          <cell r="J1272" t="str">
            <v>MES</v>
          </cell>
          <cell r="K1272" t="str">
            <v>SECRETARÍA DE HACIENDA</v>
          </cell>
          <cell r="L1272">
            <v>0</v>
          </cell>
        </row>
        <row r="1273">
          <cell r="C1273">
            <v>0</v>
          </cell>
          <cell r="D1273">
            <v>0</v>
          </cell>
          <cell r="E1273" t="str">
            <v>Acompañamiento informe calificad riesgo</v>
          </cell>
          <cell r="F1273" t="str">
            <v>%</v>
          </cell>
          <cell r="G1273">
            <v>100</v>
          </cell>
          <cell r="H1273">
            <v>42795</v>
          </cell>
          <cell r="I1273">
            <v>9</v>
          </cell>
          <cell r="J1273" t="str">
            <v>MES</v>
          </cell>
          <cell r="K1273" t="str">
            <v>SECRETARÍA DE HACIENDA</v>
          </cell>
          <cell r="L1273">
            <v>0</v>
          </cell>
        </row>
        <row r="1274">
          <cell r="C1274" t="str">
            <v>2016050000260</v>
          </cell>
          <cell r="D1274">
            <v>1300000000</v>
          </cell>
          <cell r="E1274" t="str">
            <v>Estudios y diseños técnicos</v>
          </cell>
          <cell r="F1274" t="str">
            <v>UNI</v>
          </cell>
          <cell r="G1274">
            <v>0.3</v>
          </cell>
          <cell r="H1274">
            <v>42736</v>
          </cell>
          <cell r="I1274">
            <v>12</v>
          </cell>
          <cell r="J1274" t="str">
            <v>MES</v>
          </cell>
          <cell r="K1274" t="str">
            <v>SECRETARÍA DE INFRAESTRUCTURA FISICA</v>
          </cell>
          <cell r="L1274" t="str">
            <v>Estudios para inclusión de Antioquia en el Plan Maestro Ferroviario</v>
          </cell>
        </row>
        <row r="1275">
          <cell r="C1275">
            <v>0</v>
          </cell>
          <cell r="D1275">
            <v>0</v>
          </cell>
          <cell r="E1275" t="str">
            <v>Fortalecimiento Institucional</v>
          </cell>
          <cell r="F1275" t="str">
            <v>UNI</v>
          </cell>
          <cell r="G1275">
            <v>1</v>
          </cell>
          <cell r="H1275">
            <v>42736</v>
          </cell>
          <cell r="I1275">
            <v>12</v>
          </cell>
          <cell r="J1275" t="str">
            <v>MES</v>
          </cell>
          <cell r="K1275" t="str">
            <v>SECRETARÍA DE INFRAESTRUCTURA FISICA</v>
          </cell>
          <cell r="L1275">
            <v>0</v>
          </cell>
        </row>
        <row r="1276">
          <cell r="C1276" t="str">
            <v>2015050000013</v>
          </cell>
          <cell r="D1276">
            <v>6406200000</v>
          </cell>
          <cell r="E1276" t="str">
            <v>Kit maquinaria restaurar transitabilidad</v>
          </cell>
          <cell r="F1276" t="str">
            <v>UNI</v>
          </cell>
          <cell r="G1276">
            <v>3</v>
          </cell>
          <cell r="H1276">
            <v>42736</v>
          </cell>
          <cell r="I1276">
            <v>12</v>
          </cell>
          <cell r="J1276" t="str">
            <v>MES</v>
          </cell>
          <cell r="K1276" t="str">
            <v>SECRETARÍA DE INFRAESTRUCTURA FISICA</v>
          </cell>
          <cell r="L1276" t="str">
            <v>Conservación de la transitabilidad en vías en el Departamento</v>
          </cell>
        </row>
        <row r="1277">
          <cell r="C1277" t="str">
            <v>2016050000250</v>
          </cell>
          <cell r="D1277">
            <v>1791231778</v>
          </cell>
          <cell r="E1277" t="str">
            <v>Fortalecimiento institucional</v>
          </cell>
          <cell r="F1277" t="str">
            <v>UNI</v>
          </cell>
          <cell r="G1277">
            <v>1</v>
          </cell>
          <cell r="H1277">
            <v>42736</v>
          </cell>
          <cell r="I1277">
            <v>12</v>
          </cell>
          <cell r="J1277" t="str">
            <v>MES</v>
          </cell>
          <cell r="K1277" t="str">
            <v>SECRETARÍA DE INFRAESTRUCTURA FISICA</v>
          </cell>
          <cell r="L1277" t="str">
            <v>Renovación y aumento de la señalización en las vías de la Red Vial Secundaria Todo El Departamento, Antioquia, Occidente</v>
          </cell>
        </row>
        <row r="1278">
          <cell r="C1278">
            <v>0</v>
          </cell>
          <cell r="D1278">
            <v>0</v>
          </cell>
          <cell r="E1278" t="str">
            <v>Señalización vial obra</v>
          </cell>
          <cell r="F1278" t="str">
            <v>KM</v>
          </cell>
          <cell r="G1278">
            <v>350</v>
          </cell>
          <cell r="H1278">
            <v>42736</v>
          </cell>
          <cell r="I1278">
            <v>12</v>
          </cell>
          <cell r="J1278" t="str">
            <v>MES</v>
          </cell>
          <cell r="K1278" t="str">
            <v>SECRETARÍA DE INFRAESTRUCTURA FISICA</v>
          </cell>
          <cell r="L1278">
            <v>0</v>
          </cell>
        </row>
        <row r="1279">
          <cell r="C1279">
            <v>0</v>
          </cell>
          <cell r="D1279">
            <v>0</v>
          </cell>
          <cell r="E1279" t="str">
            <v>Señalización vial interventoría</v>
          </cell>
          <cell r="F1279" t="str">
            <v>KM</v>
          </cell>
          <cell r="G1279">
            <v>350</v>
          </cell>
          <cell r="H1279">
            <v>42736</v>
          </cell>
          <cell r="I1279">
            <v>12</v>
          </cell>
          <cell r="J1279" t="str">
            <v>MES</v>
          </cell>
          <cell r="K1279" t="str">
            <v>SECRETARÍA DE INFRAESTRUCTURA FISICA</v>
          </cell>
          <cell r="L1279">
            <v>0</v>
          </cell>
        </row>
        <row r="1280">
          <cell r="C1280" t="str">
            <v>2016050000251</v>
          </cell>
          <cell r="D1280">
            <v>15400000000</v>
          </cell>
          <cell r="E1280" t="str">
            <v>Pavimentación Placa Huella</v>
          </cell>
          <cell r="F1280" t="str">
            <v>KM</v>
          </cell>
          <cell r="G1280">
            <v>21</v>
          </cell>
          <cell r="H1280">
            <v>42736</v>
          </cell>
          <cell r="I1280">
            <v>12</v>
          </cell>
          <cell r="J1280" t="str">
            <v>MES</v>
          </cell>
          <cell r="K1280" t="str">
            <v>SECRETARÍA DE INFRAESTRUCTURA FISICA</v>
          </cell>
          <cell r="L1280" t="str">
            <v>Construcción de Placa Huella en la Red Vial Terciaria de Antioquia</v>
          </cell>
        </row>
        <row r="1281">
          <cell r="C1281">
            <v>0</v>
          </cell>
          <cell r="D1281">
            <v>0</v>
          </cell>
          <cell r="E1281" t="str">
            <v>Fortalecimiento Institucional</v>
          </cell>
          <cell r="F1281" t="str">
            <v>UNI</v>
          </cell>
          <cell r="G1281">
            <v>1</v>
          </cell>
          <cell r="H1281">
            <v>42736</v>
          </cell>
          <cell r="I1281">
            <v>12</v>
          </cell>
          <cell r="J1281" t="str">
            <v>MES</v>
          </cell>
          <cell r="K1281" t="str">
            <v>SECRETARÍA DE INFRAESTRUCTURA FISICA</v>
          </cell>
          <cell r="L1281">
            <v>0</v>
          </cell>
        </row>
        <row r="1282">
          <cell r="C1282" t="str">
            <v>2016050000252</v>
          </cell>
          <cell r="D1282">
            <v>7379077555</v>
          </cell>
          <cell r="E1282" t="str">
            <v>Construcción Ciclorutas</v>
          </cell>
          <cell r="F1282" t="str">
            <v>KM</v>
          </cell>
          <cell r="G1282">
            <v>6</v>
          </cell>
          <cell r="H1282">
            <v>42736</v>
          </cell>
          <cell r="I1282">
            <v>12</v>
          </cell>
          <cell r="J1282" t="str">
            <v>MES</v>
          </cell>
          <cell r="K1282" t="str">
            <v>SECRETARÍA DE INFRAESTRUCTURA FISICA</v>
          </cell>
          <cell r="L1282" t="str">
            <v>Construcción de bulevares para peatones, ciclorutas, ciclo vías y senderos en Antioquia</v>
          </cell>
        </row>
        <row r="1283">
          <cell r="C1283">
            <v>0</v>
          </cell>
          <cell r="D1283">
            <v>0</v>
          </cell>
          <cell r="E1283" t="str">
            <v>Interventoría</v>
          </cell>
          <cell r="F1283" t="str">
            <v>UNI</v>
          </cell>
          <cell r="G1283">
            <v>1</v>
          </cell>
          <cell r="H1283">
            <v>42736</v>
          </cell>
          <cell r="I1283">
            <v>12</v>
          </cell>
          <cell r="J1283" t="str">
            <v>MES</v>
          </cell>
          <cell r="K1283" t="str">
            <v>SECRETARÍA DE INFRAESTRUCTURA FISICA</v>
          </cell>
          <cell r="L1283">
            <v>0</v>
          </cell>
        </row>
        <row r="1284">
          <cell r="C1284">
            <v>0</v>
          </cell>
          <cell r="D1284">
            <v>0</v>
          </cell>
          <cell r="E1284" t="str">
            <v>Fortalecimiento Institucional</v>
          </cell>
          <cell r="F1284" t="str">
            <v>UNI</v>
          </cell>
          <cell r="G1284">
            <v>1</v>
          </cell>
          <cell r="H1284">
            <v>42736</v>
          </cell>
          <cell r="I1284">
            <v>12</v>
          </cell>
          <cell r="J1284" t="str">
            <v>MES</v>
          </cell>
          <cell r="K1284" t="str">
            <v>SECRETARÍA DE INFRAESTRUCTURA FISICA</v>
          </cell>
          <cell r="L1284">
            <v>0</v>
          </cell>
        </row>
        <row r="1285">
          <cell r="C1285" t="str">
            <v>2016050000253</v>
          </cell>
          <cell r="D1285">
            <v>5100000000</v>
          </cell>
          <cell r="E1285" t="str">
            <v>Construcción obras</v>
          </cell>
          <cell r="F1285" t="str">
            <v>KM</v>
          </cell>
          <cell r="G1285">
            <v>1</v>
          </cell>
          <cell r="H1285">
            <v>42736</v>
          </cell>
          <cell r="I1285">
            <v>12</v>
          </cell>
          <cell r="J1285" t="str">
            <v>MES</v>
          </cell>
          <cell r="K1285" t="str">
            <v>SECRETARÍA DE INFRAESTRUCTURA FISICA</v>
          </cell>
          <cell r="L1285" t="str">
            <v>Mejoramiento Conexión Vial Aburra Norte</v>
          </cell>
        </row>
        <row r="1286">
          <cell r="C1286" t="str">
            <v>2016050000254</v>
          </cell>
          <cell r="D1286">
            <v>36433353820</v>
          </cell>
          <cell r="E1286" t="str">
            <v>Fortalecimiento institucional</v>
          </cell>
          <cell r="F1286" t="str">
            <v>UNI</v>
          </cell>
          <cell r="G1286">
            <v>1</v>
          </cell>
          <cell r="H1286">
            <v>42736</v>
          </cell>
          <cell r="I1286">
            <v>12</v>
          </cell>
          <cell r="J1286" t="str">
            <v>MES</v>
          </cell>
          <cell r="K1286" t="str">
            <v>SECRETARÍA DE INFRAESTRUCTURA FISICA</v>
          </cell>
          <cell r="L1286" t="str">
            <v>Mantenimiento y Mejoramiento de la RVS en Antioquia</v>
          </cell>
        </row>
        <row r="1287">
          <cell r="C1287">
            <v>0</v>
          </cell>
          <cell r="D1287">
            <v>0</v>
          </cell>
          <cell r="E1287" t="str">
            <v>Intervención puntos críticos</v>
          </cell>
          <cell r="F1287" t="str">
            <v>UNI</v>
          </cell>
          <cell r="G1287">
            <v>1</v>
          </cell>
          <cell r="H1287">
            <v>42736</v>
          </cell>
          <cell r="I1287">
            <v>12</v>
          </cell>
          <cell r="J1287" t="str">
            <v>MES</v>
          </cell>
          <cell r="K1287" t="str">
            <v>SECRETARÍA DE INFRAESTRUCTURA FISICA</v>
          </cell>
          <cell r="L1287">
            <v>0</v>
          </cell>
        </row>
        <row r="1288">
          <cell r="C1288">
            <v>0</v>
          </cell>
          <cell r="D1288">
            <v>0</v>
          </cell>
          <cell r="E1288" t="str">
            <v>Interventoría mantenimiento rutinario</v>
          </cell>
          <cell r="F1288" t="str">
            <v>UNI</v>
          </cell>
          <cell r="G1288">
            <v>1</v>
          </cell>
          <cell r="H1288">
            <v>42736</v>
          </cell>
          <cell r="I1288">
            <v>12</v>
          </cell>
          <cell r="J1288" t="str">
            <v>MES</v>
          </cell>
          <cell r="K1288" t="str">
            <v>SECRETARÍA DE INFRAESTRUCTURA FISICA</v>
          </cell>
          <cell r="L1288">
            <v>0</v>
          </cell>
        </row>
        <row r="1289">
          <cell r="C1289">
            <v>0</v>
          </cell>
          <cell r="D1289">
            <v>0</v>
          </cell>
          <cell r="E1289" t="str">
            <v>Obra intervención puntos críticos</v>
          </cell>
          <cell r="F1289" t="str">
            <v>KM</v>
          </cell>
          <cell r="G1289">
            <v>100</v>
          </cell>
          <cell r="H1289">
            <v>42736</v>
          </cell>
          <cell r="I1289">
            <v>12</v>
          </cell>
          <cell r="J1289" t="str">
            <v>MES</v>
          </cell>
          <cell r="K1289" t="str">
            <v>SECRETARÍA DE INFRAESTRUCTURA FISICA</v>
          </cell>
          <cell r="L1289">
            <v>0</v>
          </cell>
        </row>
        <row r="1290">
          <cell r="C1290">
            <v>0</v>
          </cell>
          <cell r="D1290">
            <v>0</v>
          </cell>
          <cell r="E1290" t="str">
            <v>Obra mantenimiento rutinario</v>
          </cell>
          <cell r="F1290" t="str">
            <v>KM</v>
          </cell>
          <cell r="G1290">
            <v>601</v>
          </cell>
          <cell r="H1290">
            <v>42736</v>
          </cell>
          <cell r="I1290">
            <v>12</v>
          </cell>
          <cell r="J1290" t="str">
            <v>MES</v>
          </cell>
          <cell r="K1290" t="str">
            <v>SECRETARÍA DE INFRAESTRUCTURA FISICA</v>
          </cell>
          <cell r="L1290">
            <v>0</v>
          </cell>
        </row>
        <row r="1291">
          <cell r="C1291">
            <v>0</v>
          </cell>
          <cell r="D1291">
            <v>0</v>
          </cell>
          <cell r="E1291" t="str">
            <v>Recurso Humano</v>
          </cell>
          <cell r="F1291" t="str">
            <v>PRS</v>
          </cell>
          <cell r="G1291">
            <v>20</v>
          </cell>
          <cell r="H1291">
            <v>42767</v>
          </cell>
          <cell r="I1291">
            <v>6</v>
          </cell>
          <cell r="J1291" t="str">
            <v>MES</v>
          </cell>
          <cell r="K1291" t="str">
            <v>SECRETARÍA DE INFRAESTRUCTURA FISICA</v>
          </cell>
          <cell r="L1291">
            <v>0</v>
          </cell>
        </row>
        <row r="1292">
          <cell r="C1292" t="str">
            <v>2016050000255</v>
          </cell>
          <cell r="D1292">
            <v>2600000000</v>
          </cell>
          <cell r="E1292" t="str">
            <v>Compra de Equipos</v>
          </cell>
          <cell r="F1292" t="str">
            <v>UNI</v>
          </cell>
          <cell r="G1292">
            <v>20</v>
          </cell>
          <cell r="H1292">
            <v>42736</v>
          </cell>
          <cell r="I1292">
            <v>12</v>
          </cell>
          <cell r="J1292" t="str">
            <v>MES</v>
          </cell>
          <cell r="K1292" t="str">
            <v>SECRETARÍA DE INFRAESTRUCTURA FISICA</v>
          </cell>
          <cell r="L1292" t="str">
            <v>Desarrollo de Sistemas de Información en la Secretaría de Infraestructura Física</v>
          </cell>
        </row>
        <row r="1293">
          <cell r="C1293">
            <v>0</v>
          </cell>
          <cell r="D1293">
            <v>0</v>
          </cell>
          <cell r="E1293" t="str">
            <v>Dllo Sistemas Información y Bases Datos</v>
          </cell>
          <cell r="F1293" t="str">
            <v>UNI</v>
          </cell>
          <cell r="G1293">
            <v>2</v>
          </cell>
          <cell r="H1293">
            <v>42736</v>
          </cell>
          <cell r="I1293">
            <v>12</v>
          </cell>
          <cell r="J1293" t="str">
            <v>MES</v>
          </cell>
          <cell r="K1293" t="str">
            <v>SECRETARÍA DE INFRAESTRUCTURA FISICA</v>
          </cell>
          <cell r="L1293">
            <v>0</v>
          </cell>
        </row>
        <row r="1294">
          <cell r="C1294">
            <v>0</v>
          </cell>
          <cell r="D1294">
            <v>0</v>
          </cell>
          <cell r="E1294" t="str">
            <v>Estruct Desarrollo y Oper Centro Gestión</v>
          </cell>
          <cell r="F1294" t="str">
            <v>UNI</v>
          </cell>
          <cell r="G1294">
            <v>1</v>
          </cell>
          <cell r="H1294">
            <v>42736</v>
          </cell>
          <cell r="I1294">
            <v>12</v>
          </cell>
          <cell r="J1294" t="str">
            <v>MES</v>
          </cell>
          <cell r="K1294" t="str">
            <v>SECRETARÍA DE INFRAESTRUCTURA FISICA</v>
          </cell>
          <cell r="L1294">
            <v>0</v>
          </cell>
        </row>
        <row r="1295">
          <cell r="C1295">
            <v>0</v>
          </cell>
          <cell r="D1295">
            <v>0</v>
          </cell>
          <cell r="E1295" t="str">
            <v>Mantenimiento Licencias y Software</v>
          </cell>
          <cell r="F1295" t="str">
            <v>UNI</v>
          </cell>
          <cell r="G1295">
            <v>1</v>
          </cell>
          <cell r="H1295">
            <v>42736</v>
          </cell>
          <cell r="I1295">
            <v>12</v>
          </cell>
          <cell r="J1295" t="str">
            <v>MES</v>
          </cell>
          <cell r="K1295" t="str">
            <v>SECRETARÍA DE INFRAESTRUCTURA FISICA</v>
          </cell>
          <cell r="L1295">
            <v>0</v>
          </cell>
        </row>
        <row r="1296">
          <cell r="C1296" t="str">
            <v>2016050000256</v>
          </cell>
          <cell r="D1296">
            <v>3000000000</v>
          </cell>
          <cell r="E1296" t="str">
            <v>Estudios y diseños técnicos</v>
          </cell>
          <cell r="F1296" t="str">
            <v>UNI</v>
          </cell>
          <cell r="G1296">
            <v>4</v>
          </cell>
          <cell r="H1296">
            <v>42736</v>
          </cell>
          <cell r="I1296">
            <v>12</v>
          </cell>
          <cell r="J1296" t="str">
            <v>MES</v>
          </cell>
          <cell r="K1296" t="str">
            <v>SECRETARÍA DE INFRAESTRUCTURA FISICA</v>
          </cell>
          <cell r="L1296" t="str">
            <v>Estudios de infraestructura en la red vial secundaria</v>
          </cell>
        </row>
        <row r="1297">
          <cell r="C1297" t="str">
            <v>2016050000257</v>
          </cell>
          <cell r="D1297">
            <v>2000000000</v>
          </cell>
          <cell r="E1297" t="str">
            <v>Mantenimiento de caminos</v>
          </cell>
          <cell r="F1297" t="str">
            <v>KM</v>
          </cell>
          <cell r="G1297">
            <v>997</v>
          </cell>
          <cell r="H1297">
            <v>42736</v>
          </cell>
          <cell r="I1297">
            <v>12</v>
          </cell>
          <cell r="J1297" t="str">
            <v>MES</v>
          </cell>
          <cell r="K1297" t="str">
            <v>SECRETARÍA DE INFRAESTRUCTURA FISICA</v>
          </cell>
          <cell r="L1297" t="str">
            <v>Apoyo al mejoramiento de caminos de herradura o motorrutas en Antioquia</v>
          </cell>
        </row>
        <row r="1298">
          <cell r="C1298">
            <v>0</v>
          </cell>
          <cell r="D1298">
            <v>0</v>
          </cell>
          <cell r="E1298" t="str">
            <v>Mejoramiento de caminos</v>
          </cell>
          <cell r="F1298" t="str">
            <v>KM</v>
          </cell>
          <cell r="G1298">
            <v>100</v>
          </cell>
          <cell r="H1298">
            <v>42736</v>
          </cell>
          <cell r="I1298">
            <v>12</v>
          </cell>
          <cell r="J1298" t="str">
            <v>MES</v>
          </cell>
          <cell r="K1298" t="str">
            <v>SECRETARÍA DE INFRAESTRUCTURA FISICA</v>
          </cell>
          <cell r="L1298">
            <v>0</v>
          </cell>
        </row>
        <row r="1299">
          <cell r="C1299">
            <v>0</v>
          </cell>
          <cell r="D1299">
            <v>0</v>
          </cell>
          <cell r="E1299" t="str">
            <v>Mejoramiento de motorrutas</v>
          </cell>
          <cell r="F1299" t="str">
            <v>KM</v>
          </cell>
          <cell r="G1299">
            <v>100</v>
          </cell>
          <cell r="H1299">
            <v>42736</v>
          </cell>
          <cell r="I1299">
            <v>12</v>
          </cell>
          <cell r="J1299" t="str">
            <v>MES</v>
          </cell>
          <cell r="K1299" t="str">
            <v>SECRETARÍA DE INFRAESTRUCTURA FISICA</v>
          </cell>
          <cell r="L1299">
            <v>0</v>
          </cell>
        </row>
        <row r="1300">
          <cell r="C1300" t="str">
            <v>2016050000258</v>
          </cell>
          <cell r="D1300">
            <v>1500000000</v>
          </cell>
          <cell r="E1300" t="str">
            <v>Fortalecimiento institucional</v>
          </cell>
          <cell r="F1300" t="str">
            <v>UNI</v>
          </cell>
          <cell r="G1300">
            <v>1</v>
          </cell>
          <cell r="H1300">
            <v>42736</v>
          </cell>
          <cell r="I1300">
            <v>12</v>
          </cell>
          <cell r="J1300" t="str">
            <v>MES</v>
          </cell>
          <cell r="K1300" t="str">
            <v>SECRETARÍA DE INFRAESTRUCTURA FISICA</v>
          </cell>
          <cell r="L1300" t="str">
            <v>Apoyo al mejoramiento de vías urbanas en algunos municipios de Antioquia</v>
          </cell>
        </row>
        <row r="1301">
          <cell r="C1301">
            <v>0</v>
          </cell>
          <cell r="D1301">
            <v>0</v>
          </cell>
          <cell r="E1301" t="str">
            <v>Intervención en senderos peatonales</v>
          </cell>
          <cell r="F1301" t="str">
            <v>KM</v>
          </cell>
          <cell r="G1301">
            <v>1</v>
          </cell>
          <cell r="H1301">
            <v>42736</v>
          </cell>
          <cell r="I1301">
            <v>12</v>
          </cell>
          <cell r="J1301" t="str">
            <v>MES</v>
          </cell>
          <cell r="K1301" t="str">
            <v>SECRETARÍA DE INFRAESTRUCTURA FISICA</v>
          </cell>
          <cell r="L1301">
            <v>0</v>
          </cell>
        </row>
        <row r="1302">
          <cell r="C1302">
            <v>0</v>
          </cell>
          <cell r="D1302">
            <v>0</v>
          </cell>
          <cell r="E1302" t="str">
            <v>Intervención en vías urbanas</v>
          </cell>
          <cell r="F1302" t="str">
            <v>KM</v>
          </cell>
          <cell r="G1302">
            <v>3</v>
          </cell>
          <cell r="H1302">
            <v>42736</v>
          </cell>
          <cell r="I1302">
            <v>12</v>
          </cell>
          <cell r="J1302" t="str">
            <v>MES</v>
          </cell>
          <cell r="K1302" t="str">
            <v>SECRETARÍA DE INFRAESTRUCTURA FISICA</v>
          </cell>
          <cell r="L1302">
            <v>0</v>
          </cell>
        </row>
        <row r="1303">
          <cell r="C1303" t="str">
            <v>2016050000259</v>
          </cell>
          <cell r="D1303">
            <v>519400000</v>
          </cell>
          <cell r="E1303" t="str">
            <v>Mantenimiento de cables aéreos</v>
          </cell>
          <cell r="F1303" t="str">
            <v>UNI</v>
          </cell>
          <cell r="G1303">
            <v>7</v>
          </cell>
          <cell r="H1303">
            <v>42736</v>
          </cell>
          <cell r="I1303">
            <v>12</v>
          </cell>
          <cell r="J1303" t="str">
            <v>MES</v>
          </cell>
          <cell r="K1303" t="str">
            <v>SECRETARÍA DE INFRAESTRUCTURA FISICA</v>
          </cell>
          <cell r="L1303" t="str">
            <v>Mantenimiento y operación de cables aéreos en Antioquia</v>
          </cell>
        </row>
        <row r="1304">
          <cell r="C1304">
            <v>0</v>
          </cell>
          <cell r="D1304">
            <v>0</v>
          </cell>
          <cell r="E1304" t="str">
            <v>Operación de cables aéreos</v>
          </cell>
          <cell r="F1304" t="str">
            <v>UNI</v>
          </cell>
          <cell r="G1304">
            <v>7</v>
          </cell>
          <cell r="H1304">
            <v>42736</v>
          </cell>
          <cell r="I1304">
            <v>12</v>
          </cell>
          <cell r="J1304" t="str">
            <v>MES</v>
          </cell>
          <cell r="K1304" t="str">
            <v>SECRETARÍA DE INFRAESTRUCTURA FISICA</v>
          </cell>
          <cell r="L1304">
            <v>0</v>
          </cell>
        </row>
        <row r="1305">
          <cell r="C1305" t="str">
            <v>2016050000261</v>
          </cell>
          <cell r="D1305">
            <v>2000000000</v>
          </cell>
          <cell r="E1305" t="str">
            <v>Intervención de espacios públicos</v>
          </cell>
          <cell r="F1305" t="str">
            <v>UNI</v>
          </cell>
          <cell r="G1305">
            <v>12</v>
          </cell>
          <cell r="H1305">
            <v>42736</v>
          </cell>
          <cell r="I1305">
            <v>12</v>
          </cell>
          <cell r="J1305" t="str">
            <v>MES</v>
          </cell>
          <cell r="K1305" t="str">
            <v>SECRETARÍA DE INFRAESTRUCTURA FISICA</v>
          </cell>
          <cell r="L1305" t="str">
            <v>Apoyo a la intervención de espacios públicos Municipales</v>
          </cell>
        </row>
        <row r="1306">
          <cell r="C1306" t="str">
            <v>2016050000262</v>
          </cell>
          <cell r="D1306">
            <v>3000000000</v>
          </cell>
          <cell r="E1306" t="str">
            <v>Realización estudios pre y factibilidad</v>
          </cell>
          <cell r="F1306" t="str">
            <v>UNI</v>
          </cell>
          <cell r="G1306">
            <v>6</v>
          </cell>
          <cell r="H1306">
            <v>42736</v>
          </cell>
          <cell r="I1306">
            <v>12</v>
          </cell>
          <cell r="J1306" t="str">
            <v>MES</v>
          </cell>
          <cell r="K1306" t="str">
            <v>SECRETARÍA DE INFRAESTRUCTURA FISICA</v>
          </cell>
          <cell r="L1306" t="str">
            <v>Estudios de prefactibilidad y factibilidad para determinar la viabilidad del cobro de valorización en proyectos de infraestructura de transporte en el departamento de Antioquia</v>
          </cell>
        </row>
        <row r="1307">
          <cell r="C1307" t="str">
            <v>2016050000263</v>
          </cell>
          <cell r="D1307">
            <v>800000000</v>
          </cell>
          <cell r="E1307" t="str">
            <v>Estudios y diseños técnicos</v>
          </cell>
          <cell r="F1307" t="str">
            <v>UNI</v>
          </cell>
          <cell r="G1307">
            <v>1</v>
          </cell>
          <cell r="H1307">
            <v>42736</v>
          </cell>
          <cell r="I1307">
            <v>12</v>
          </cell>
          <cell r="J1307" t="str">
            <v>MES</v>
          </cell>
          <cell r="K1307" t="str">
            <v>SECRETARÍA DE INFRAESTRUCTURA FISICA</v>
          </cell>
          <cell r="L1307" t="str">
            <v>Estudio de infraestructura de transporte en la RVT Antioquia</v>
          </cell>
        </row>
        <row r="1308">
          <cell r="C1308" t="str">
            <v>2016050000264</v>
          </cell>
          <cell r="D1308">
            <v>500000000</v>
          </cell>
          <cell r="E1308" t="str">
            <v>Fortalecimiento institucional</v>
          </cell>
          <cell r="F1308" t="str">
            <v>UNI</v>
          </cell>
          <cell r="G1308">
            <v>1</v>
          </cell>
          <cell r="H1308">
            <v>42736</v>
          </cell>
          <cell r="I1308">
            <v>12</v>
          </cell>
          <cell r="J1308" t="str">
            <v>MES</v>
          </cell>
          <cell r="K1308" t="str">
            <v>SECRETARÍA DE INFRAESTRUCTURA FISICA</v>
          </cell>
          <cell r="L1308" t="str">
            <v>Renovación y aumento de la señalización en las vías de la Red Vial Terciaria Todo El Departamento, Antioquia, Occidente</v>
          </cell>
        </row>
        <row r="1309">
          <cell r="C1309">
            <v>0</v>
          </cell>
          <cell r="D1309">
            <v>0</v>
          </cell>
          <cell r="E1309" t="str">
            <v>Señalización vial</v>
          </cell>
          <cell r="F1309" t="str">
            <v>KM</v>
          </cell>
          <cell r="G1309">
            <v>15</v>
          </cell>
          <cell r="H1309">
            <v>42736</v>
          </cell>
          <cell r="I1309">
            <v>12</v>
          </cell>
          <cell r="J1309" t="str">
            <v>MES</v>
          </cell>
          <cell r="K1309" t="str">
            <v>SECRETARÍA DE INFRAESTRUCTURA FISICA</v>
          </cell>
          <cell r="L1309">
            <v>0</v>
          </cell>
        </row>
        <row r="1310">
          <cell r="C1310">
            <v>0</v>
          </cell>
          <cell r="D1310">
            <v>0</v>
          </cell>
          <cell r="E1310" t="str">
            <v>Señalización vial interventoría</v>
          </cell>
          <cell r="F1310" t="str">
            <v>KM</v>
          </cell>
          <cell r="G1310">
            <v>15</v>
          </cell>
          <cell r="H1310">
            <v>42736</v>
          </cell>
          <cell r="I1310">
            <v>12</v>
          </cell>
          <cell r="J1310" t="str">
            <v>MES</v>
          </cell>
          <cell r="K1310" t="str">
            <v>SECRETARÍA DE INFRAESTRUCTURA FISICA</v>
          </cell>
          <cell r="L1310">
            <v>0</v>
          </cell>
        </row>
        <row r="1311">
          <cell r="C1311" t="str">
            <v>2016050000265</v>
          </cell>
          <cell r="D1311">
            <v>12802446180</v>
          </cell>
          <cell r="E1311" t="str">
            <v>Fortalecimiento institucional</v>
          </cell>
          <cell r="F1311" t="str">
            <v>UNI</v>
          </cell>
          <cell r="G1311">
            <v>1</v>
          </cell>
          <cell r="H1311">
            <v>42736</v>
          </cell>
          <cell r="I1311">
            <v>12</v>
          </cell>
          <cell r="J1311" t="str">
            <v>MES</v>
          </cell>
          <cell r="K1311" t="str">
            <v>SECRETARÍA DE INFRAESTRUCTURA FISICA</v>
          </cell>
          <cell r="L1311" t="str">
            <v>Apoyo al mejoramiento y/o mantenimiento de la RVT en Antioquia</v>
          </cell>
        </row>
        <row r="1312">
          <cell r="C1312">
            <v>0</v>
          </cell>
          <cell r="D1312">
            <v>0</v>
          </cell>
          <cell r="E1312" t="str">
            <v>Mantenimiento rutinario</v>
          </cell>
          <cell r="F1312" t="str">
            <v>KM</v>
          </cell>
          <cell r="G1312">
            <v>17</v>
          </cell>
          <cell r="H1312">
            <v>42736</v>
          </cell>
          <cell r="I1312">
            <v>12</v>
          </cell>
          <cell r="J1312" t="str">
            <v>MES</v>
          </cell>
          <cell r="K1312" t="str">
            <v>SECRETARÍA DE INFRAESTRUCTURA FISICA</v>
          </cell>
          <cell r="L1312">
            <v>0</v>
          </cell>
        </row>
        <row r="1313">
          <cell r="C1313">
            <v>0</v>
          </cell>
          <cell r="D1313">
            <v>0</v>
          </cell>
          <cell r="E1313" t="str">
            <v>Apoyo con adquisición de maquinaria</v>
          </cell>
          <cell r="F1313" t="str">
            <v>UNI</v>
          </cell>
          <cell r="G1313">
            <v>1</v>
          </cell>
          <cell r="H1313">
            <v>42795</v>
          </cell>
          <cell r="I1313">
            <v>10</v>
          </cell>
          <cell r="J1313" t="str">
            <v>MES</v>
          </cell>
          <cell r="K1313" t="str">
            <v>SECRETARÍA DE INFRAESTRUCTURA FISICA</v>
          </cell>
          <cell r="L1313">
            <v>0</v>
          </cell>
        </row>
        <row r="1314">
          <cell r="C1314" t="str">
            <v>2016050000267</v>
          </cell>
          <cell r="D1314">
            <v>16000000000</v>
          </cell>
          <cell r="E1314" t="str">
            <v>Estudios técnicos</v>
          </cell>
          <cell r="F1314" t="str">
            <v>UNI</v>
          </cell>
          <cell r="G1314">
            <v>1</v>
          </cell>
          <cell r="H1314">
            <v>42736</v>
          </cell>
          <cell r="I1314">
            <v>12</v>
          </cell>
          <cell r="J1314" t="str">
            <v>MES</v>
          </cell>
          <cell r="K1314" t="str">
            <v>SECRETARÍA DE INFRAESTRUCTURA FISICA</v>
          </cell>
          <cell r="L1314" t="str">
            <v>Apoyo a la construcción de la zona portuaria en Urabá Antioquia</v>
          </cell>
        </row>
        <row r="1315">
          <cell r="C1315">
            <v>0</v>
          </cell>
          <cell r="D1315">
            <v>0</v>
          </cell>
          <cell r="E1315" t="str">
            <v>Apoyo a la construcción</v>
          </cell>
          <cell r="F1315" t="str">
            <v>UNI</v>
          </cell>
          <cell r="G1315">
            <v>1</v>
          </cell>
          <cell r="H1315">
            <v>42736</v>
          </cell>
          <cell r="I1315">
            <v>12</v>
          </cell>
          <cell r="J1315" t="str">
            <v>MES</v>
          </cell>
          <cell r="K1315" t="str">
            <v>SECRETARÍA DE INFRAESTRUCTURA FISICA</v>
          </cell>
          <cell r="L1315">
            <v>0</v>
          </cell>
        </row>
        <row r="1316">
          <cell r="C1316">
            <v>0</v>
          </cell>
          <cell r="D1316">
            <v>0</v>
          </cell>
          <cell r="E1316" t="str">
            <v>Fortalecimiento Institucional</v>
          </cell>
          <cell r="F1316" t="str">
            <v>UNI</v>
          </cell>
          <cell r="G1316">
            <v>1</v>
          </cell>
          <cell r="H1316">
            <v>42736</v>
          </cell>
          <cell r="I1316">
            <v>12</v>
          </cell>
          <cell r="J1316" t="str">
            <v>MES</v>
          </cell>
          <cell r="K1316" t="str">
            <v>SECRETARÍA DE INFRAESTRUCTURA FISICA</v>
          </cell>
          <cell r="L1316">
            <v>0</v>
          </cell>
        </row>
        <row r="1317">
          <cell r="C1317" t="str">
            <v>2016050000272</v>
          </cell>
          <cell r="D1317">
            <v>4500000000</v>
          </cell>
          <cell r="E1317" t="str">
            <v>Intervención puentes peatonales</v>
          </cell>
          <cell r="F1317" t="str">
            <v>UNI</v>
          </cell>
          <cell r="G1317">
            <v>5</v>
          </cell>
          <cell r="H1317">
            <v>42736</v>
          </cell>
          <cell r="I1317">
            <v>12</v>
          </cell>
          <cell r="J1317" t="str">
            <v>MES</v>
          </cell>
          <cell r="K1317" t="str">
            <v>SECRETARÍA DE INFRAESTRUCTURA FISICA</v>
          </cell>
          <cell r="L1317" t="str">
            <v>Apoyo a la construcción o mejoramiento de puentes en los municipios</v>
          </cell>
        </row>
        <row r="1318">
          <cell r="C1318">
            <v>0</v>
          </cell>
          <cell r="D1318">
            <v>0</v>
          </cell>
          <cell r="E1318" t="str">
            <v>Intervención puentes vehiculares</v>
          </cell>
          <cell r="F1318" t="str">
            <v>UNI</v>
          </cell>
          <cell r="G1318">
            <v>10</v>
          </cell>
          <cell r="H1318">
            <v>42736</v>
          </cell>
          <cell r="I1318">
            <v>12</v>
          </cell>
          <cell r="J1318" t="str">
            <v>MES</v>
          </cell>
          <cell r="K1318" t="str">
            <v>SECRETARÍA DE INFRAESTRUCTURA FISICA</v>
          </cell>
          <cell r="L1318">
            <v>0</v>
          </cell>
        </row>
        <row r="1319">
          <cell r="C1319" t="str">
            <v>2016050000277</v>
          </cell>
          <cell r="D1319">
            <v>1591611110</v>
          </cell>
          <cell r="E1319" t="str">
            <v>Adquisición y/o saneamiento de predios</v>
          </cell>
          <cell r="F1319" t="str">
            <v>%</v>
          </cell>
          <cell r="G1319">
            <v>18</v>
          </cell>
          <cell r="H1319">
            <v>42736</v>
          </cell>
          <cell r="I1319">
            <v>12</v>
          </cell>
          <cell r="J1319" t="str">
            <v>MES</v>
          </cell>
          <cell r="K1319" t="str">
            <v>SECRETARÍA DE INFRAESTRUCTURA FISICA</v>
          </cell>
          <cell r="L1319" t="str">
            <v>Formulación titulación de predios relacionados con la infraestructura de transporte de Antioquia</v>
          </cell>
        </row>
        <row r="1320">
          <cell r="C1320">
            <v>0</v>
          </cell>
          <cell r="D1320">
            <v>0</v>
          </cell>
          <cell r="E1320" t="str">
            <v>Saneamiento predial en vías</v>
          </cell>
          <cell r="F1320" t="str">
            <v>UNI</v>
          </cell>
          <cell r="G1320">
            <v>100</v>
          </cell>
          <cell r="H1320">
            <v>42736</v>
          </cell>
          <cell r="I1320">
            <v>12</v>
          </cell>
          <cell r="J1320" t="str">
            <v>MES</v>
          </cell>
          <cell r="K1320" t="str">
            <v>SECRETARÍA DE INFRAESTRUCTURA FISICA</v>
          </cell>
          <cell r="L1320">
            <v>0</v>
          </cell>
        </row>
        <row r="1321">
          <cell r="C1321" t="str">
            <v>2016050000281</v>
          </cell>
          <cell r="D1321">
            <v>2000000000</v>
          </cell>
          <cell r="E1321" t="str">
            <v>Construcción de espacios públicos</v>
          </cell>
          <cell r="F1321" t="str">
            <v>UNI</v>
          </cell>
          <cell r="G1321">
            <v>1</v>
          </cell>
          <cell r="H1321">
            <v>42736</v>
          </cell>
          <cell r="I1321">
            <v>12</v>
          </cell>
          <cell r="J1321" t="str">
            <v>MES</v>
          </cell>
          <cell r="K1321" t="str">
            <v>SECRETARÍA DE INFRAESTRUCTURA FISICA</v>
          </cell>
          <cell r="L1321" t="str">
            <v>Apoyo a otros espacios públicos (muelles, malecones, entre otros) en Antioquia</v>
          </cell>
        </row>
        <row r="1322">
          <cell r="C1322">
            <v>0</v>
          </cell>
          <cell r="D1322">
            <v>0</v>
          </cell>
          <cell r="E1322" t="str">
            <v>Fortalecimiento Institucional</v>
          </cell>
          <cell r="F1322" t="str">
            <v>UNI</v>
          </cell>
          <cell r="G1322">
            <v>1</v>
          </cell>
          <cell r="H1322">
            <v>42736</v>
          </cell>
          <cell r="I1322">
            <v>12</v>
          </cell>
          <cell r="J1322" t="str">
            <v>MES</v>
          </cell>
          <cell r="K1322" t="str">
            <v>SECRETARÍA DE INFRAESTRUCTURA FISICA</v>
          </cell>
          <cell r="L1322">
            <v>0</v>
          </cell>
        </row>
        <row r="1323">
          <cell r="C1323" t="str">
            <v>2016050000283</v>
          </cell>
          <cell r="D1323">
            <v>10000000000</v>
          </cell>
          <cell r="E1323" t="str">
            <v>Construcción puente</v>
          </cell>
          <cell r="F1323" t="str">
            <v>UNI</v>
          </cell>
          <cell r="G1323">
            <v>1</v>
          </cell>
          <cell r="H1323">
            <v>42736</v>
          </cell>
          <cell r="I1323">
            <v>12</v>
          </cell>
          <cell r="J1323" t="str">
            <v>MES</v>
          </cell>
          <cell r="K1323" t="str">
            <v>SECRETARÍA DE INFRAESTRUCTURA FISICA</v>
          </cell>
          <cell r="L1323" t="str">
            <v>Construcción y/o mejoramiento de puentes en la RVS</v>
          </cell>
        </row>
        <row r="1324">
          <cell r="C1324">
            <v>0</v>
          </cell>
          <cell r="D1324">
            <v>0</v>
          </cell>
          <cell r="E1324" t="str">
            <v>Interventoria a la construcción</v>
          </cell>
          <cell r="F1324" t="str">
            <v>UNI</v>
          </cell>
          <cell r="G1324">
            <v>1</v>
          </cell>
          <cell r="H1324">
            <v>42736</v>
          </cell>
          <cell r="I1324">
            <v>12</v>
          </cell>
          <cell r="J1324" t="str">
            <v>MES</v>
          </cell>
          <cell r="K1324" t="str">
            <v>SECRETARÍA DE INFRAESTRUCTURA FISICA</v>
          </cell>
          <cell r="L1324">
            <v>0</v>
          </cell>
        </row>
        <row r="1325">
          <cell r="C1325">
            <v>0</v>
          </cell>
          <cell r="D1325">
            <v>0</v>
          </cell>
          <cell r="E1325" t="str">
            <v>Interventoria al mantenimiento</v>
          </cell>
          <cell r="F1325" t="str">
            <v>UNI</v>
          </cell>
          <cell r="G1325">
            <v>1</v>
          </cell>
          <cell r="H1325">
            <v>42736</v>
          </cell>
          <cell r="I1325">
            <v>12</v>
          </cell>
          <cell r="J1325" t="str">
            <v>MES</v>
          </cell>
          <cell r="K1325" t="str">
            <v>SECRETARÍA DE INFRAESTRUCTURA FISICA</v>
          </cell>
          <cell r="L1325">
            <v>0</v>
          </cell>
        </row>
        <row r="1326">
          <cell r="C1326">
            <v>0</v>
          </cell>
          <cell r="D1326">
            <v>0</v>
          </cell>
          <cell r="E1326" t="str">
            <v>Mantenimiento puentes</v>
          </cell>
          <cell r="F1326" t="str">
            <v>UNI</v>
          </cell>
          <cell r="G1326">
            <v>45</v>
          </cell>
          <cell r="H1326">
            <v>42736</v>
          </cell>
          <cell r="I1326">
            <v>12</v>
          </cell>
          <cell r="J1326" t="str">
            <v>MES</v>
          </cell>
          <cell r="K1326" t="str">
            <v>SECRETARÍA DE INFRAESTRUCTURA FISICA</v>
          </cell>
          <cell r="L1326">
            <v>0</v>
          </cell>
        </row>
        <row r="1327">
          <cell r="C1327" t="str">
            <v>2012050000124</v>
          </cell>
          <cell r="D1327">
            <v>2000000000</v>
          </cell>
          <cell r="E1327" t="str">
            <v>Estudios y diseños en el sistema vial</v>
          </cell>
          <cell r="F1327" t="str">
            <v>UNI</v>
          </cell>
          <cell r="G1327">
            <v>1</v>
          </cell>
          <cell r="H1327">
            <v>42736</v>
          </cell>
          <cell r="I1327">
            <v>12</v>
          </cell>
          <cell r="J1327" t="str">
            <v>MES</v>
          </cell>
          <cell r="K1327" t="str">
            <v>SECRETARÍA DE INFRAESTRUCTURA FISICA</v>
          </cell>
          <cell r="L1327" t="str">
            <v>Estudio Plan de infraestructura y movilidad 2030 Departamento de Antioquia</v>
          </cell>
        </row>
        <row r="1328">
          <cell r="C1328">
            <v>0</v>
          </cell>
          <cell r="D1328">
            <v>0</v>
          </cell>
          <cell r="E1328" t="str">
            <v>Fortalecimiento institucional</v>
          </cell>
          <cell r="F1328" t="str">
            <v>UNI</v>
          </cell>
          <cell r="G1328">
            <v>1</v>
          </cell>
          <cell r="H1328">
            <v>42736</v>
          </cell>
          <cell r="I1328">
            <v>12</v>
          </cell>
          <cell r="J1328" t="str">
            <v>MES</v>
          </cell>
          <cell r="K1328" t="str">
            <v>SECRETARÍA DE INFRAESTRUCTURA FISICA</v>
          </cell>
          <cell r="L1328">
            <v>0</v>
          </cell>
        </row>
        <row r="1329">
          <cell r="C1329" t="str">
            <v>2012050000168</v>
          </cell>
          <cell r="D1329">
            <v>41347361250</v>
          </cell>
          <cell r="E1329" t="str">
            <v>Pavim El Limón Anorí - recaudo valoriza</v>
          </cell>
          <cell r="F1329" t="str">
            <v>UNI</v>
          </cell>
          <cell r="G1329">
            <v>1</v>
          </cell>
          <cell r="H1329">
            <v>42736</v>
          </cell>
          <cell r="I1329">
            <v>12</v>
          </cell>
          <cell r="J1329" t="str">
            <v>MES</v>
          </cell>
          <cell r="K1329" t="str">
            <v>SECRETARÍA DE INFRAESTRUCTURA FISICA</v>
          </cell>
          <cell r="L1329" t="str">
            <v>Construcción y pavimentación de vías en la Red Vial Secundaria en el Departamento de Antioquia</v>
          </cell>
        </row>
        <row r="1330">
          <cell r="C1330" t="str">
            <v>2012050000317</v>
          </cell>
          <cell r="D1330">
            <v>13000000000</v>
          </cell>
          <cell r="E1330" t="str">
            <v>Inversión Túnel de Oriente</v>
          </cell>
          <cell r="F1330" t="str">
            <v>%</v>
          </cell>
          <cell r="G1330">
            <v>5</v>
          </cell>
          <cell r="H1330">
            <v>42736</v>
          </cell>
          <cell r="I1330">
            <v>12</v>
          </cell>
          <cell r="J1330" t="str">
            <v>MES</v>
          </cell>
          <cell r="K1330" t="str">
            <v>SECRETARÍA DE INFRAESTRUCTURA FISICA</v>
          </cell>
          <cell r="L1330" t="str">
            <v>Construcción, mantenimiento y operación conexión vial Aburra Oriente</v>
          </cell>
        </row>
        <row r="1331">
          <cell r="C1331">
            <v>0</v>
          </cell>
          <cell r="D1331">
            <v>0</v>
          </cell>
          <cell r="E1331" t="str">
            <v>Mantenimiento Las Palmas y Santa Elena</v>
          </cell>
          <cell r="F1331" t="str">
            <v>KM</v>
          </cell>
          <cell r="G1331">
            <v>48</v>
          </cell>
          <cell r="H1331">
            <v>42736</v>
          </cell>
          <cell r="I1331">
            <v>12</v>
          </cell>
          <cell r="J1331" t="str">
            <v>MES</v>
          </cell>
          <cell r="K1331" t="str">
            <v>SECRETARÍA DE INFRAESTRUCTURA FISICA</v>
          </cell>
          <cell r="L1331">
            <v>0</v>
          </cell>
        </row>
        <row r="1332">
          <cell r="C1332" t="str">
            <v>2013050000002</v>
          </cell>
          <cell r="D1332">
            <v>3987749502</v>
          </cell>
          <cell r="E1332" t="str">
            <v>Programa de mantenimiento rutinario</v>
          </cell>
          <cell r="F1332" t="str">
            <v>KM</v>
          </cell>
          <cell r="G1332">
            <v>24</v>
          </cell>
          <cell r="H1332">
            <v>42736</v>
          </cell>
          <cell r="I1332">
            <v>12</v>
          </cell>
          <cell r="J1332" t="str">
            <v>MES</v>
          </cell>
          <cell r="K1332" t="str">
            <v>SECRETARÍA DE INFRAESTRUCTURA FISICA</v>
          </cell>
          <cell r="L1332" t="str">
            <v>Rehabilitación y mantenimiento de vías específicas con recursos del peaje Pajarito en la subregión Norte del departamento</v>
          </cell>
        </row>
        <row r="1333">
          <cell r="C1333" t="str">
            <v>2013050000023</v>
          </cell>
          <cell r="D1333">
            <v>83280600000</v>
          </cell>
          <cell r="E1333" t="str">
            <v>Construcción vías Conexión Pacífico 3 F3</v>
          </cell>
          <cell r="F1333" t="str">
            <v>KM</v>
          </cell>
          <cell r="G1333">
            <v>15</v>
          </cell>
          <cell r="H1333">
            <v>42736</v>
          </cell>
          <cell r="I1333">
            <v>12</v>
          </cell>
          <cell r="J1333" t="str">
            <v>MES</v>
          </cell>
          <cell r="K1333" t="str">
            <v>SECRETARÍA DE INFRAESTRUCTURA FISICA</v>
          </cell>
          <cell r="L1333" t="str">
            <v>Construcción de las autopistas para la prosperidad</v>
          </cell>
        </row>
        <row r="1334">
          <cell r="C1334">
            <v>0</v>
          </cell>
          <cell r="D1334">
            <v>0</v>
          </cell>
          <cell r="E1334" t="str">
            <v>Construcción vías Conexión Norte Fase 1</v>
          </cell>
          <cell r="F1334" t="str">
            <v>KM</v>
          </cell>
          <cell r="G1334">
            <v>15</v>
          </cell>
          <cell r="H1334">
            <v>42736</v>
          </cell>
          <cell r="I1334">
            <v>12</v>
          </cell>
          <cell r="J1334" t="str">
            <v>MES</v>
          </cell>
          <cell r="K1334" t="str">
            <v>SECRETARÍA DE INFRAESTRUCTURA FISICA</v>
          </cell>
          <cell r="L1334">
            <v>0</v>
          </cell>
        </row>
        <row r="1335">
          <cell r="C1335">
            <v>0</v>
          </cell>
          <cell r="D1335">
            <v>0</v>
          </cell>
          <cell r="E1335" t="str">
            <v>Construcción vías Conexión Norte Fase 2</v>
          </cell>
          <cell r="F1335" t="str">
            <v>KM</v>
          </cell>
          <cell r="G1335">
            <v>15</v>
          </cell>
          <cell r="H1335">
            <v>42736</v>
          </cell>
          <cell r="I1335">
            <v>12</v>
          </cell>
          <cell r="J1335" t="str">
            <v>MES</v>
          </cell>
          <cell r="K1335" t="str">
            <v>SECRETARÍA DE INFRAESTRUCTURA FISICA</v>
          </cell>
          <cell r="L1335">
            <v>0</v>
          </cell>
        </row>
        <row r="1336">
          <cell r="C1336">
            <v>0</v>
          </cell>
          <cell r="D1336">
            <v>0</v>
          </cell>
          <cell r="E1336" t="str">
            <v>Construcción vías Río Magdalena 2 Fase 1</v>
          </cell>
          <cell r="F1336" t="str">
            <v>KM</v>
          </cell>
          <cell r="G1336">
            <v>10</v>
          </cell>
          <cell r="H1336">
            <v>42736</v>
          </cell>
          <cell r="I1336">
            <v>12</v>
          </cell>
          <cell r="J1336" t="str">
            <v>MES</v>
          </cell>
          <cell r="K1336" t="str">
            <v>SECRETARÍA DE INFRAESTRUCTURA FISICA</v>
          </cell>
          <cell r="L1336">
            <v>0</v>
          </cell>
        </row>
        <row r="1337">
          <cell r="C1337">
            <v>0</v>
          </cell>
          <cell r="D1337">
            <v>0</v>
          </cell>
          <cell r="E1337" t="str">
            <v>Construcción vías Río Magdalena 2 Fase 2</v>
          </cell>
          <cell r="F1337" t="str">
            <v>KM</v>
          </cell>
          <cell r="G1337">
            <v>10</v>
          </cell>
          <cell r="H1337">
            <v>42736</v>
          </cell>
          <cell r="I1337">
            <v>12</v>
          </cell>
          <cell r="J1337" t="str">
            <v>MES</v>
          </cell>
          <cell r="K1337" t="str">
            <v>SECRETARÍA DE INFRAESTRUCTURA FISICA</v>
          </cell>
          <cell r="L1337">
            <v>0</v>
          </cell>
        </row>
        <row r="1338">
          <cell r="C1338">
            <v>0</v>
          </cell>
          <cell r="D1338">
            <v>0</v>
          </cell>
          <cell r="E1338" t="str">
            <v>Construcción Tunel del Toyo Fase 1</v>
          </cell>
          <cell r="F1338" t="str">
            <v>KM</v>
          </cell>
          <cell r="G1338">
            <v>2</v>
          </cell>
          <cell r="H1338">
            <v>42736</v>
          </cell>
          <cell r="I1338">
            <v>12</v>
          </cell>
          <cell r="J1338" t="str">
            <v>MES</v>
          </cell>
          <cell r="K1338" t="str">
            <v>SECRETARÍA DE INFRAESTRUCTURA FISICA</v>
          </cell>
          <cell r="L1338">
            <v>0</v>
          </cell>
        </row>
        <row r="1339">
          <cell r="C1339">
            <v>0</v>
          </cell>
          <cell r="D1339">
            <v>0</v>
          </cell>
          <cell r="E1339" t="str">
            <v>Construcción Tunel del Toyo Fase 2</v>
          </cell>
          <cell r="F1339" t="str">
            <v>KM</v>
          </cell>
          <cell r="G1339">
            <v>2</v>
          </cell>
          <cell r="H1339">
            <v>42736</v>
          </cell>
          <cell r="I1339">
            <v>12</v>
          </cell>
          <cell r="J1339" t="str">
            <v>MES</v>
          </cell>
          <cell r="K1339" t="str">
            <v>SECRETARÍA DE INFRAESTRUCTURA FISICA</v>
          </cell>
          <cell r="L1339">
            <v>0</v>
          </cell>
        </row>
        <row r="1340">
          <cell r="C1340">
            <v>0</v>
          </cell>
          <cell r="D1340">
            <v>0</v>
          </cell>
          <cell r="E1340" t="str">
            <v>Construcción vías Conexión Pacífico 2 F1</v>
          </cell>
          <cell r="F1340" t="str">
            <v>KM</v>
          </cell>
          <cell r="G1340">
            <v>9</v>
          </cell>
          <cell r="H1340">
            <v>42736</v>
          </cell>
          <cell r="I1340">
            <v>12</v>
          </cell>
          <cell r="J1340" t="str">
            <v>MES</v>
          </cell>
          <cell r="K1340" t="str">
            <v>SECRETARÍA DE INFRAESTRUCTURA FISICA</v>
          </cell>
          <cell r="L1340">
            <v>0</v>
          </cell>
        </row>
        <row r="1341">
          <cell r="C1341">
            <v>0</v>
          </cell>
          <cell r="D1341">
            <v>0</v>
          </cell>
          <cell r="E1341" t="str">
            <v>Construcción vías Conexión Pacífico 2 F2</v>
          </cell>
          <cell r="F1341" t="str">
            <v>KM</v>
          </cell>
          <cell r="G1341">
            <v>9</v>
          </cell>
          <cell r="H1341">
            <v>42736</v>
          </cell>
          <cell r="I1341">
            <v>12</v>
          </cell>
          <cell r="J1341" t="str">
            <v>MES</v>
          </cell>
          <cell r="K1341" t="str">
            <v>SECRETARÍA DE INFRAESTRUCTURA FISICA</v>
          </cell>
          <cell r="L1341">
            <v>0</v>
          </cell>
        </row>
        <row r="1342">
          <cell r="C1342">
            <v>0</v>
          </cell>
          <cell r="D1342">
            <v>0</v>
          </cell>
          <cell r="E1342" t="str">
            <v>Construcción vías Conexión Pacífico 3 F1</v>
          </cell>
          <cell r="F1342" t="str">
            <v>KM</v>
          </cell>
          <cell r="G1342">
            <v>15</v>
          </cell>
          <cell r="H1342">
            <v>42736</v>
          </cell>
          <cell r="I1342">
            <v>12</v>
          </cell>
          <cell r="J1342" t="str">
            <v>MES</v>
          </cell>
          <cell r="K1342" t="str">
            <v>SECRETARÍA DE INFRAESTRUCTURA FISICA</v>
          </cell>
          <cell r="L1342">
            <v>0</v>
          </cell>
        </row>
        <row r="1343">
          <cell r="C1343">
            <v>0</v>
          </cell>
          <cell r="D1343">
            <v>0</v>
          </cell>
          <cell r="E1343" t="str">
            <v>Construcción vías Conexión Pacífico 3 F2</v>
          </cell>
          <cell r="F1343" t="str">
            <v>KM</v>
          </cell>
          <cell r="G1343">
            <v>15</v>
          </cell>
          <cell r="H1343">
            <v>42736</v>
          </cell>
          <cell r="I1343">
            <v>12</v>
          </cell>
          <cell r="J1343" t="str">
            <v>MES</v>
          </cell>
          <cell r="K1343" t="str">
            <v>SECRETARÍA DE INFRAESTRUCTURA FISICA</v>
          </cell>
          <cell r="L1343">
            <v>0</v>
          </cell>
        </row>
        <row r="1344">
          <cell r="C1344">
            <v>0</v>
          </cell>
          <cell r="D1344">
            <v>0</v>
          </cell>
          <cell r="E1344" t="str">
            <v>Construcción vías Río Magdalena 2 Fase 3</v>
          </cell>
          <cell r="F1344" t="str">
            <v>KM</v>
          </cell>
          <cell r="G1344">
            <v>10</v>
          </cell>
          <cell r="H1344">
            <v>42736</v>
          </cell>
          <cell r="I1344">
            <v>12</v>
          </cell>
          <cell r="J1344" t="str">
            <v>MES</v>
          </cell>
          <cell r="K1344" t="str">
            <v>SECRETARÍA DE INFRAESTRUCTURA FISICA</v>
          </cell>
          <cell r="L1344">
            <v>0</v>
          </cell>
        </row>
        <row r="1345">
          <cell r="C1345">
            <v>0</v>
          </cell>
          <cell r="D1345">
            <v>0</v>
          </cell>
          <cell r="E1345" t="str">
            <v>Construcción vías Conexión Pacífico 1 F1</v>
          </cell>
          <cell r="F1345" t="str">
            <v>KM</v>
          </cell>
          <cell r="G1345">
            <v>2</v>
          </cell>
          <cell r="H1345">
            <v>42736</v>
          </cell>
          <cell r="I1345">
            <v>12</v>
          </cell>
          <cell r="J1345" t="str">
            <v>MES</v>
          </cell>
          <cell r="K1345" t="str">
            <v>SECRETARÍA DE INFRAESTRUCTURA FISICA</v>
          </cell>
          <cell r="L1345">
            <v>0</v>
          </cell>
        </row>
        <row r="1346">
          <cell r="C1346">
            <v>0</v>
          </cell>
          <cell r="D1346">
            <v>0</v>
          </cell>
          <cell r="E1346" t="str">
            <v>Construcción vías Conexión Pacífico 1 F2</v>
          </cell>
          <cell r="F1346" t="str">
            <v>KM</v>
          </cell>
          <cell r="G1346">
            <v>2</v>
          </cell>
          <cell r="H1346">
            <v>42736</v>
          </cell>
          <cell r="I1346">
            <v>12</v>
          </cell>
          <cell r="J1346" t="str">
            <v>MES</v>
          </cell>
          <cell r="K1346" t="str">
            <v>SECRETARÍA DE INFRAESTRUCTURA FISICA</v>
          </cell>
          <cell r="L1346">
            <v>0</v>
          </cell>
        </row>
        <row r="1347">
          <cell r="C1347">
            <v>0</v>
          </cell>
          <cell r="D1347">
            <v>0</v>
          </cell>
          <cell r="E1347" t="str">
            <v>Construcción vías Conexión Pacífico 1 F3</v>
          </cell>
          <cell r="F1347" t="str">
            <v>KM</v>
          </cell>
          <cell r="G1347">
            <v>2</v>
          </cell>
          <cell r="H1347">
            <v>42736</v>
          </cell>
          <cell r="I1347">
            <v>12</v>
          </cell>
          <cell r="J1347" t="str">
            <v>MES</v>
          </cell>
          <cell r="K1347" t="str">
            <v>SECRETARÍA DE INFRAESTRUCTURA FISICA</v>
          </cell>
          <cell r="L1347">
            <v>0</v>
          </cell>
        </row>
        <row r="1348">
          <cell r="C1348">
            <v>0</v>
          </cell>
          <cell r="D1348">
            <v>0</v>
          </cell>
          <cell r="E1348" t="str">
            <v>Construcción vías Conexión Pacífico 1 F4</v>
          </cell>
          <cell r="F1348" t="str">
            <v>KM</v>
          </cell>
          <cell r="G1348">
            <v>2</v>
          </cell>
          <cell r="H1348">
            <v>42736</v>
          </cell>
          <cell r="I1348">
            <v>12</v>
          </cell>
          <cell r="J1348" t="str">
            <v>MES</v>
          </cell>
          <cell r="K1348" t="str">
            <v>SECRETARÍA DE INFRAESTRUCTURA FISICA</v>
          </cell>
          <cell r="L1348">
            <v>0</v>
          </cell>
        </row>
        <row r="1349">
          <cell r="C1349">
            <v>0</v>
          </cell>
          <cell r="D1349">
            <v>0</v>
          </cell>
          <cell r="E1349" t="str">
            <v>Preconstrucción Tunel del Toyo</v>
          </cell>
          <cell r="F1349" t="str">
            <v>%</v>
          </cell>
          <cell r="G1349">
            <v>50</v>
          </cell>
          <cell r="H1349">
            <v>42736</v>
          </cell>
          <cell r="I1349">
            <v>12</v>
          </cell>
          <cell r="J1349" t="str">
            <v>MES</v>
          </cell>
          <cell r="K1349" t="str">
            <v>SECRETARÍA DE INFRAESTRUCTURA FISICA</v>
          </cell>
          <cell r="L1349">
            <v>0</v>
          </cell>
        </row>
        <row r="1350">
          <cell r="C1350">
            <v>2016050000289</v>
          </cell>
          <cell r="D1350">
            <v>0</v>
          </cell>
          <cell r="E1350" t="str">
            <v>Fortalecimiento institucional</v>
          </cell>
          <cell r="F1350" t="str">
            <v>UNI</v>
          </cell>
          <cell r="G1350">
            <v>1</v>
          </cell>
          <cell r="H1350">
            <v>42736</v>
          </cell>
          <cell r="I1350">
            <v>12</v>
          </cell>
          <cell r="J1350" t="str">
            <v>MES</v>
          </cell>
          <cell r="K1350" t="str">
            <v>SECRETARÍA DE INFRAESTRUCTURA FISICA</v>
          </cell>
          <cell r="L1350" t="str">
            <v>Renovación y aumento de la señalización en las vías de la Red Vial Secundaria Todo El Departamento, Antioquia, Occidente</v>
          </cell>
        </row>
        <row r="1351">
          <cell r="C1351">
            <v>0</v>
          </cell>
          <cell r="D1351">
            <v>0</v>
          </cell>
          <cell r="E1351" t="str">
            <v>Señalización vial</v>
          </cell>
          <cell r="F1351" t="str">
            <v>KM</v>
          </cell>
          <cell r="G1351">
            <v>350</v>
          </cell>
          <cell r="H1351">
            <v>42736</v>
          </cell>
          <cell r="I1351">
            <v>12</v>
          </cell>
          <cell r="J1351" t="str">
            <v>MES</v>
          </cell>
          <cell r="K1351" t="str">
            <v>SECRETARÍA DE INFRAESTRUCTURA FISICA</v>
          </cell>
          <cell r="L1351">
            <v>0</v>
          </cell>
        </row>
        <row r="1352">
          <cell r="C1352" t="str">
            <v>2016050000131</v>
          </cell>
          <cell r="D1352">
            <v>860502555</v>
          </cell>
          <cell r="E1352" t="str">
            <v>Capacitación en género</v>
          </cell>
          <cell r="F1352" t="str">
            <v>UNI</v>
          </cell>
          <cell r="G1352">
            <v>1</v>
          </cell>
          <cell r="H1352">
            <v>42736</v>
          </cell>
          <cell r="I1352">
            <v>4</v>
          </cell>
          <cell r="J1352" t="str">
            <v>MES</v>
          </cell>
          <cell r="K1352" t="str">
            <v>SECRETARÍA DE LAS MUJERES DE ANTIOQUIA</v>
          </cell>
          <cell r="L1352" t="str">
            <v>Formación Transversalidad con Hechos Antioquia</v>
          </cell>
        </row>
        <row r="1353">
          <cell r="C1353">
            <v>0</v>
          </cell>
          <cell r="D1353">
            <v>0</v>
          </cell>
          <cell r="E1353" t="str">
            <v>Diseño campaña autocuidado</v>
          </cell>
          <cell r="F1353" t="str">
            <v>UNI</v>
          </cell>
          <cell r="G1353">
            <v>1</v>
          </cell>
          <cell r="H1353">
            <v>42736</v>
          </cell>
          <cell r="I1353">
            <v>12</v>
          </cell>
          <cell r="J1353" t="str">
            <v>MES</v>
          </cell>
          <cell r="K1353" t="str">
            <v>SECRETARÍA DE LAS MUJERES DE ANTIOQUIA</v>
          </cell>
          <cell r="L1353">
            <v>0</v>
          </cell>
        </row>
        <row r="1354">
          <cell r="C1354">
            <v>0</v>
          </cell>
          <cell r="D1354">
            <v>0</v>
          </cell>
          <cell r="E1354" t="str">
            <v>Difusión Campaña Equidad de Género</v>
          </cell>
          <cell r="F1354" t="str">
            <v>UNI</v>
          </cell>
          <cell r="G1354">
            <v>1</v>
          </cell>
          <cell r="H1354">
            <v>42736</v>
          </cell>
          <cell r="I1354">
            <v>12</v>
          </cell>
          <cell r="J1354" t="str">
            <v>MES</v>
          </cell>
          <cell r="K1354" t="str">
            <v>SECRETARÍA DE LAS MUJERES DE ANTIOQUIA</v>
          </cell>
          <cell r="L1354">
            <v>0</v>
          </cell>
        </row>
        <row r="1355">
          <cell r="C1355">
            <v>0</v>
          </cell>
          <cell r="D1355">
            <v>0</v>
          </cell>
          <cell r="E1355" t="str">
            <v>Formulación convenios</v>
          </cell>
          <cell r="F1355" t="str">
            <v>UNI</v>
          </cell>
          <cell r="G1355">
            <v>1</v>
          </cell>
          <cell r="H1355">
            <v>42736</v>
          </cell>
          <cell r="I1355">
            <v>12</v>
          </cell>
          <cell r="J1355" t="str">
            <v>MES</v>
          </cell>
          <cell r="K1355" t="str">
            <v>SECRETARÍA DE LAS MUJERES DE ANTIOQUIA</v>
          </cell>
          <cell r="L1355">
            <v>0</v>
          </cell>
        </row>
        <row r="1356">
          <cell r="C1356">
            <v>0</v>
          </cell>
          <cell r="D1356">
            <v>0</v>
          </cell>
          <cell r="E1356" t="str">
            <v>Identificación de Cooperantes</v>
          </cell>
          <cell r="F1356" t="str">
            <v>UNI</v>
          </cell>
          <cell r="G1356">
            <v>1</v>
          </cell>
          <cell r="H1356">
            <v>42736</v>
          </cell>
          <cell r="I1356">
            <v>12</v>
          </cell>
          <cell r="J1356" t="str">
            <v>MES</v>
          </cell>
          <cell r="K1356" t="str">
            <v>SECRETARÍA DE LAS MUJERES DE ANTIOQUIA</v>
          </cell>
          <cell r="L1356">
            <v>0</v>
          </cell>
        </row>
        <row r="1357">
          <cell r="C1357">
            <v>0</v>
          </cell>
          <cell r="D1357">
            <v>0</v>
          </cell>
          <cell r="E1357" t="str">
            <v>Ejecución Proyectos Mujeres y Paz</v>
          </cell>
          <cell r="F1357" t="str">
            <v>UNI</v>
          </cell>
          <cell r="G1357">
            <v>1</v>
          </cell>
          <cell r="H1357">
            <v>42736</v>
          </cell>
          <cell r="I1357">
            <v>12</v>
          </cell>
          <cell r="J1357" t="str">
            <v>MES</v>
          </cell>
          <cell r="K1357" t="str">
            <v>SECRETARÍA DE LAS MUJERES DE ANTIOQUIA</v>
          </cell>
          <cell r="L1357">
            <v>0</v>
          </cell>
        </row>
        <row r="1358">
          <cell r="C1358">
            <v>0</v>
          </cell>
          <cell r="D1358">
            <v>0</v>
          </cell>
          <cell r="E1358" t="str">
            <v>Ejecución Jornadas de Salud</v>
          </cell>
          <cell r="F1358" t="str">
            <v>UNI</v>
          </cell>
          <cell r="G1358">
            <v>1</v>
          </cell>
          <cell r="H1358">
            <v>42736</v>
          </cell>
          <cell r="I1358">
            <v>12</v>
          </cell>
          <cell r="J1358" t="str">
            <v>MES</v>
          </cell>
          <cell r="K1358" t="str">
            <v>SECRETARÍA DE LAS MUJERES DE ANTIOQUIA</v>
          </cell>
          <cell r="L1358">
            <v>0</v>
          </cell>
        </row>
        <row r="1359">
          <cell r="C1359">
            <v>0</v>
          </cell>
          <cell r="D1359">
            <v>0</v>
          </cell>
          <cell r="E1359" t="str">
            <v>Creación Red mujeres profesionales</v>
          </cell>
          <cell r="F1359" t="str">
            <v>UNI</v>
          </cell>
          <cell r="G1359">
            <v>7</v>
          </cell>
          <cell r="H1359">
            <v>42736</v>
          </cell>
          <cell r="I1359">
            <v>12</v>
          </cell>
          <cell r="J1359" t="str">
            <v>MES</v>
          </cell>
          <cell r="K1359" t="str">
            <v>SECRETARÍA DE LAS MUJERES DE ANTIOQUIA</v>
          </cell>
          <cell r="L1359">
            <v>0</v>
          </cell>
        </row>
        <row r="1360">
          <cell r="C1360">
            <v>0</v>
          </cell>
          <cell r="D1360">
            <v>0</v>
          </cell>
          <cell r="E1360" t="str">
            <v>Consolidación Red Transversalidad</v>
          </cell>
          <cell r="F1360" t="str">
            <v>UNI</v>
          </cell>
          <cell r="G1360">
            <v>7</v>
          </cell>
          <cell r="H1360">
            <v>42736</v>
          </cell>
          <cell r="I1360">
            <v>12</v>
          </cell>
          <cell r="J1360" t="str">
            <v>MES</v>
          </cell>
          <cell r="K1360" t="str">
            <v>SECRETARÍA DE LAS MUJERES DE ANTIOQUIA</v>
          </cell>
          <cell r="L1360">
            <v>0</v>
          </cell>
        </row>
        <row r="1361">
          <cell r="C1361">
            <v>0</v>
          </cell>
          <cell r="D1361">
            <v>0</v>
          </cell>
          <cell r="E1361" t="str">
            <v>Ejecución Plan Red profesionales</v>
          </cell>
          <cell r="F1361" t="str">
            <v>UNI</v>
          </cell>
          <cell r="G1361">
            <v>1</v>
          </cell>
          <cell r="H1361">
            <v>42736</v>
          </cell>
          <cell r="I1361">
            <v>12</v>
          </cell>
          <cell r="J1361" t="str">
            <v>MES</v>
          </cell>
          <cell r="K1361" t="str">
            <v>SECRETARÍA DE LAS MUJERES DE ANTIOQUIA</v>
          </cell>
          <cell r="L1361">
            <v>0</v>
          </cell>
        </row>
        <row r="1362">
          <cell r="C1362">
            <v>0</v>
          </cell>
          <cell r="D1362">
            <v>0</v>
          </cell>
          <cell r="E1362" t="str">
            <v>Consolidación Red Profesionales</v>
          </cell>
          <cell r="F1362" t="str">
            <v>UNI</v>
          </cell>
          <cell r="G1362">
            <v>1</v>
          </cell>
          <cell r="H1362">
            <v>42736</v>
          </cell>
          <cell r="I1362">
            <v>12</v>
          </cell>
          <cell r="J1362" t="str">
            <v>MES</v>
          </cell>
          <cell r="K1362" t="str">
            <v>SECRETARÍA DE LAS MUJERES DE ANTIOQUIA</v>
          </cell>
          <cell r="L1362">
            <v>0</v>
          </cell>
        </row>
        <row r="1363">
          <cell r="C1363">
            <v>0</v>
          </cell>
          <cell r="D1363">
            <v>0</v>
          </cell>
          <cell r="E1363" t="str">
            <v>Diseño cursos de género</v>
          </cell>
          <cell r="F1363" t="str">
            <v>UNI</v>
          </cell>
          <cell r="G1363">
            <v>1</v>
          </cell>
          <cell r="H1363">
            <v>42736</v>
          </cell>
          <cell r="I1363">
            <v>4</v>
          </cell>
          <cell r="J1363" t="str">
            <v>MES</v>
          </cell>
          <cell r="K1363" t="str">
            <v>SECRETARÍA DE LAS MUJERES DE ANTIOQUIA</v>
          </cell>
          <cell r="L1363">
            <v>0</v>
          </cell>
        </row>
        <row r="1364">
          <cell r="C1364">
            <v>0</v>
          </cell>
          <cell r="D1364">
            <v>0</v>
          </cell>
          <cell r="E1364" t="str">
            <v>Recurso Humano</v>
          </cell>
          <cell r="F1364" t="str">
            <v>UNI</v>
          </cell>
          <cell r="G1364">
            <v>2</v>
          </cell>
          <cell r="H1364">
            <v>42736</v>
          </cell>
          <cell r="I1364">
            <v>12</v>
          </cell>
          <cell r="J1364" t="str">
            <v>MES</v>
          </cell>
          <cell r="K1364" t="str">
            <v>SECRETARÍA DE LAS MUJERES DE ANTIOQUIA</v>
          </cell>
          <cell r="L1364">
            <v>0</v>
          </cell>
        </row>
        <row r="1365">
          <cell r="C1365" t="str">
            <v>2016050000169</v>
          </cell>
          <cell r="D1365">
            <v>400000000</v>
          </cell>
          <cell r="E1365" t="str">
            <v>Creación de la Red</v>
          </cell>
          <cell r="F1365" t="str">
            <v>UNI</v>
          </cell>
          <cell r="G1365">
            <v>1</v>
          </cell>
          <cell r="H1365">
            <v>42736</v>
          </cell>
          <cell r="I1365">
            <v>12</v>
          </cell>
          <cell r="J1365" t="str">
            <v>MES</v>
          </cell>
          <cell r="K1365" t="str">
            <v>SECRETARÍA DE LAS MUJERES DE ANTIOQUIA</v>
          </cell>
          <cell r="L1365" t="str">
            <v>Implementación Mujeres Asociadas Adelante Antioquia</v>
          </cell>
        </row>
        <row r="1366">
          <cell r="C1366">
            <v>0</v>
          </cell>
          <cell r="D1366">
            <v>0</v>
          </cell>
          <cell r="E1366" t="str">
            <v>Difusión y convocatoria eventos</v>
          </cell>
          <cell r="F1366" t="str">
            <v>UNI</v>
          </cell>
          <cell r="G1366">
            <v>1</v>
          </cell>
          <cell r="H1366">
            <v>42736</v>
          </cell>
          <cell r="I1366">
            <v>12</v>
          </cell>
          <cell r="J1366" t="str">
            <v>MES</v>
          </cell>
          <cell r="K1366" t="str">
            <v>SECRETARÍA DE LAS MUJERES DE ANTIOQUIA</v>
          </cell>
          <cell r="L1366">
            <v>0</v>
          </cell>
        </row>
        <row r="1367">
          <cell r="C1367">
            <v>0</v>
          </cell>
          <cell r="D1367">
            <v>0</v>
          </cell>
          <cell r="E1367" t="str">
            <v>Diseño del plan</v>
          </cell>
          <cell r="F1367" t="str">
            <v>UNI</v>
          </cell>
          <cell r="G1367">
            <v>1</v>
          </cell>
          <cell r="H1367">
            <v>42736</v>
          </cell>
          <cell r="I1367">
            <v>12</v>
          </cell>
          <cell r="J1367" t="str">
            <v>MES</v>
          </cell>
          <cell r="K1367" t="str">
            <v>SECRETARÍA DE LAS MUJERES DE ANTIOQUIA</v>
          </cell>
          <cell r="L1367">
            <v>0</v>
          </cell>
        </row>
        <row r="1368">
          <cell r="C1368">
            <v>0</v>
          </cell>
          <cell r="D1368">
            <v>0</v>
          </cell>
          <cell r="E1368" t="str">
            <v>Diseño Eventos</v>
          </cell>
          <cell r="F1368" t="str">
            <v>UNI</v>
          </cell>
          <cell r="G1368">
            <v>2</v>
          </cell>
          <cell r="H1368">
            <v>42736</v>
          </cell>
          <cell r="I1368">
            <v>12</v>
          </cell>
          <cell r="J1368" t="str">
            <v>MES</v>
          </cell>
          <cell r="K1368" t="str">
            <v>SECRETARÍA DE LAS MUJERES DE ANTIOQUIA</v>
          </cell>
          <cell r="L1368">
            <v>0</v>
          </cell>
        </row>
        <row r="1369">
          <cell r="C1369">
            <v>0</v>
          </cell>
          <cell r="D1369">
            <v>0</v>
          </cell>
          <cell r="E1369" t="str">
            <v>Ejecución Eventos</v>
          </cell>
          <cell r="F1369" t="str">
            <v>UNI</v>
          </cell>
          <cell r="G1369">
            <v>2</v>
          </cell>
          <cell r="H1369">
            <v>42736</v>
          </cell>
          <cell r="I1369">
            <v>12</v>
          </cell>
          <cell r="J1369" t="str">
            <v>MES</v>
          </cell>
          <cell r="K1369" t="str">
            <v>SECRETARÍA DE LAS MUJERES DE ANTIOQUIA</v>
          </cell>
          <cell r="L1369">
            <v>0</v>
          </cell>
        </row>
        <row r="1370">
          <cell r="C1370">
            <v>0</v>
          </cell>
          <cell r="D1370">
            <v>0</v>
          </cell>
          <cell r="E1370" t="str">
            <v>Implementación del Plan</v>
          </cell>
          <cell r="F1370" t="str">
            <v>UNI</v>
          </cell>
          <cell r="G1370">
            <v>1</v>
          </cell>
          <cell r="H1370">
            <v>42736</v>
          </cell>
          <cell r="I1370">
            <v>12</v>
          </cell>
          <cell r="J1370" t="str">
            <v>MES</v>
          </cell>
          <cell r="K1370" t="str">
            <v>SECRETARÍA DE LAS MUJERES DE ANTIOQUIA</v>
          </cell>
          <cell r="L1370">
            <v>0</v>
          </cell>
        </row>
        <row r="1371">
          <cell r="C1371">
            <v>0</v>
          </cell>
          <cell r="D1371">
            <v>0</v>
          </cell>
          <cell r="E1371" t="str">
            <v>Implementación Plan Red</v>
          </cell>
          <cell r="F1371" t="str">
            <v>UNI</v>
          </cell>
          <cell r="G1371">
            <v>1</v>
          </cell>
          <cell r="H1371">
            <v>42736</v>
          </cell>
          <cell r="I1371">
            <v>12</v>
          </cell>
          <cell r="J1371" t="str">
            <v>MES</v>
          </cell>
          <cell r="K1371" t="str">
            <v>SECRETARÍA DE LAS MUJERES DE ANTIOQUIA</v>
          </cell>
          <cell r="L1371">
            <v>0</v>
          </cell>
        </row>
        <row r="1372">
          <cell r="C1372">
            <v>0</v>
          </cell>
          <cell r="D1372">
            <v>0</v>
          </cell>
          <cell r="E1372" t="str">
            <v>Seguimiento resultados del Plan</v>
          </cell>
          <cell r="F1372" t="str">
            <v>UNI</v>
          </cell>
          <cell r="G1372">
            <v>1</v>
          </cell>
          <cell r="H1372">
            <v>42736</v>
          </cell>
          <cell r="I1372">
            <v>12</v>
          </cell>
          <cell r="J1372" t="str">
            <v>MES</v>
          </cell>
          <cell r="K1372" t="str">
            <v>SECRETARÍA DE LAS MUJERES DE ANTIOQUIA</v>
          </cell>
          <cell r="L1372">
            <v>0</v>
          </cell>
        </row>
        <row r="1373">
          <cell r="C1373">
            <v>0</v>
          </cell>
          <cell r="D1373">
            <v>0</v>
          </cell>
          <cell r="E1373" t="str">
            <v>Seguimiento resultados Red</v>
          </cell>
          <cell r="F1373" t="str">
            <v>UNI</v>
          </cell>
          <cell r="G1373">
            <v>1</v>
          </cell>
          <cell r="H1373">
            <v>42736</v>
          </cell>
          <cell r="I1373">
            <v>12</v>
          </cell>
          <cell r="J1373" t="str">
            <v>MES</v>
          </cell>
          <cell r="K1373" t="str">
            <v>SECRETARÍA DE LAS MUJERES DE ANTIOQUIA</v>
          </cell>
          <cell r="L1373">
            <v>0</v>
          </cell>
        </row>
        <row r="1374">
          <cell r="C1374">
            <v>0</v>
          </cell>
          <cell r="D1374">
            <v>0</v>
          </cell>
          <cell r="E1374" t="str">
            <v>Recurso Humano</v>
          </cell>
          <cell r="F1374" t="str">
            <v>UNI</v>
          </cell>
          <cell r="G1374">
            <v>3</v>
          </cell>
          <cell r="H1374">
            <v>42736</v>
          </cell>
          <cell r="I1374">
            <v>12</v>
          </cell>
          <cell r="J1374" t="str">
            <v>MES</v>
          </cell>
          <cell r="K1374" t="str">
            <v>SECRETARÍA DE LAS MUJERES DE ANTIOQUIA</v>
          </cell>
          <cell r="L1374">
            <v>0</v>
          </cell>
        </row>
        <row r="1375">
          <cell r="C1375" t="str">
            <v>2016050000170</v>
          </cell>
          <cell r="D1375">
            <v>400000000</v>
          </cell>
          <cell r="E1375" t="str">
            <v>Alianzas área metropolitana</v>
          </cell>
          <cell r="F1375" t="str">
            <v>UNI</v>
          </cell>
          <cell r="G1375">
            <v>10</v>
          </cell>
          <cell r="H1375">
            <v>42736</v>
          </cell>
          <cell r="I1375">
            <v>12</v>
          </cell>
          <cell r="J1375" t="str">
            <v>MES</v>
          </cell>
          <cell r="K1375" t="str">
            <v>SECRETARÍA DE LAS MUJERES DE ANTIOQUIA</v>
          </cell>
          <cell r="L1375" t="str">
            <v>Implementación Seguridad Pública para Mujeres Antioquia</v>
          </cell>
        </row>
        <row r="1376">
          <cell r="C1376">
            <v>0</v>
          </cell>
          <cell r="D1376">
            <v>0</v>
          </cell>
          <cell r="E1376" t="str">
            <v>Caracterización estado rutas atención</v>
          </cell>
          <cell r="F1376" t="str">
            <v>UNI</v>
          </cell>
          <cell r="G1376">
            <v>1</v>
          </cell>
          <cell r="H1376">
            <v>42736</v>
          </cell>
          <cell r="I1376">
            <v>12</v>
          </cell>
          <cell r="J1376" t="str">
            <v>MES</v>
          </cell>
          <cell r="K1376" t="str">
            <v>SECRETARÍA DE LAS MUJERES DE ANTIOQUIA</v>
          </cell>
          <cell r="L1376">
            <v>0</v>
          </cell>
        </row>
        <row r="1377">
          <cell r="C1377">
            <v>0</v>
          </cell>
          <cell r="D1377">
            <v>0</v>
          </cell>
          <cell r="E1377" t="str">
            <v>Construcción mesas violencias</v>
          </cell>
          <cell r="F1377" t="str">
            <v>UNI</v>
          </cell>
          <cell r="G1377">
            <v>10</v>
          </cell>
          <cell r="H1377">
            <v>42736</v>
          </cell>
          <cell r="I1377">
            <v>12</v>
          </cell>
          <cell r="J1377" t="str">
            <v>MES</v>
          </cell>
          <cell r="K1377" t="str">
            <v>SECRETARÍA DE LAS MUJERES DE ANTIOQUIA</v>
          </cell>
          <cell r="L1377">
            <v>0</v>
          </cell>
        </row>
        <row r="1378">
          <cell r="C1378">
            <v>0</v>
          </cell>
          <cell r="D1378">
            <v>0</v>
          </cell>
          <cell r="E1378" t="str">
            <v>Convocatoria jornadas trata</v>
          </cell>
          <cell r="F1378" t="str">
            <v>UNI</v>
          </cell>
          <cell r="G1378">
            <v>1</v>
          </cell>
          <cell r="H1378">
            <v>42736</v>
          </cell>
          <cell r="I1378">
            <v>12</v>
          </cell>
          <cell r="J1378" t="str">
            <v>MES</v>
          </cell>
          <cell r="K1378" t="str">
            <v>SECRETARÍA DE LAS MUJERES DE ANTIOQUIA</v>
          </cell>
          <cell r="L1378">
            <v>0</v>
          </cell>
        </row>
        <row r="1379">
          <cell r="C1379">
            <v>0</v>
          </cell>
          <cell r="D1379">
            <v>0</v>
          </cell>
          <cell r="E1379" t="str">
            <v>Convocatoria jornadas víctimas</v>
          </cell>
          <cell r="F1379" t="str">
            <v>UNI</v>
          </cell>
          <cell r="G1379">
            <v>1</v>
          </cell>
          <cell r="H1379">
            <v>42736</v>
          </cell>
          <cell r="I1379">
            <v>12</v>
          </cell>
          <cell r="J1379" t="str">
            <v>MES</v>
          </cell>
          <cell r="K1379" t="str">
            <v>SECRETARÍA DE LAS MUJERES DE ANTIOQUIA</v>
          </cell>
          <cell r="L1379">
            <v>0</v>
          </cell>
        </row>
        <row r="1380">
          <cell r="C1380">
            <v>0</v>
          </cell>
          <cell r="D1380">
            <v>0</v>
          </cell>
          <cell r="E1380" t="str">
            <v>Convocatoria seminarios masculinidades</v>
          </cell>
          <cell r="F1380" t="str">
            <v>UNI</v>
          </cell>
          <cell r="G1380">
            <v>1</v>
          </cell>
          <cell r="H1380">
            <v>42736</v>
          </cell>
          <cell r="I1380">
            <v>12</v>
          </cell>
          <cell r="J1380" t="str">
            <v>MES</v>
          </cell>
          <cell r="K1380" t="str">
            <v>SECRETARÍA DE LAS MUJERES DE ANTIOQUIA</v>
          </cell>
          <cell r="L1380">
            <v>0</v>
          </cell>
        </row>
        <row r="1381">
          <cell r="C1381">
            <v>0</v>
          </cell>
          <cell r="D1381">
            <v>0</v>
          </cell>
          <cell r="E1381" t="str">
            <v>Convocatoria seminarios violencias</v>
          </cell>
          <cell r="F1381" t="str">
            <v>UNI</v>
          </cell>
          <cell r="G1381">
            <v>1</v>
          </cell>
          <cell r="H1381">
            <v>42736</v>
          </cell>
          <cell r="I1381">
            <v>12</v>
          </cell>
          <cell r="J1381" t="str">
            <v>MES</v>
          </cell>
          <cell r="K1381" t="str">
            <v>SECRETARÍA DE LAS MUJERES DE ANTIOQUIA</v>
          </cell>
          <cell r="L1381">
            <v>0</v>
          </cell>
        </row>
        <row r="1382">
          <cell r="C1382">
            <v>0</v>
          </cell>
          <cell r="D1382">
            <v>0</v>
          </cell>
          <cell r="E1382" t="str">
            <v>Convocatoria y seguimiento cursos E.G</v>
          </cell>
          <cell r="F1382" t="str">
            <v>UNI</v>
          </cell>
          <cell r="G1382">
            <v>1</v>
          </cell>
          <cell r="H1382">
            <v>42736</v>
          </cell>
          <cell r="I1382">
            <v>12</v>
          </cell>
          <cell r="J1382" t="str">
            <v>MES</v>
          </cell>
          <cell r="K1382" t="str">
            <v>SECRETARÍA DE LAS MUJERES DE ANTIOQUIA</v>
          </cell>
          <cell r="L1382">
            <v>0</v>
          </cell>
        </row>
        <row r="1383">
          <cell r="C1383">
            <v>0</v>
          </cell>
          <cell r="D1383">
            <v>0</v>
          </cell>
          <cell r="E1383" t="str">
            <v>Diseño acuerdo metropolitano</v>
          </cell>
          <cell r="F1383" t="str">
            <v>UNI</v>
          </cell>
          <cell r="G1383">
            <v>1</v>
          </cell>
          <cell r="H1383">
            <v>42736</v>
          </cell>
          <cell r="I1383">
            <v>12</v>
          </cell>
          <cell r="J1383" t="str">
            <v>MES</v>
          </cell>
          <cell r="K1383" t="str">
            <v>SECRETARÍA DE LAS MUJERES DE ANTIOQUIA</v>
          </cell>
          <cell r="L1383">
            <v>0</v>
          </cell>
        </row>
        <row r="1384">
          <cell r="C1384">
            <v>0</v>
          </cell>
          <cell r="D1384">
            <v>0</v>
          </cell>
          <cell r="E1384" t="str">
            <v>Diseño Asambleas por la paz</v>
          </cell>
          <cell r="F1384" t="str">
            <v>UNI</v>
          </cell>
          <cell r="G1384">
            <v>1</v>
          </cell>
          <cell r="H1384">
            <v>42736</v>
          </cell>
          <cell r="I1384">
            <v>12</v>
          </cell>
          <cell r="J1384" t="str">
            <v>MES</v>
          </cell>
          <cell r="K1384" t="str">
            <v>SECRETARÍA DE LAS MUJERES DE ANTIOQUIA</v>
          </cell>
          <cell r="L1384">
            <v>0</v>
          </cell>
        </row>
        <row r="1385">
          <cell r="C1385">
            <v>0</v>
          </cell>
          <cell r="D1385">
            <v>0</v>
          </cell>
          <cell r="E1385" t="str">
            <v>Diseño Campaña</v>
          </cell>
          <cell r="F1385" t="str">
            <v>UNI</v>
          </cell>
          <cell r="G1385">
            <v>1</v>
          </cell>
          <cell r="H1385">
            <v>42736</v>
          </cell>
          <cell r="I1385">
            <v>12</v>
          </cell>
          <cell r="J1385" t="str">
            <v>MES</v>
          </cell>
          <cell r="K1385" t="str">
            <v>SECRETARÍA DE LAS MUJERES DE ANTIOQUIA</v>
          </cell>
          <cell r="L1385">
            <v>0</v>
          </cell>
        </row>
        <row r="1386">
          <cell r="C1386">
            <v>0</v>
          </cell>
          <cell r="D1386">
            <v>0</v>
          </cell>
          <cell r="E1386" t="str">
            <v>Diseño jornadas atención trata</v>
          </cell>
          <cell r="F1386" t="str">
            <v>UNI</v>
          </cell>
          <cell r="G1386">
            <v>1</v>
          </cell>
          <cell r="H1386">
            <v>42736</v>
          </cell>
          <cell r="I1386">
            <v>12</v>
          </cell>
          <cell r="J1386" t="str">
            <v>MES</v>
          </cell>
          <cell r="K1386" t="str">
            <v>SECRETARÍA DE LAS MUJERES DE ANTIOQUIA</v>
          </cell>
          <cell r="L1386">
            <v>0</v>
          </cell>
        </row>
        <row r="1387">
          <cell r="C1387">
            <v>0</v>
          </cell>
          <cell r="D1387">
            <v>0</v>
          </cell>
          <cell r="E1387" t="str">
            <v>Diseño jornadas víctimas</v>
          </cell>
          <cell r="F1387" t="str">
            <v>UNI</v>
          </cell>
          <cell r="G1387">
            <v>1</v>
          </cell>
          <cell r="H1387">
            <v>42736</v>
          </cell>
          <cell r="I1387">
            <v>12</v>
          </cell>
          <cell r="J1387" t="str">
            <v>MES</v>
          </cell>
          <cell r="K1387" t="str">
            <v>SECRETARÍA DE LAS MUJERES DE ANTIOQUIA</v>
          </cell>
          <cell r="L1387">
            <v>0</v>
          </cell>
        </row>
        <row r="1388">
          <cell r="C1388">
            <v>0</v>
          </cell>
          <cell r="D1388">
            <v>0</v>
          </cell>
          <cell r="E1388" t="str">
            <v>Diseño plan mesas violencias</v>
          </cell>
          <cell r="F1388" t="str">
            <v>UNI</v>
          </cell>
          <cell r="G1388">
            <v>1</v>
          </cell>
          <cell r="H1388">
            <v>42736</v>
          </cell>
          <cell r="I1388">
            <v>12</v>
          </cell>
          <cell r="J1388" t="str">
            <v>MES</v>
          </cell>
          <cell r="K1388" t="str">
            <v>SECRETARÍA DE LAS MUJERES DE ANTIOQUIA</v>
          </cell>
          <cell r="L1388">
            <v>0</v>
          </cell>
        </row>
        <row r="1389">
          <cell r="C1389">
            <v>0</v>
          </cell>
          <cell r="D1389">
            <v>0</v>
          </cell>
          <cell r="E1389" t="str">
            <v>Diseño seminarios atención violencias</v>
          </cell>
          <cell r="F1389" t="str">
            <v>UNI</v>
          </cell>
          <cell r="G1389">
            <v>1</v>
          </cell>
          <cell r="H1389">
            <v>42736</v>
          </cell>
          <cell r="I1389">
            <v>12</v>
          </cell>
          <cell r="J1389" t="str">
            <v>MES</v>
          </cell>
          <cell r="K1389" t="str">
            <v>SECRETARÍA DE LAS MUJERES DE ANTIOQUIA</v>
          </cell>
          <cell r="L1389">
            <v>0</v>
          </cell>
        </row>
        <row r="1390">
          <cell r="C1390">
            <v>0</v>
          </cell>
          <cell r="D1390">
            <v>0</v>
          </cell>
          <cell r="E1390" t="str">
            <v>Diseño talleres mujeres reclusorios</v>
          </cell>
          <cell r="F1390" t="str">
            <v>UNI</v>
          </cell>
          <cell r="G1390">
            <v>1</v>
          </cell>
          <cell r="H1390">
            <v>42736</v>
          </cell>
          <cell r="I1390">
            <v>12</v>
          </cell>
          <cell r="J1390" t="str">
            <v>MES</v>
          </cell>
          <cell r="K1390" t="str">
            <v>SECRETARÍA DE LAS MUJERES DE ANTIOQUIA</v>
          </cell>
          <cell r="L1390">
            <v>0</v>
          </cell>
        </row>
        <row r="1391">
          <cell r="C1391">
            <v>0</v>
          </cell>
          <cell r="D1391">
            <v>0</v>
          </cell>
          <cell r="E1391" t="str">
            <v>Ejecución asambleas por la paz</v>
          </cell>
          <cell r="F1391" t="str">
            <v>UNI</v>
          </cell>
          <cell r="G1391">
            <v>2</v>
          </cell>
          <cell r="H1391">
            <v>42736</v>
          </cell>
          <cell r="I1391">
            <v>12</v>
          </cell>
          <cell r="J1391" t="str">
            <v>MES</v>
          </cell>
          <cell r="K1391" t="str">
            <v>SECRETARÍA DE LAS MUJERES DE ANTIOQUIA</v>
          </cell>
          <cell r="L1391">
            <v>0</v>
          </cell>
        </row>
        <row r="1392">
          <cell r="C1392">
            <v>0</v>
          </cell>
          <cell r="D1392">
            <v>0</v>
          </cell>
          <cell r="E1392" t="str">
            <v>Ejecución jornadas atención trata</v>
          </cell>
          <cell r="F1392" t="str">
            <v>UNI</v>
          </cell>
          <cell r="G1392">
            <v>2</v>
          </cell>
          <cell r="H1392">
            <v>42736</v>
          </cell>
          <cell r="I1392">
            <v>12</v>
          </cell>
          <cell r="J1392" t="str">
            <v>MES</v>
          </cell>
          <cell r="K1392" t="str">
            <v>SECRETARÍA DE LAS MUJERES DE ANTIOQUIA</v>
          </cell>
          <cell r="L1392">
            <v>0</v>
          </cell>
        </row>
        <row r="1393">
          <cell r="C1393">
            <v>0</v>
          </cell>
          <cell r="D1393">
            <v>0</v>
          </cell>
          <cell r="E1393" t="str">
            <v>Ejecución jornadas víctimas</v>
          </cell>
          <cell r="F1393" t="str">
            <v>UNI</v>
          </cell>
          <cell r="G1393">
            <v>3</v>
          </cell>
          <cell r="H1393">
            <v>42736</v>
          </cell>
          <cell r="I1393">
            <v>12</v>
          </cell>
          <cell r="J1393" t="str">
            <v>MES</v>
          </cell>
          <cell r="K1393" t="str">
            <v>SECRETARÍA DE LAS MUJERES DE ANTIOQUIA</v>
          </cell>
          <cell r="L1393">
            <v>0</v>
          </cell>
        </row>
        <row r="1394">
          <cell r="C1394">
            <v>0</v>
          </cell>
          <cell r="D1394">
            <v>0</v>
          </cell>
          <cell r="E1394" t="str">
            <v>Ejecución seminarios atención violencias</v>
          </cell>
          <cell r="F1394" t="str">
            <v>UNI</v>
          </cell>
          <cell r="G1394">
            <v>2</v>
          </cell>
          <cell r="H1394">
            <v>42736</v>
          </cell>
          <cell r="I1394">
            <v>12</v>
          </cell>
          <cell r="J1394" t="str">
            <v>MES</v>
          </cell>
          <cell r="K1394" t="str">
            <v>SECRETARÍA DE LAS MUJERES DE ANTIOQUIA</v>
          </cell>
          <cell r="L1394">
            <v>0</v>
          </cell>
        </row>
        <row r="1395">
          <cell r="C1395">
            <v>0</v>
          </cell>
          <cell r="D1395">
            <v>0</v>
          </cell>
          <cell r="E1395" t="str">
            <v>Ejecución seminarios masculinidades</v>
          </cell>
          <cell r="F1395" t="str">
            <v>UNI</v>
          </cell>
          <cell r="G1395">
            <v>1</v>
          </cell>
          <cell r="H1395">
            <v>42736</v>
          </cell>
          <cell r="I1395">
            <v>12</v>
          </cell>
          <cell r="J1395" t="str">
            <v>MES</v>
          </cell>
          <cell r="K1395" t="str">
            <v>SECRETARÍA DE LAS MUJERES DE ANTIOQUIA</v>
          </cell>
          <cell r="L1395">
            <v>0</v>
          </cell>
        </row>
        <row r="1396">
          <cell r="C1396">
            <v>0</v>
          </cell>
          <cell r="D1396">
            <v>0</v>
          </cell>
          <cell r="E1396" t="str">
            <v>Ejecución talleres mujeres reclusorios</v>
          </cell>
          <cell r="F1396" t="str">
            <v>UNI</v>
          </cell>
          <cell r="G1396">
            <v>1</v>
          </cell>
          <cell r="H1396">
            <v>42736</v>
          </cell>
          <cell r="I1396">
            <v>12</v>
          </cell>
          <cell r="J1396" t="str">
            <v>MES</v>
          </cell>
          <cell r="K1396" t="str">
            <v>SECRETARÍA DE LAS MUJERES DE ANTIOQUIA</v>
          </cell>
          <cell r="L1396">
            <v>0</v>
          </cell>
        </row>
        <row r="1397">
          <cell r="C1397">
            <v>0</v>
          </cell>
          <cell r="D1397">
            <v>0</v>
          </cell>
          <cell r="E1397" t="str">
            <v>Formulación cursos E.G</v>
          </cell>
          <cell r="F1397" t="str">
            <v>UNI</v>
          </cell>
          <cell r="G1397">
            <v>1</v>
          </cell>
          <cell r="H1397">
            <v>42736</v>
          </cell>
          <cell r="I1397">
            <v>12</v>
          </cell>
          <cell r="J1397" t="str">
            <v>MES</v>
          </cell>
          <cell r="K1397" t="str">
            <v>SECRETARÍA DE LAS MUJERES DE ANTIOQUIA</v>
          </cell>
          <cell r="L1397">
            <v>0</v>
          </cell>
        </row>
        <row r="1398">
          <cell r="C1398">
            <v>0</v>
          </cell>
          <cell r="D1398">
            <v>0</v>
          </cell>
          <cell r="E1398" t="str">
            <v>Formulación seminarios masculinidades</v>
          </cell>
          <cell r="F1398" t="str">
            <v>UNI</v>
          </cell>
          <cell r="G1398">
            <v>1</v>
          </cell>
          <cell r="H1398">
            <v>42736</v>
          </cell>
          <cell r="I1398">
            <v>12</v>
          </cell>
          <cell r="J1398" t="str">
            <v>MES</v>
          </cell>
          <cell r="K1398" t="str">
            <v>SECRETARÍA DE LAS MUJERES DE ANTIOQUIA</v>
          </cell>
          <cell r="L1398">
            <v>0</v>
          </cell>
        </row>
        <row r="1399">
          <cell r="C1399">
            <v>0</v>
          </cell>
          <cell r="D1399">
            <v>0</v>
          </cell>
          <cell r="E1399" t="str">
            <v>Fortalecimiento Mesas violencias</v>
          </cell>
          <cell r="F1399" t="str">
            <v>UNI</v>
          </cell>
          <cell r="G1399">
            <v>10</v>
          </cell>
          <cell r="H1399">
            <v>42736</v>
          </cell>
          <cell r="I1399">
            <v>12</v>
          </cell>
          <cell r="J1399" t="str">
            <v>MES</v>
          </cell>
          <cell r="K1399" t="str">
            <v>SECRETARÍA DE LAS MUJERES DE ANTIOQUIA</v>
          </cell>
          <cell r="L1399">
            <v>0</v>
          </cell>
        </row>
        <row r="1400">
          <cell r="C1400">
            <v>0</v>
          </cell>
          <cell r="D1400">
            <v>0</v>
          </cell>
          <cell r="E1400" t="str">
            <v>Implementación campaña</v>
          </cell>
          <cell r="F1400" t="str">
            <v>UNI</v>
          </cell>
          <cell r="G1400">
            <v>1</v>
          </cell>
          <cell r="H1400">
            <v>42736</v>
          </cell>
          <cell r="I1400">
            <v>12</v>
          </cell>
          <cell r="J1400" t="str">
            <v>MES</v>
          </cell>
          <cell r="K1400" t="str">
            <v>SECRETARÍA DE LAS MUJERES DE ANTIOQUIA</v>
          </cell>
          <cell r="L1400">
            <v>0</v>
          </cell>
        </row>
        <row r="1401">
          <cell r="C1401">
            <v>0</v>
          </cell>
          <cell r="D1401">
            <v>0</v>
          </cell>
          <cell r="E1401" t="str">
            <v>Implementación cursos E.G</v>
          </cell>
          <cell r="F1401" t="str">
            <v>UNI</v>
          </cell>
          <cell r="G1401">
            <v>20</v>
          </cell>
          <cell r="H1401">
            <v>42736</v>
          </cell>
          <cell r="I1401">
            <v>12</v>
          </cell>
          <cell r="J1401" t="str">
            <v>MES</v>
          </cell>
          <cell r="K1401" t="str">
            <v>SECRETARÍA DE LAS MUJERES DE ANTIOQUIA</v>
          </cell>
          <cell r="L1401">
            <v>0</v>
          </cell>
        </row>
        <row r="1402">
          <cell r="C1402">
            <v>0</v>
          </cell>
          <cell r="D1402">
            <v>0</v>
          </cell>
          <cell r="E1402" t="str">
            <v>Implementación Plan Rutas</v>
          </cell>
          <cell r="F1402" t="str">
            <v>UNI</v>
          </cell>
          <cell r="G1402">
            <v>3</v>
          </cell>
          <cell r="H1402">
            <v>42736</v>
          </cell>
          <cell r="I1402">
            <v>12</v>
          </cell>
          <cell r="J1402" t="str">
            <v>MES</v>
          </cell>
          <cell r="K1402" t="str">
            <v>SECRETARÍA DE LAS MUJERES DE ANTIOQUIA</v>
          </cell>
          <cell r="L1402">
            <v>0</v>
          </cell>
        </row>
        <row r="1403">
          <cell r="C1403">
            <v>0</v>
          </cell>
          <cell r="D1403">
            <v>0</v>
          </cell>
          <cell r="E1403" t="str">
            <v>Seguimento Rutas Atención</v>
          </cell>
          <cell r="F1403" t="str">
            <v>UNI</v>
          </cell>
          <cell r="G1403">
            <v>3</v>
          </cell>
          <cell r="H1403">
            <v>42736</v>
          </cell>
          <cell r="I1403">
            <v>12</v>
          </cell>
          <cell r="J1403" t="str">
            <v>MES</v>
          </cell>
          <cell r="K1403" t="str">
            <v>SECRETARÍA DE LAS MUJERES DE ANTIOQUIA</v>
          </cell>
          <cell r="L1403">
            <v>0</v>
          </cell>
        </row>
        <row r="1404">
          <cell r="C1404">
            <v>0</v>
          </cell>
          <cell r="D1404">
            <v>0</v>
          </cell>
          <cell r="E1404" t="str">
            <v>Seguimiento Asambleas Paz</v>
          </cell>
          <cell r="F1404" t="str">
            <v>UNI</v>
          </cell>
          <cell r="G1404">
            <v>2</v>
          </cell>
          <cell r="H1404">
            <v>42736</v>
          </cell>
          <cell r="I1404">
            <v>12</v>
          </cell>
          <cell r="J1404" t="str">
            <v>MES</v>
          </cell>
          <cell r="K1404" t="str">
            <v>SECRETARÍA DE LAS MUJERES DE ANTIOQUIA</v>
          </cell>
          <cell r="L1404">
            <v>0</v>
          </cell>
        </row>
        <row r="1405">
          <cell r="C1405">
            <v>0</v>
          </cell>
          <cell r="D1405">
            <v>0</v>
          </cell>
          <cell r="E1405" t="str">
            <v>Seguimiento talleres mujeres reclusorios</v>
          </cell>
          <cell r="F1405" t="str">
            <v>UNI</v>
          </cell>
          <cell r="G1405">
            <v>1</v>
          </cell>
          <cell r="H1405">
            <v>42736</v>
          </cell>
          <cell r="I1405">
            <v>12</v>
          </cell>
          <cell r="J1405" t="str">
            <v>MES</v>
          </cell>
          <cell r="K1405" t="str">
            <v>SECRETARÍA DE LAS MUJERES DE ANTIOQUIA</v>
          </cell>
          <cell r="L1405">
            <v>0</v>
          </cell>
        </row>
        <row r="1406">
          <cell r="C1406">
            <v>0</v>
          </cell>
          <cell r="D1406">
            <v>0</v>
          </cell>
          <cell r="E1406" t="str">
            <v>Seguimiento y difusión campaña</v>
          </cell>
          <cell r="F1406" t="str">
            <v>UNI</v>
          </cell>
          <cell r="G1406">
            <v>1</v>
          </cell>
          <cell r="H1406">
            <v>42736</v>
          </cell>
          <cell r="I1406">
            <v>12</v>
          </cell>
          <cell r="J1406" t="str">
            <v>MES</v>
          </cell>
          <cell r="K1406" t="str">
            <v>SECRETARÍA DE LAS MUJERES DE ANTIOQUIA</v>
          </cell>
          <cell r="L1406">
            <v>0</v>
          </cell>
        </row>
        <row r="1407">
          <cell r="C1407">
            <v>0</v>
          </cell>
          <cell r="D1407">
            <v>0</v>
          </cell>
          <cell r="E1407" t="str">
            <v>Trámites jurídicos acuerdo metropolitano</v>
          </cell>
          <cell r="F1407" t="str">
            <v>UNI</v>
          </cell>
          <cell r="G1407">
            <v>1</v>
          </cell>
          <cell r="H1407">
            <v>42736</v>
          </cell>
          <cell r="I1407">
            <v>12</v>
          </cell>
          <cell r="J1407" t="str">
            <v>MES</v>
          </cell>
          <cell r="K1407" t="str">
            <v>SECRETARÍA DE LAS MUJERES DE ANTIOQUIA</v>
          </cell>
          <cell r="L1407">
            <v>0</v>
          </cell>
        </row>
        <row r="1408">
          <cell r="C1408" t="str">
            <v>2016050000171</v>
          </cell>
          <cell r="D1408">
            <v>1239497445</v>
          </cell>
          <cell r="E1408" t="str">
            <v>Diseño concurso</v>
          </cell>
          <cell r="F1408" t="str">
            <v>UNI</v>
          </cell>
          <cell r="G1408">
            <v>1</v>
          </cell>
          <cell r="H1408">
            <v>42736</v>
          </cell>
          <cell r="I1408">
            <v>12</v>
          </cell>
          <cell r="J1408" t="str">
            <v>MES</v>
          </cell>
          <cell r="K1408" t="str">
            <v>SECRETARÍA DE LAS MUJERES DE ANTIOQUIA</v>
          </cell>
          <cell r="L1408" t="str">
            <v>Implementación Seguridad Económica para las Mujeres Antioquia</v>
          </cell>
        </row>
        <row r="1409">
          <cell r="C1409">
            <v>0</v>
          </cell>
          <cell r="D1409">
            <v>0</v>
          </cell>
          <cell r="E1409" t="str">
            <v>Implementación concurso</v>
          </cell>
          <cell r="F1409" t="str">
            <v>UNI</v>
          </cell>
          <cell r="G1409">
            <v>16</v>
          </cell>
          <cell r="H1409">
            <v>42736</v>
          </cell>
          <cell r="I1409">
            <v>12</v>
          </cell>
          <cell r="J1409" t="str">
            <v>MES</v>
          </cell>
          <cell r="K1409" t="str">
            <v>SECRETARÍA DE LAS MUJERES DE ANTIOQUIA</v>
          </cell>
          <cell r="L1409">
            <v>0</v>
          </cell>
        </row>
        <row r="1410">
          <cell r="C1410">
            <v>0</v>
          </cell>
          <cell r="D1410">
            <v>0</v>
          </cell>
          <cell r="E1410" t="str">
            <v>Premiación concurso</v>
          </cell>
          <cell r="F1410" t="str">
            <v>UNI</v>
          </cell>
          <cell r="G1410">
            <v>1</v>
          </cell>
          <cell r="H1410">
            <v>42736</v>
          </cell>
          <cell r="I1410">
            <v>12</v>
          </cell>
          <cell r="J1410" t="str">
            <v>MES</v>
          </cell>
          <cell r="K1410" t="str">
            <v>SECRETARÍA DE LAS MUJERES DE ANTIOQUIA</v>
          </cell>
          <cell r="L1410">
            <v>0</v>
          </cell>
        </row>
        <row r="1411">
          <cell r="C1411">
            <v>0</v>
          </cell>
          <cell r="D1411">
            <v>0</v>
          </cell>
          <cell r="E1411" t="str">
            <v>Diseño Red</v>
          </cell>
          <cell r="F1411" t="str">
            <v>UNI</v>
          </cell>
          <cell r="G1411">
            <v>3</v>
          </cell>
          <cell r="H1411">
            <v>42736</v>
          </cell>
          <cell r="I1411">
            <v>12</v>
          </cell>
          <cell r="J1411" t="str">
            <v>MES</v>
          </cell>
          <cell r="K1411" t="str">
            <v>SECRETARÍA DE LAS MUJERES DE ANTIOQUIA</v>
          </cell>
          <cell r="L1411">
            <v>0</v>
          </cell>
        </row>
        <row r="1412">
          <cell r="C1412">
            <v>0</v>
          </cell>
          <cell r="D1412">
            <v>0</v>
          </cell>
          <cell r="E1412" t="str">
            <v>Implementación Plan Red</v>
          </cell>
          <cell r="F1412" t="str">
            <v>UNI</v>
          </cell>
          <cell r="G1412">
            <v>1</v>
          </cell>
          <cell r="H1412">
            <v>42736</v>
          </cell>
          <cell r="I1412">
            <v>12</v>
          </cell>
          <cell r="J1412" t="str">
            <v>MES</v>
          </cell>
          <cell r="K1412" t="str">
            <v>SECRETARÍA DE LAS MUJERES DE ANTIOQUIA</v>
          </cell>
          <cell r="L1412">
            <v>0</v>
          </cell>
        </row>
        <row r="1413">
          <cell r="C1413">
            <v>0</v>
          </cell>
          <cell r="D1413">
            <v>0</v>
          </cell>
          <cell r="E1413" t="str">
            <v>Seguimiento resultados Red</v>
          </cell>
          <cell r="F1413" t="str">
            <v>UNI</v>
          </cell>
          <cell r="G1413">
            <v>1</v>
          </cell>
          <cell r="H1413">
            <v>42736</v>
          </cell>
          <cell r="I1413">
            <v>12</v>
          </cell>
          <cell r="J1413" t="str">
            <v>MES</v>
          </cell>
          <cell r="K1413" t="str">
            <v>SECRETARÍA DE LAS MUJERES DE ANTIOQUIA</v>
          </cell>
          <cell r="L1413">
            <v>0</v>
          </cell>
        </row>
        <row r="1414">
          <cell r="C1414">
            <v>0</v>
          </cell>
          <cell r="D1414">
            <v>0</v>
          </cell>
          <cell r="E1414" t="str">
            <v>Formulación Rutas</v>
          </cell>
          <cell r="F1414" t="str">
            <v>UNI</v>
          </cell>
          <cell r="G1414">
            <v>1</v>
          </cell>
          <cell r="H1414">
            <v>42736</v>
          </cell>
          <cell r="I1414">
            <v>12</v>
          </cell>
          <cell r="J1414" t="str">
            <v>MES</v>
          </cell>
          <cell r="K1414" t="str">
            <v>SECRETARÍA DE LAS MUJERES DE ANTIOQUIA</v>
          </cell>
          <cell r="L1414">
            <v>0</v>
          </cell>
        </row>
        <row r="1415">
          <cell r="C1415">
            <v>0</v>
          </cell>
          <cell r="D1415">
            <v>0</v>
          </cell>
          <cell r="E1415" t="str">
            <v>Implementación Rutas</v>
          </cell>
          <cell r="F1415" t="str">
            <v>UNI</v>
          </cell>
          <cell r="G1415">
            <v>1</v>
          </cell>
          <cell r="H1415">
            <v>42736</v>
          </cell>
          <cell r="I1415">
            <v>12</v>
          </cell>
          <cell r="J1415" t="str">
            <v>MES</v>
          </cell>
          <cell r="K1415" t="str">
            <v>SECRETARÍA DE LAS MUJERES DE ANTIOQUIA</v>
          </cell>
          <cell r="L1415">
            <v>0</v>
          </cell>
        </row>
        <row r="1416">
          <cell r="C1416">
            <v>0</v>
          </cell>
          <cell r="D1416">
            <v>0</v>
          </cell>
          <cell r="E1416" t="str">
            <v>Difusión Rutas</v>
          </cell>
          <cell r="F1416" t="str">
            <v>UNI</v>
          </cell>
          <cell r="G1416">
            <v>1</v>
          </cell>
          <cell r="H1416">
            <v>42736</v>
          </cell>
          <cell r="I1416">
            <v>12</v>
          </cell>
          <cell r="J1416" t="str">
            <v>MES</v>
          </cell>
          <cell r="K1416" t="str">
            <v>SECRETARÍA DE LAS MUJERES DE ANTIOQUIA</v>
          </cell>
          <cell r="L1416">
            <v>0</v>
          </cell>
        </row>
        <row r="1417">
          <cell r="C1417">
            <v>0</v>
          </cell>
          <cell r="D1417">
            <v>0</v>
          </cell>
          <cell r="E1417" t="str">
            <v>Diseño Jornadas Bancarización</v>
          </cell>
          <cell r="F1417" t="str">
            <v>UNI</v>
          </cell>
          <cell r="G1417">
            <v>3</v>
          </cell>
          <cell r="H1417">
            <v>42736</v>
          </cell>
          <cell r="I1417">
            <v>12</v>
          </cell>
          <cell r="J1417" t="str">
            <v>MES</v>
          </cell>
          <cell r="K1417" t="str">
            <v>SECRETARÍA DE LAS MUJERES DE ANTIOQUIA</v>
          </cell>
          <cell r="L1417">
            <v>0</v>
          </cell>
        </row>
        <row r="1418">
          <cell r="C1418">
            <v>0</v>
          </cell>
          <cell r="D1418">
            <v>0</v>
          </cell>
          <cell r="E1418" t="str">
            <v>Implementación Jornadas</v>
          </cell>
          <cell r="F1418" t="str">
            <v>UNI</v>
          </cell>
          <cell r="G1418">
            <v>16</v>
          </cell>
          <cell r="H1418">
            <v>42736</v>
          </cell>
          <cell r="I1418">
            <v>12</v>
          </cell>
          <cell r="J1418" t="str">
            <v>MES</v>
          </cell>
          <cell r="K1418" t="str">
            <v>SECRETARÍA DE LAS MUJERES DE ANTIOQUIA</v>
          </cell>
          <cell r="L1418">
            <v>0</v>
          </cell>
        </row>
        <row r="1419">
          <cell r="C1419">
            <v>0</v>
          </cell>
          <cell r="D1419">
            <v>0</v>
          </cell>
          <cell r="E1419" t="str">
            <v>Seguimiento Jornadas</v>
          </cell>
          <cell r="F1419" t="str">
            <v>UNI</v>
          </cell>
          <cell r="G1419">
            <v>1</v>
          </cell>
          <cell r="H1419">
            <v>42736</v>
          </cell>
          <cell r="I1419">
            <v>12</v>
          </cell>
          <cell r="J1419" t="str">
            <v>MES</v>
          </cell>
          <cell r="K1419" t="str">
            <v>SECRETARÍA DE LAS MUJERES DE ANTIOQUIA</v>
          </cell>
          <cell r="L1419">
            <v>0</v>
          </cell>
        </row>
        <row r="1420">
          <cell r="C1420">
            <v>0</v>
          </cell>
          <cell r="D1420">
            <v>0</v>
          </cell>
          <cell r="E1420" t="str">
            <v>Difusión Plan tierras</v>
          </cell>
          <cell r="F1420" t="str">
            <v>UNI</v>
          </cell>
          <cell r="G1420">
            <v>13</v>
          </cell>
          <cell r="H1420">
            <v>42736</v>
          </cell>
          <cell r="I1420">
            <v>12</v>
          </cell>
          <cell r="J1420" t="str">
            <v>MES</v>
          </cell>
          <cell r="K1420" t="str">
            <v>SECRETARÍA DE LAS MUJERES DE ANTIOQUIA</v>
          </cell>
          <cell r="L1420">
            <v>0</v>
          </cell>
        </row>
        <row r="1421">
          <cell r="C1421">
            <v>0</v>
          </cell>
          <cell r="D1421">
            <v>0</v>
          </cell>
          <cell r="E1421" t="str">
            <v>Investigación normatividad tierras</v>
          </cell>
          <cell r="F1421" t="str">
            <v>UNI</v>
          </cell>
          <cell r="G1421">
            <v>1</v>
          </cell>
          <cell r="H1421">
            <v>42736</v>
          </cell>
          <cell r="I1421">
            <v>12</v>
          </cell>
          <cell r="J1421" t="str">
            <v>MES</v>
          </cell>
          <cell r="K1421" t="str">
            <v>SECRETARÍA DE LAS MUJERES DE ANTIOQUIA</v>
          </cell>
          <cell r="L1421">
            <v>0</v>
          </cell>
        </row>
        <row r="1422">
          <cell r="C1422">
            <v>0</v>
          </cell>
          <cell r="D1422">
            <v>0</v>
          </cell>
          <cell r="E1422" t="str">
            <v>Elaboración Plan tierras</v>
          </cell>
          <cell r="F1422" t="str">
            <v>UNI</v>
          </cell>
          <cell r="G1422">
            <v>1</v>
          </cell>
          <cell r="H1422">
            <v>42736</v>
          </cell>
          <cell r="I1422">
            <v>12</v>
          </cell>
          <cell r="J1422" t="str">
            <v>MES</v>
          </cell>
          <cell r="K1422" t="str">
            <v>SECRETARÍA DE LAS MUJERES DE ANTIOQUIA</v>
          </cell>
          <cell r="L1422">
            <v>0</v>
          </cell>
        </row>
        <row r="1423">
          <cell r="C1423">
            <v>0</v>
          </cell>
          <cell r="D1423">
            <v>0</v>
          </cell>
          <cell r="E1423" t="str">
            <v>Fortalecimiento granjas</v>
          </cell>
          <cell r="F1423" t="str">
            <v>UNI</v>
          </cell>
          <cell r="G1423">
            <v>3</v>
          </cell>
          <cell r="H1423">
            <v>42736</v>
          </cell>
          <cell r="I1423">
            <v>12</v>
          </cell>
          <cell r="J1423" t="str">
            <v>MES</v>
          </cell>
          <cell r="K1423" t="str">
            <v>SECRETARÍA DE LAS MUJERES DE ANTIOQUIA</v>
          </cell>
          <cell r="L1423">
            <v>0</v>
          </cell>
        </row>
        <row r="1424">
          <cell r="C1424">
            <v>0</v>
          </cell>
          <cell r="D1424">
            <v>0</v>
          </cell>
          <cell r="E1424" t="str">
            <v>Creación granjas</v>
          </cell>
          <cell r="F1424" t="str">
            <v>UNI</v>
          </cell>
          <cell r="G1424">
            <v>1</v>
          </cell>
          <cell r="H1424">
            <v>42736</v>
          </cell>
          <cell r="I1424">
            <v>12</v>
          </cell>
          <cell r="J1424" t="str">
            <v>MES</v>
          </cell>
          <cell r="K1424" t="str">
            <v>SECRETARÍA DE LAS MUJERES DE ANTIOQUIA</v>
          </cell>
          <cell r="L1424">
            <v>0</v>
          </cell>
        </row>
        <row r="1425">
          <cell r="C1425">
            <v>0</v>
          </cell>
          <cell r="D1425">
            <v>0</v>
          </cell>
          <cell r="E1425" t="str">
            <v>Seguimiento Granjas</v>
          </cell>
          <cell r="F1425" t="str">
            <v>UNI</v>
          </cell>
          <cell r="G1425">
            <v>1</v>
          </cell>
          <cell r="H1425">
            <v>42736</v>
          </cell>
          <cell r="I1425">
            <v>12</v>
          </cell>
          <cell r="J1425" t="str">
            <v>MES</v>
          </cell>
          <cell r="K1425" t="str">
            <v>SECRETARÍA DE LAS MUJERES DE ANTIOQUIA</v>
          </cell>
          <cell r="L1425">
            <v>0</v>
          </cell>
        </row>
        <row r="1426">
          <cell r="C1426">
            <v>0</v>
          </cell>
          <cell r="D1426">
            <v>0</v>
          </cell>
          <cell r="E1426" t="str">
            <v>Diseño P. Equidad Empresas</v>
          </cell>
          <cell r="F1426" t="str">
            <v>UNI</v>
          </cell>
          <cell r="G1426">
            <v>16</v>
          </cell>
          <cell r="H1426">
            <v>42736</v>
          </cell>
          <cell r="I1426">
            <v>12</v>
          </cell>
          <cell r="J1426" t="str">
            <v>MES</v>
          </cell>
          <cell r="K1426" t="str">
            <v>SECRETARÍA DE LAS MUJERES DE ANTIOQUIA</v>
          </cell>
          <cell r="L1426">
            <v>0</v>
          </cell>
        </row>
        <row r="1427">
          <cell r="C1427">
            <v>0</v>
          </cell>
          <cell r="D1427">
            <v>0</v>
          </cell>
          <cell r="E1427" t="str">
            <v>Consolidación alianzas empresas</v>
          </cell>
          <cell r="F1427" t="str">
            <v>UNI</v>
          </cell>
          <cell r="G1427">
            <v>13</v>
          </cell>
          <cell r="H1427">
            <v>42736</v>
          </cell>
          <cell r="I1427">
            <v>12</v>
          </cell>
          <cell r="J1427" t="str">
            <v>MES</v>
          </cell>
          <cell r="K1427" t="str">
            <v>SECRETARÍA DE LAS MUJERES DE ANTIOQUIA</v>
          </cell>
          <cell r="L1427">
            <v>0</v>
          </cell>
        </row>
        <row r="1428">
          <cell r="C1428">
            <v>0</v>
          </cell>
          <cell r="D1428">
            <v>0</v>
          </cell>
          <cell r="E1428" t="str">
            <v>Implementación P.Equidad Emp</v>
          </cell>
          <cell r="F1428" t="str">
            <v>UNI</v>
          </cell>
          <cell r="G1428">
            <v>1</v>
          </cell>
          <cell r="H1428">
            <v>42736</v>
          </cell>
          <cell r="I1428">
            <v>12</v>
          </cell>
          <cell r="J1428" t="str">
            <v>MES</v>
          </cell>
          <cell r="K1428" t="str">
            <v>SECRETARÍA DE LAS MUJERES DE ANTIOQUIA</v>
          </cell>
          <cell r="L1428">
            <v>0</v>
          </cell>
        </row>
        <row r="1429">
          <cell r="C1429">
            <v>0</v>
          </cell>
          <cell r="D1429">
            <v>0</v>
          </cell>
          <cell r="E1429" t="str">
            <v>Transporte terrestre jornadas</v>
          </cell>
          <cell r="F1429" t="str">
            <v>UNI</v>
          </cell>
          <cell r="G1429">
            <v>1</v>
          </cell>
          <cell r="H1429">
            <v>42736</v>
          </cell>
          <cell r="I1429">
            <v>12</v>
          </cell>
          <cell r="J1429" t="str">
            <v>MES</v>
          </cell>
          <cell r="K1429" t="str">
            <v>SECRETARÍA DE LAS MUJERES DE ANTIOQUIA</v>
          </cell>
          <cell r="L1429">
            <v>0</v>
          </cell>
        </row>
        <row r="1430">
          <cell r="C1430">
            <v>0</v>
          </cell>
          <cell r="D1430">
            <v>0</v>
          </cell>
          <cell r="E1430" t="str">
            <v>Recurso Humano</v>
          </cell>
          <cell r="F1430" t="str">
            <v>UNI</v>
          </cell>
          <cell r="G1430">
            <v>3</v>
          </cell>
          <cell r="H1430">
            <v>42736</v>
          </cell>
          <cell r="I1430">
            <v>12</v>
          </cell>
          <cell r="J1430" t="str">
            <v>MES</v>
          </cell>
          <cell r="K1430" t="str">
            <v>SECRETARÍA DE LAS MUJERES DE ANTIOQUIA</v>
          </cell>
          <cell r="L1430">
            <v>0</v>
          </cell>
        </row>
        <row r="1431">
          <cell r="C1431" t="str">
            <v>2016050000173</v>
          </cell>
          <cell r="D1431">
            <v>800000000</v>
          </cell>
          <cell r="E1431" t="str">
            <v>Acercamiento a IE para alianzas</v>
          </cell>
          <cell r="F1431" t="str">
            <v>UNI</v>
          </cell>
          <cell r="G1431">
            <v>3</v>
          </cell>
          <cell r="H1431">
            <v>42736</v>
          </cell>
          <cell r="I1431">
            <v>12</v>
          </cell>
          <cell r="J1431" t="str">
            <v>MES</v>
          </cell>
          <cell r="K1431" t="str">
            <v>SECRETARÍA DE LAS MUJERES DE ANTIOQUIA</v>
          </cell>
          <cell r="L1431" t="str">
            <v>Implementación Educando en Igualdad en Antioquia</v>
          </cell>
        </row>
        <row r="1432">
          <cell r="C1432">
            <v>0</v>
          </cell>
          <cell r="D1432">
            <v>0</v>
          </cell>
          <cell r="E1432" t="str">
            <v>Acercamiento a Instituciones Educativas</v>
          </cell>
          <cell r="F1432" t="str">
            <v>UNI</v>
          </cell>
          <cell r="G1432">
            <v>3</v>
          </cell>
          <cell r="H1432">
            <v>42736</v>
          </cell>
          <cell r="I1432">
            <v>12</v>
          </cell>
          <cell r="J1432" t="str">
            <v>MES</v>
          </cell>
          <cell r="K1432" t="str">
            <v>SECRETARÍA DE LAS MUJERES DE ANTIOQUIA</v>
          </cell>
          <cell r="L1432">
            <v>0</v>
          </cell>
        </row>
        <row r="1433">
          <cell r="C1433">
            <v>0</v>
          </cell>
          <cell r="D1433">
            <v>0</v>
          </cell>
          <cell r="E1433" t="str">
            <v>Actualización de PEI</v>
          </cell>
          <cell r="F1433" t="str">
            <v>UNI</v>
          </cell>
          <cell r="G1433">
            <v>1</v>
          </cell>
          <cell r="H1433">
            <v>42736</v>
          </cell>
          <cell r="I1433">
            <v>12</v>
          </cell>
          <cell r="J1433" t="str">
            <v>MES</v>
          </cell>
          <cell r="K1433" t="str">
            <v>SECRETARÍA DE LAS MUJERES DE ANTIOQUIA</v>
          </cell>
          <cell r="L1433">
            <v>0</v>
          </cell>
        </row>
        <row r="1434">
          <cell r="C1434">
            <v>0</v>
          </cell>
          <cell r="D1434">
            <v>0</v>
          </cell>
          <cell r="E1434" t="str">
            <v>Alianzas municipios acciones EBLMA</v>
          </cell>
          <cell r="F1434" t="str">
            <v>UNI</v>
          </cell>
          <cell r="G1434">
            <v>4</v>
          </cell>
          <cell r="H1434">
            <v>42736</v>
          </cell>
          <cell r="I1434">
            <v>12</v>
          </cell>
          <cell r="J1434" t="str">
            <v>MES</v>
          </cell>
          <cell r="K1434" t="str">
            <v>SECRETARÍA DE LAS MUJERES DE ANTIOQUIA</v>
          </cell>
          <cell r="L1434">
            <v>0</v>
          </cell>
        </row>
        <row r="1435">
          <cell r="C1435">
            <v>0</v>
          </cell>
          <cell r="D1435">
            <v>0</v>
          </cell>
          <cell r="E1435" t="str">
            <v>Articulación con Secretaría Educación</v>
          </cell>
          <cell r="F1435" t="str">
            <v>UNI</v>
          </cell>
          <cell r="G1435">
            <v>1</v>
          </cell>
          <cell r="H1435">
            <v>42736</v>
          </cell>
          <cell r="I1435">
            <v>12</v>
          </cell>
          <cell r="J1435" t="str">
            <v>MES</v>
          </cell>
          <cell r="K1435" t="str">
            <v>SECRETARÍA DE LAS MUJERES DE ANTIOQUIA</v>
          </cell>
          <cell r="L1435">
            <v>0</v>
          </cell>
        </row>
        <row r="1436">
          <cell r="C1436">
            <v>0</v>
          </cell>
          <cell r="D1436">
            <v>0</v>
          </cell>
          <cell r="E1436" t="str">
            <v>Convocatoria taller crianza en igualdad</v>
          </cell>
          <cell r="F1436" t="str">
            <v>UNI</v>
          </cell>
          <cell r="G1436">
            <v>1</v>
          </cell>
          <cell r="H1436">
            <v>42736</v>
          </cell>
          <cell r="I1436">
            <v>12</v>
          </cell>
          <cell r="J1436" t="str">
            <v>MES</v>
          </cell>
          <cell r="K1436" t="str">
            <v>SECRETARÍA DE LAS MUJERES DE ANTIOQUIA</v>
          </cell>
          <cell r="L1436">
            <v>0</v>
          </cell>
        </row>
        <row r="1437">
          <cell r="C1437">
            <v>0</v>
          </cell>
          <cell r="D1437">
            <v>0</v>
          </cell>
          <cell r="E1437" t="str">
            <v>Difusión obras mujeres escritoras</v>
          </cell>
          <cell r="F1437" t="str">
            <v>UNI</v>
          </cell>
          <cell r="G1437">
            <v>1</v>
          </cell>
          <cell r="H1437">
            <v>42736</v>
          </cell>
          <cell r="I1437">
            <v>12</v>
          </cell>
          <cell r="J1437" t="str">
            <v>MES</v>
          </cell>
          <cell r="K1437" t="str">
            <v>SECRETARÍA DE LAS MUJERES DE ANTIOQUIA</v>
          </cell>
          <cell r="L1437">
            <v>0</v>
          </cell>
        </row>
        <row r="1438">
          <cell r="C1438">
            <v>0</v>
          </cell>
          <cell r="D1438">
            <v>0</v>
          </cell>
          <cell r="E1438" t="str">
            <v>Diseño acciones EBLMA</v>
          </cell>
          <cell r="F1438" t="str">
            <v>UNI</v>
          </cell>
          <cell r="G1438">
            <v>1</v>
          </cell>
          <cell r="H1438">
            <v>42736</v>
          </cell>
          <cell r="I1438">
            <v>12</v>
          </cell>
          <cell r="J1438" t="str">
            <v>MES</v>
          </cell>
          <cell r="K1438" t="str">
            <v>SECRETARÍA DE LAS MUJERES DE ANTIOQUIA</v>
          </cell>
          <cell r="L1438">
            <v>0</v>
          </cell>
        </row>
        <row r="1439">
          <cell r="C1439">
            <v>0</v>
          </cell>
          <cell r="D1439">
            <v>0</v>
          </cell>
          <cell r="E1439" t="str">
            <v>Diseño taller crianza en igualdad</v>
          </cell>
          <cell r="F1439" t="str">
            <v>UNI</v>
          </cell>
          <cell r="G1439">
            <v>1</v>
          </cell>
          <cell r="H1439">
            <v>42736</v>
          </cell>
          <cell r="I1439">
            <v>12</v>
          </cell>
          <cell r="J1439" t="str">
            <v>MES</v>
          </cell>
          <cell r="K1439" t="str">
            <v>SECRETARÍA DE LAS MUJERES DE ANTIOQUIA</v>
          </cell>
          <cell r="L1439">
            <v>0</v>
          </cell>
        </row>
        <row r="1440">
          <cell r="C1440">
            <v>0</v>
          </cell>
          <cell r="D1440">
            <v>0</v>
          </cell>
          <cell r="E1440" t="str">
            <v>Ejecución acciones EBLMA</v>
          </cell>
          <cell r="F1440" t="str">
            <v>UNI</v>
          </cell>
          <cell r="G1440">
            <v>4</v>
          </cell>
          <cell r="H1440">
            <v>42736</v>
          </cell>
          <cell r="I1440">
            <v>12</v>
          </cell>
          <cell r="J1440" t="str">
            <v>MES</v>
          </cell>
          <cell r="K1440" t="str">
            <v>SECRETARÍA DE LAS MUJERES DE ANTIOQUIA</v>
          </cell>
          <cell r="L1440">
            <v>0</v>
          </cell>
        </row>
        <row r="1441">
          <cell r="C1441">
            <v>0</v>
          </cell>
          <cell r="D1441">
            <v>0</v>
          </cell>
          <cell r="E1441" t="str">
            <v>Ejecución Plan Madres Comunitarias</v>
          </cell>
          <cell r="F1441" t="str">
            <v>UNI</v>
          </cell>
          <cell r="G1441">
            <v>1</v>
          </cell>
          <cell r="H1441">
            <v>42736</v>
          </cell>
          <cell r="I1441">
            <v>12</v>
          </cell>
          <cell r="J1441" t="str">
            <v>MES</v>
          </cell>
          <cell r="K1441" t="str">
            <v>SECRETARÍA DE LAS MUJERES DE ANTIOQUIA</v>
          </cell>
          <cell r="L1441">
            <v>0</v>
          </cell>
        </row>
        <row r="1442">
          <cell r="C1442">
            <v>0</v>
          </cell>
          <cell r="D1442">
            <v>0</v>
          </cell>
          <cell r="E1442" t="str">
            <v>Ejecución talleres crianza en igualdad</v>
          </cell>
          <cell r="F1442" t="str">
            <v>UNI</v>
          </cell>
          <cell r="G1442">
            <v>30</v>
          </cell>
          <cell r="H1442">
            <v>42736</v>
          </cell>
          <cell r="I1442">
            <v>12</v>
          </cell>
          <cell r="J1442" t="str">
            <v>MES</v>
          </cell>
          <cell r="K1442" t="str">
            <v>SECRETARÍA DE LAS MUJERES DE ANTIOQUIA</v>
          </cell>
          <cell r="L1442">
            <v>0</v>
          </cell>
        </row>
        <row r="1443">
          <cell r="C1443">
            <v>0</v>
          </cell>
          <cell r="D1443">
            <v>0</v>
          </cell>
          <cell r="E1443" t="str">
            <v>Elaboración cartografía escritoras</v>
          </cell>
          <cell r="F1443" t="str">
            <v>UNI</v>
          </cell>
          <cell r="G1443">
            <v>1</v>
          </cell>
          <cell r="H1443">
            <v>42736</v>
          </cell>
          <cell r="I1443">
            <v>12</v>
          </cell>
          <cell r="J1443" t="str">
            <v>MES</v>
          </cell>
          <cell r="K1443" t="str">
            <v>SECRETARÍA DE LAS MUJERES DE ANTIOQUIA</v>
          </cell>
          <cell r="L1443">
            <v>0</v>
          </cell>
        </row>
        <row r="1444">
          <cell r="C1444">
            <v>0</v>
          </cell>
          <cell r="D1444">
            <v>0</v>
          </cell>
          <cell r="E1444" t="str">
            <v>Formación mujeres alfabetizadoras</v>
          </cell>
          <cell r="F1444" t="str">
            <v>UNI</v>
          </cell>
          <cell r="G1444">
            <v>1</v>
          </cell>
          <cell r="H1444">
            <v>42736</v>
          </cell>
          <cell r="I1444">
            <v>12</v>
          </cell>
          <cell r="J1444" t="str">
            <v>MES</v>
          </cell>
          <cell r="K1444" t="str">
            <v>SECRETARÍA DE LAS MUJERES DE ANTIOQUIA</v>
          </cell>
          <cell r="L1444">
            <v>0</v>
          </cell>
        </row>
        <row r="1445">
          <cell r="C1445">
            <v>0</v>
          </cell>
          <cell r="D1445">
            <v>0</v>
          </cell>
          <cell r="E1445" t="str">
            <v>Formulación Plan Enfoque de Género- PEI</v>
          </cell>
          <cell r="F1445" t="str">
            <v>UNI</v>
          </cell>
          <cell r="G1445">
            <v>1</v>
          </cell>
          <cell r="H1445">
            <v>42736</v>
          </cell>
          <cell r="I1445">
            <v>12</v>
          </cell>
          <cell r="J1445" t="str">
            <v>MES</v>
          </cell>
          <cell r="K1445" t="str">
            <v>SECRETARÍA DE LAS MUJERES DE ANTIOQUIA</v>
          </cell>
          <cell r="L1445">
            <v>0</v>
          </cell>
        </row>
        <row r="1446">
          <cell r="C1446">
            <v>0</v>
          </cell>
          <cell r="D1446">
            <v>0</v>
          </cell>
          <cell r="E1446" t="str">
            <v>Formulación Plan Incorporación EG en IE</v>
          </cell>
          <cell r="F1446" t="str">
            <v>UNI</v>
          </cell>
          <cell r="G1446">
            <v>1</v>
          </cell>
          <cell r="H1446">
            <v>42736</v>
          </cell>
          <cell r="I1446">
            <v>12</v>
          </cell>
          <cell r="J1446" t="str">
            <v>MES</v>
          </cell>
          <cell r="K1446" t="str">
            <v>SECRETARÍA DE LAS MUJERES DE ANTIOQUIA</v>
          </cell>
          <cell r="L1446">
            <v>0</v>
          </cell>
        </row>
        <row r="1447">
          <cell r="C1447">
            <v>0</v>
          </cell>
          <cell r="D1447">
            <v>0</v>
          </cell>
          <cell r="E1447" t="str">
            <v>Formulación Plan Madres Comunitarias</v>
          </cell>
          <cell r="F1447" t="str">
            <v>UNI</v>
          </cell>
          <cell r="G1447">
            <v>1</v>
          </cell>
          <cell r="H1447">
            <v>42736</v>
          </cell>
          <cell r="I1447">
            <v>12</v>
          </cell>
          <cell r="J1447" t="str">
            <v>MES</v>
          </cell>
          <cell r="K1447" t="str">
            <v>SECRETARÍA DE LAS MUJERES DE ANTIOQUIA</v>
          </cell>
          <cell r="L1447">
            <v>0</v>
          </cell>
        </row>
        <row r="1448">
          <cell r="C1448">
            <v>0</v>
          </cell>
          <cell r="D1448">
            <v>0</v>
          </cell>
          <cell r="E1448" t="str">
            <v>Identificación actores para PMC</v>
          </cell>
          <cell r="F1448" t="str">
            <v>UNI</v>
          </cell>
          <cell r="G1448">
            <v>1</v>
          </cell>
          <cell r="H1448">
            <v>42736</v>
          </cell>
          <cell r="I1448">
            <v>12</v>
          </cell>
          <cell r="J1448" t="str">
            <v>MES</v>
          </cell>
          <cell r="K1448" t="str">
            <v>SECRETARÍA DE LAS MUJERES DE ANTIOQUIA</v>
          </cell>
          <cell r="L1448">
            <v>0</v>
          </cell>
        </row>
        <row r="1449">
          <cell r="C1449">
            <v>0</v>
          </cell>
          <cell r="D1449">
            <v>0</v>
          </cell>
          <cell r="E1449" t="str">
            <v>Identificación mujeres alfabetizadoras</v>
          </cell>
          <cell r="F1449" t="str">
            <v>UNI</v>
          </cell>
          <cell r="G1449">
            <v>1</v>
          </cell>
          <cell r="H1449">
            <v>42736</v>
          </cell>
          <cell r="I1449">
            <v>12</v>
          </cell>
          <cell r="J1449" t="str">
            <v>MES</v>
          </cell>
          <cell r="K1449" t="str">
            <v>SECRETARÍA DE LAS MUJERES DE ANTIOQUIA</v>
          </cell>
          <cell r="L1449">
            <v>0</v>
          </cell>
        </row>
        <row r="1450">
          <cell r="C1450">
            <v>0</v>
          </cell>
          <cell r="D1450">
            <v>0</v>
          </cell>
          <cell r="E1450" t="str">
            <v>Implementación Plan en IES</v>
          </cell>
          <cell r="F1450" t="str">
            <v>UNI</v>
          </cell>
          <cell r="G1450">
            <v>1</v>
          </cell>
          <cell r="H1450">
            <v>42736</v>
          </cell>
          <cell r="I1450">
            <v>12</v>
          </cell>
          <cell r="J1450" t="str">
            <v>MES</v>
          </cell>
          <cell r="K1450" t="str">
            <v>SECRETARÍA DE LAS MUJERES DE ANTIOQUIA</v>
          </cell>
          <cell r="L1450">
            <v>0</v>
          </cell>
        </row>
        <row r="1451">
          <cell r="C1451">
            <v>0</v>
          </cell>
          <cell r="D1451">
            <v>0</v>
          </cell>
          <cell r="E1451" t="str">
            <v>Levantamiento info mujeres escritoras</v>
          </cell>
          <cell r="F1451" t="str">
            <v>UNI</v>
          </cell>
          <cell r="G1451">
            <v>1</v>
          </cell>
          <cell r="H1451">
            <v>42736</v>
          </cell>
          <cell r="I1451">
            <v>12</v>
          </cell>
          <cell r="J1451" t="str">
            <v>MES</v>
          </cell>
          <cell r="K1451" t="str">
            <v>SECRETARÍA DE LAS MUJERES DE ANTIOQUIA</v>
          </cell>
          <cell r="L1451">
            <v>0</v>
          </cell>
        </row>
        <row r="1452">
          <cell r="C1452" t="str">
            <v>2016050000175</v>
          </cell>
          <cell r="D1452">
            <v>500000000</v>
          </cell>
          <cell r="E1452" t="str">
            <v>Asesorías sobre campañas poíticas</v>
          </cell>
          <cell r="F1452" t="str">
            <v>UNI</v>
          </cell>
          <cell r="G1452">
            <v>10</v>
          </cell>
          <cell r="H1452">
            <v>42736</v>
          </cell>
          <cell r="I1452">
            <v>12</v>
          </cell>
          <cell r="J1452" t="str">
            <v>MES</v>
          </cell>
          <cell r="K1452" t="str">
            <v>SECRETARÍA DE LAS MUJERES DE ANTIOQUIA</v>
          </cell>
          <cell r="L1452" t="str">
            <v>Implementación Mujeres Políticas Pensando en Grande Antioquia</v>
          </cell>
        </row>
        <row r="1453">
          <cell r="C1453">
            <v>0</v>
          </cell>
          <cell r="D1453">
            <v>0</v>
          </cell>
          <cell r="E1453" t="str">
            <v>Creación Red Alcaldesas</v>
          </cell>
          <cell r="F1453" t="str">
            <v>UNI</v>
          </cell>
          <cell r="G1453">
            <v>1</v>
          </cell>
          <cell r="H1453">
            <v>42736</v>
          </cell>
          <cell r="I1453">
            <v>12</v>
          </cell>
          <cell r="J1453" t="str">
            <v>MES</v>
          </cell>
          <cell r="K1453" t="str">
            <v>SECRETARÍA DE LAS MUJERES DE ANTIOQUIA</v>
          </cell>
          <cell r="L1453">
            <v>0</v>
          </cell>
        </row>
        <row r="1454">
          <cell r="C1454">
            <v>0</v>
          </cell>
          <cell r="D1454">
            <v>0</v>
          </cell>
          <cell r="E1454" t="str">
            <v>Creación Red concejalas</v>
          </cell>
          <cell r="F1454" t="str">
            <v>UNI</v>
          </cell>
          <cell r="G1454">
            <v>1</v>
          </cell>
          <cell r="H1454">
            <v>42736</v>
          </cell>
          <cell r="I1454">
            <v>12</v>
          </cell>
          <cell r="J1454" t="str">
            <v>MES</v>
          </cell>
          <cell r="K1454" t="str">
            <v>SECRETARÍA DE LAS MUJERES DE ANTIOQUIA</v>
          </cell>
          <cell r="L1454">
            <v>0</v>
          </cell>
        </row>
        <row r="1455">
          <cell r="C1455">
            <v>0</v>
          </cell>
          <cell r="D1455">
            <v>0</v>
          </cell>
          <cell r="E1455" t="str">
            <v>Diseño capacitaciones personal admon</v>
          </cell>
          <cell r="F1455" t="str">
            <v>UNI</v>
          </cell>
          <cell r="G1455">
            <v>10</v>
          </cell>
          <cell r="H1455">
            <v>42736</v>
          </cell>
          <cell r="I1455">
            <v>12</v>
          </cell>
          <cell r="J1455" t="str">
            <v>MES</v>
          </cell>
          <cell r="K1455" t="str">
            <v>SECRETARÍA DE LAS MUJERES DE ANTIOQUIA</v>
          </cell>
          <cell r="L1455">
            <v>0</v>
          </cell>
        </row>
        <row r="1456">
          <cell r="C1456">
            <v>0</v>
          </cell>
          <cell r="D1456">
            <v>0</v>
          </cell>
          <cell r="E1456" t="str">
            <v>Ejecución cursos personal admon</v>
          </cell>
          <cell r="F1456" t="str">
            <v>UNI</v>
          </cell>
          <cell r="G1456">
            <v>10</v>
          </cell>
          <cell r="H1456">
            <v>42736</v>
          </cell>
          <cell r="I1456">
            <v>12</v>
          </cell>
          <cell r="J1456" t="str">
            <v>MES</v>
          </cell>
          <cell r="K1456" t="str">
            <v>SECRETARÍA DE LAS MUJERES DE ANTIOQUIA</v>
          </cell>
          <cell r="L1456">
            <v>0</v>
          </cell>
        </row>
        <row r="1457">
          <cell r="C1457">
            <v>0</v>
          </cell>
          <cell r="D1457">
            <v>0</v>
          </cell>
          <cell r="E1457" t="str">
            <v>Formulación módulos de formación</v>
          </cell>
          <cell r="F1457" t="str">
            <v>UNI</v>
          </cell>
          <cell r="G1457">
            <v>1</v>
          </cell>
          <cell r="H1457">
            <v>42736</v>
          </cell>
          <cell r="I1457">
            <v>12</v>
          </cell>
          <cell r="J1457" t="str">
            <v>MES</v>
          </cell>
          <cell r="K1457" t="str">
            <v>SECRETARÍA DE LAS MUJERES DE ANTIOQUIA</v>
          </cell>
          <cell r="L1457">
            <v>0</v>
          </cell>
        </row>
        <row r="1458">
          <cell r="C1458">
            <v>0</v>
          </cell>
          <cell r="D1458">
            <v>0</v>
          </cell>
          <cell r="E1458" t="str">
            <v>Formulación plan Red Concejalas</v>
          </cell>
          <cell r="F1458" t="str">
            <v>UNI</v>
          </cell>
          <cell r="G1458">
            <v>1</v>
          </cell>
          <cell r="H1458">
            <v>42736</v>
          </cell>
          <cell r="I1458">
            <v>12</v>
          </cell>
          <cell r="J1458" t="str">
            <v>MES</v>
          </cell>
          <cell r="K1458" t="str">
            <v>SECRETARÍA DE LAS MUJERES DE ANTIOQUIA</v>
          </cell>
          <cell r="L1458">
            <v>0</v>
          </cell>
        </row>
        <row r="1459">
          <cell r="C1459">
            <v>0</v>
          </cell>
          <cell r="D1459">
            <v>0</v>
          </cell>
          <cell r="E1459" t="str">
            <v>Implementación Módulos de formación</v>
          </cell>
          <cell r="F1459" t="str">
            <v>UNI</v>
          </cell>
          <cell r="G1459">
            <v>10</v>
          </cell>
          <cell r="H1459">
            <v>42736</v>
          </cell>
          <cell r="I1459">
            <v>12</v>
          </cell>
          <cell r="J1459" t="str">
            <v>MES</v>
          </cell>
          <cell r="K1459" t="str">
            <v>SECRETARÍA DE LAS MUJERES DE ANTIOQUIA</v>
          </cell>
          <cell r="L1459">
            <v>0</v>
          </cell>
        </row>
        <row r="1460">
          <cell r="C1460">
            <v>0</v>
          </cell>
          <cell r="D1460">
            <v>0</v>
          </cell>
          <cell r="E1460" t="str">
            <v>Implementación plan Red alcaldesas</v>
          </cell>
          <cell r="F1460" t="str">
            <v>UNI</v>
          </cell>
          <cell r="G1460">
            <v>1</v>
          </cell>
          <cell r="H1460">
            <v>42736</v>
          </cell>
          <cell r="I1460">
            <v>12</v>
          </cell>
          <cell r="J1460" t="str">
            <v>MES</v>
          </cell>
          <cell r="K1460" t="str">
            <v>SECRETARÍA DE LAS MUJERES DE ANTIOQUIA</v>
          </cell>
          <cell r="L1460">
            <v>0</v>
          </cell>
        </row>
        <row r="1461">
          <cell r="C1461">
            <v>0</v>
          </cell>
          <cell r="D1461">
            <v>0</v>
          </cell>
          <cell r="E1461" t="str">
            <v>Seguimiento red concejalas</v>
          </cell>
          <cell r="F1461" t="str">
            <v>UNI</v>
          </cell>
          <cell r="G1461">
            <v>1</v>
          </cell>
          <cell r="H1461">
            <v>42736</v>
          </cell>
          <cell r="I1461">
            <v>12</v>
          </cell>
          <cell r="J1461" t="str">
            <v>MES</v>
          </cell>
          <cell r="K1461" t="str">
            <v>SECRETARÍA DE LAS MUJERES DE ANTIOQUIA</v>
          </cell>
          <cell r="L1461">
            <v>0</v>
          </cell>
        </row>
        <row r="1462">
          <cell r="C1462">
            <v>0</v>
          </cell>
          <cell r="D1462">
            <v>0</v>
          </cell>
          <cell r="E1462" t="str">
            <v>Seguimiento resultados red alcaldesas</v>
          </cell>
          <cell r="F1462" t="str">
            <v>UNI</v>
          </cell>
          <cell r="G1462">
            <v>1</v>
          </cell>
          <cell r="H1462">
            <v>42736</v>
          </cell>
          <cell r="I1462">
            <v>12</v>
          </cell>
          <cell r="J1462" t="str">
            <v>MES</v>
          </cell>
          <cell r="K1462" t="str">
            <v>SECRETARÍA DE LAS MUJERES DE ANTIOQUIA</v>
          </cell>
          <cell r="L1462">
            <v>0</v>
          </cell>
        </row>
        <row r="1463">
          <cell r="C1463">
            <v>0</v>
          </cell>
          <cell r="D1463">
            <v>0</v>
          </cell>
          <cell r="E1463" t="str">
            <v>Seguimientos resultados cursos admon</v>
          </cell>
          <cell r="F1463" t="str">
            <v>UNI</v>
          </cell>
          <cell r="G1463">
            <v>1</v>
          </cell>
          <cell r="H1463">
            <v>42736</v>
          </cell>
          <cell r="I1463">
            <v>12</v>
          </cell>
          <cell r="J1463" t="str">
            <v>MES</v>
          </cell>
          <cell r="K1463" t="str">
            <v>SECRETARÍA DE LAS MUJERES DE ANTIOQUIA</v>
          </cell>
          <cell r="L1463">
            <v>0</v>
          </cell>
        </row>
        <row r="1464">
          <cell r="C1464" t="str">
            <v>2016050000106</v>
          </cell>
          <cell r="D1464">
            <v>2000000000</v>
          </cell>
          <cell r="E1464" t="str">
            <v>Construcción Plan Informativo</v>
          </cell>
          <cell r="F1464" t="str">
            <v>UNI</v>
          </cell>
          <cell r="G1464">
            <v>1</v>
          </cell>
          <cell r="H1464">
            <v>42736</v>
          </cell>
          <cell r="I1464">
            <v>12</v>
          </cell>
          <cell r="J1464" t="str">
            <v>MES</v>
          </cell>
          <cell r="K1464" t="str">
            <v xml:space="preserve">SECRETARÍA DE PARTICIPACION CIUDADANA Y DESARROLLO SOCIAL </v>
          </cell>
          <cell r="L1464" t="str">
            <v>Fortalecimiento Gestión para el Desarrollo y la Cohesión Territorial todo el Departamento de Antioquia</v>
          </cell>
        </row>
        <row r="1465">
          <cell r="C1465">
            <v>0</v>
          </cell>
          <cell r="D1465">
            <v>0</v>
          </cell>
          <cell r="E1465" t="str">
            <v>Implementación Plan de Asesoría</v>
          </cell>
          <cell r="F1465" t="str">
            <v>UNI</v>
          </cell>
          <cell r="G1465">
            <v>1</v>
          </cell>
          <cell r="H1465">
            <v>42736</v>
          </cell>
          <cell r="I1465">
            <v>12</v>
          </cell>
          <cell r="J1465" t="str">
            <v>MES</v>
          </cell>
          <cell r="K1465" t="str">
            <v xml:space="preserve">SECRETARÍA DE PARTICIPACION CIUDADANA Y DESARROLLO SOCIAL </v>
          </cell>
          <cell r="L1465">
            <v>0</v>
          </cell>
        </row>
        <row r="1466">
          <cell r="C1466">
            <v>0</v>
          </cell>
          <cell r="D1466">
            <v>0</v>
          </cell>
          <cell r="E1466" t="str">
            <v>Operación Logística</v>
          </cell>
          <cell r="F1466" t="str">
            <v>UNI</v>
          </cell>
          <cell r="G1466">
            <v>1</v>
          </cell>
          <cell r="H1466">
            <v>42736</v>
          </cell>
          <cell r="I1466">
            <v>12</v>
          </cell>
          <cell r="J1466" t="str">
            <v>MES</v>
          </cell>
          <cell r="K1466" t="str">
            <v xml:space="preserve">SECRETARÍA DE PARTICIPACION CIUDADANA Y DESARROLLO SOCIAL </v>
          </cell>
          <cell r="L1466">
            <v>0</v>
          </cell>
        </row>
        <row r="1467">
          <cell r="C1467">
            <v>0</v>
          </cell>
          <cell r="D1467">
            <v>0</v>
          </cell>
          <cell r="E1467" t="str">
            <v>Asignación de estímulos</v>
          </cell>
          <cell r="F1467" t="str">
            <v>UNI</v>
          </cell>
          <cell r="G1467">
            <v>56</v>
          </cell>
          <cell r="H1467">
            <v>42736</v>
          </cell>
          <cell r="I1467">
            <v>12</v>
          </cell>
          <cell r="J1467" t="str">
            <v>MES</v>
          </cell>
          <cell r="K1467" t="str">
            <v xml:space="preserve">SECRETARÍA DE PARTICIPACION CIUDADANA Y DESARROLLO SOCIAL </v>
          </cell>
          <cell r="L1467">
            <v>0</v>
          </cell>
        </row>
        <row r="1468">
          <cell r="C1468" t="str">
            <v>2016050000124</v>
          </cell>
          <cell r="D1468">
            <v>640000000</v>
          </cell>
          <cell r="E1468" t="str">
            <v>Contratación servicios profesionales</v>
          </cell>
          <cell r="F1468" t="str">
            <v>UNI</v>
          </cell>
          <cell r="G1468">
            <v>1</v>
          </cell>
          <cell r="H1468">
            <v>42736</v>
          </cell>
          <cell r="I1468">
            <v>12</v>
          </cell>
          <cell r="J1468" t="str">
            <v>MES</v>
          </cell>
          <cell r="K1468" t="str">
            <v xml:space="preserve">SECRETARÍA DE PARTICIPACION CIUDADANA Y DESARROLLO SOCIAL </v>
          </cell>
          <cell r="L1468" t="str">
            <v>Apoyo Integral a los hogares en condiciones de pobreza extrema en el Departamento de Antioquia, Antioquia, Occidente</v>
          </cell>
        </row>
        <row r="1469">
          <cell r="C1469">
            <v>0</v>
          </cell>
          <cell r="D1469">
            <v>0</v>
          </cell>
          <cell r="E1469" t="str">
            <v>Definición de las rutas de acceso</v>
          </cell>
          <cell r="F1469" t="str">
            <v>UNI</v>
          </cell>
          <cell r="G1469">
            <v>1</v>
          </cell>
          <cell r="H1469">
            <v>42736</v>
          </cell>
          <cell r="I1469">
            <v>12</v>
          </cell>
          <cell r="J1469" t="str">
            <v>MES</v>
          </cell>
          <cell r="K1469" t="str">
            <v xml:space="preserve">SECRETARÍA DE PARTICIPACION CIUDADANA Y DESARROLLO SOCIAL </v>
          </cell>
          <cell r="L1469">
            <v>0</v>
          </cell>
        </row>
        <row r="1470">
          <cell r="C1470">
            <v>0</v>
          </cell>
          <cell r="D1470">
            <v>0</v>
          </cell>
          <cell r="E1470" t="str">
            <v>Diseño  documento de sistematización</v>
          </cell>
          <cell r="F1470" t="str">
            <v>UNI</v>
          </cell>
          <cell r="G1470">
            <v>1</v>
          </cell>
          <cell r="H1470">
            <v>42736</v>
          </cell>
          <cell r="I1470">
            <v>12</v>
          </cell>
          <cell r="J1470" t="str">
            <v>MES</v>
          </cell>
          <cell r="K1470" t="str">
            <v xml:space="preserve">SECRETARÍA DE PARTICIPACION CIUDADANA Y DESARROLLO SOCIAL </v>
          </cell>
          <cell r="L1470">
            <v>0</v>
          </cell>
        </row>
        <row r="1471">
          <cell r="C1471">
            <v>0</v>
          </cell>
          <cell r="D1471">
            <v>0</v>
          </cell>
          <cell r="E1471" t="str">
            <v>Diseño documento sistematización</v>
          </cell>
          <cell r="F1471" t="str">
            <v>UNI</v>
          </cell>
          <cell r="G1471">
            <v>1</v>
          </cell>
          <cell r="H1471">
            <v>42736</v>
          </cell>
          <cell r="I1471">
            <v>12</v>
          </cell>
          <cell r="J1471" t="str">
            <v>MES</v>
          </cell>
          <cell r="K1471" t="str">
            <v xml:space="preserve">SECRETARÍA DE PARTICIPACION CIUDADANA Y DESARROLLO SOCIAL </v>
          </cell>
          <cell r="L1471">
            <v>0</v>
          </cell>
        </row>
        <row r="1472">
          <cell r="C1472">
            <v>0</v>
          </cell>
          <cell r="D1472">
            <v>0</v>
          </cell>
          <cell r="E1472" t="str">
            <v>Divulgación de acciones a desarrollar</v>
          </cell>
          <cell r="F1472" t="str">
            <v>UNI</v>
          </cell>
          <cell r="G1472">
            <v>1</v>
          </cell>
          <cell r="H1472">
            <v>42736</v>
          </cell>
          <cell r="I1472">
            <v>12</v>
          </cell>
          <cell r="J1472" t="str">
            <v>MES</v>
          </cell>
          <cell r="K1472" t="str">
            <v xml:space="preserve">SECRETARÍA DE PARTICIPACION CIUDADANA Y DESARROLLO SOCIAL </v>
          </cell>
          <cell r="L1472">
            <v>0</v>
          </cell>
        </row>
        <row r="1473">
          <cell r="C1473">
            <v>0</v>
          </cell>
          <cell r="D1473">
            <v>0</v>
          </cell>
          <cell r="E1473" t="str">
            <v>Implementación procesos de formación</v>
          </cell>
          <cell r="F1473" t="str">
            <v>UNI</v>
          </cell>
          <cell r="G1473">
            <v>1</v>
          </cell>
          <cell r="H1473">
            <v>42736</v>
          </cell>
          <cell r="I1473">
            <v>12</v>
          </cell>
          <cell r="J1473" t="str">
            <v>MES</v>
          </cell>
          <cell r="K1473" t="str">
            <v xml:space="preserve">SECRETARÍA DE PARTICIPACION CIUDADANA Y DESARROLLO SOCIAL </v>
          </cell>
          <cell r="L1473">
            <v>0</v>
          </cell>
        </row>
        <row r="1474">
          <cell r="C1474">
            <v>0</v>
          </cell>
          <cell r="D1474">
            <v>0</v>
          </cell>
          <cell r="E1474" t="str">
            <v>Suministro recursos técnicos logísticos</v>
          </cell>
          <cell r="F1474" t="str">
            <v>UNI</v>
          </cell>
          <cell r="G1474">
            <v>150</v>
          </cell>
          <cell r="H1474">
            <v>42736</v>
          </cell>
          <cell r="I1474">
            <v>12</v>
          </cell>
          <cell r="J1474" t="str">
            <v>MES</v>
          </cell>
          <cell r="K1474" t="str">
            <v xml:space="preserve">SECRETARÍA DE PARTICIPACION CIUDADANA Y DESARROLLO SOCIAL </v>
          </cell>
          <cell r="L1474">
            <v>0</v>
          </cell>
        </row>
        <row r="1475">
          <cell r="C1475" t="str">
            <v>2016050000128</v>
          </cell>
          <cell r="D1475">
            <v>1000000000</v>
          </cell>
          <cell r="E1475" t="str">
            <v>Ajustes modulares del sistema</v>
          </cell>
          <cell r="F1475" t="str">
            <v>UNI</v>
          </cell>
          <cell r="G1475">
            <v>1</v>
          </cell>
          <cell r="H1475">
            <v>42736</v>
          </cell>
          <cell r="I1475">
            <v>12</v>
          </cell>
          <cell r="J1475" t="str">
            <v>MES</v>
          </cell>
          <cell r="K1475" t="str">
            <v xml:space="preserve">SECRETARÍA DE PARTICIPACION CIUDADANA Y DESARROLLO SOCIAL </v>
          </cell>
          <cell r="L1475" t="str">
            <v>Fortalecimiento de la Organización Comunal Todo El Departamento, Antioquia, Occidente</v>
          </cell>
        </row>
        <row r="1476">
          <cell r="C1476">
            <v>0</v>
          </cell>
          <cell r="D1476">
            <v>0</v>
          </cell>
          <cell r="E1476" t="str">
            <v>Alianzas Instituciones Universitarias</v>
          </cell>
          <cell r="F1476" t="str">
            <v>UNI</v>
          </cell>
          <cell r="G1476">
            <v>1</v>
          </cell>
          <cell r="H1476">
            <v>42736</v>
          </cell>
          <cell r="I1476">
            <v>12</v>
          </cell>
          <cell r="J1476" t="str">
            <v>MES</v>
          </cell>
          <cell r="K1476" t="str">
            <v xml:space="preserve">SECRETARÍA DE PARTICIPACION CIUDADANA Y DESARROLLO SOCIAL </v>
          </cell>
          <cell r="L1476">
            <v>0</v>
          </cell>
        </row>
        <row r="1477">
          <cell r="C1477">
            <v>0</v>
          </cell>
          <cell r="D1477">
            <v>0</v>
          </cell>
          <cell r="E1477" t="str">
            <v>Ampliación de licenciamiento</v>
          </cell>
          <cell r="F1477" t="str">
            <v>UNI</v>
          </cell>
          <cell r="G1477">
            <v>118</v>
          </cell>
          <cell r="H1477">
            <v>42736</v>
          </cell>
          <cell r="I1477">
            <v>12</v>
          </cell>
          <cell r="J1477" t="str">
            <v>MES</v>
          </cell>
          <cell r="K1477" t="str">
            <v xml:space="preserve">SECRETARÍA DE PARTICIPACION CIUDADANA Y DESARROLLO SOCIAL </v>
          </cell>
          <cell r="L1477">
            <v>0</v>
          </cell>
        </row>
        <row r="1478">
          <cell r="C1478">
            <v>0</v>
          </cell>
          <cell r="D1478">
            <v>0</v>
          </cell>
          <cell r="E1478" t="str">
            <v>Caracterización afiliados subregion</v>
          </cell>
          <cell r="F1478" t="str">
            <v>UNI</v>
          </cell>
          <cell r="G1478">
            <v>65110</v>
          </cell>
          <cell r="H1478">
            <v>42736</v>
          </cell>
          <cell r="I1478">
            <v>12</v>
          </cell>
          <cell r="J1478" t="str">
            <v>MES</v>
          </cell>
          <cell r="K1478" t="str">
            <v xml:space="preserve">SECRETARÍA DE PARTICIPACION CIUDADANA Y DESARROLLO SOCIAL </v>
          </cell>
          <cell r="L1478">
            <v>0</v>
          </cell>
        </row>
        <row r="1479">
          <cell r="C1479">
            <v>0</v>
          </cell>
          <cell r="D1479">
            <v>0</v>
          </cell>
          <cell r="E1479" t="str">
            <v>Caracterización Formador de formadores</v>
          </cell>
          <cell r="F1479" t="str">
            <v>UNI</v>
          </cell>
          <cell r="G1479">
            <v>1</v>
          </cell>
          <cell r="H1479">
            <v>42736</v>
          </cell>
          <cell r="I1479">
            <v>12</v>
          </cell>
          <cell r="J1479" t="str">
            <v>MES</v>
          </cell>
          <cell r="K1479" t="str">
            <v xml:space="preserve">SECRETARÍA DE PARTICIPACION CIUDADANA Y DESARROLLO SOCIAL </v>
          </cell>
          <cell r="L1479">
            <v>0</v>
          </cell>
        </row>
        <row r="1480">
          <cell r="C1480">
            <v>0</v>
          </cell>
          <cell r="D1480">
            <v>0</v>
          </cell>
          <cell r="E1480" t="str">
            <v>Contratación recursos</v>
          </cell>
          <cell r="F1480" t="str">
            <v>UNI</v>
          </cell>
          <cell r="G1480">
            <v>1</v>
          </cell>
          <cell r="H1480">
            <v>42736</v>
          </cell>
          <cell r="I1480">
            <v>12</v>
          </cell>
          <cell r="J1480" t="str">
            <v>MES</v>
          </cell>
          <cell r="K1480" t="str">
            <v xml:space="preserve">SECRETARÍA DE PARTICIPACION CIUDADANA Y DESARROLLO SOCIAL </v>
          </cell>
          <cell r="L1480">
            <v>0</v>
          </cell>
        </row>
        <row r="1481">
          <cell r="C1481">
            <v>0</v>
          </cell>
          <cell r="D1481">
            <v>0</v>
          </cell>
          <cell r="E1481" t="str">
            <v>Desarrollo módulo piloto</v>
          </cell>
          <cell r="F1481" t="str">
            <v>UNI</v>
          </cell>
          <cell r="G1481">
            <v>1</v>
          </cell>
          <cell r="H1481">
            <v>42736</v>
          </cell>
          <cell r="I1481">
            <v>12</v>
          </cell>
          <cell r="J1481" t="str">
            <v>MES</v>
          </cell>
          <cell r="K1481" t="str">
            <v xml:space="preserve">SECRETARÍA DE PARTICIPACION CIUDADANA Y DESARROLLO SOCIAL </v>
          </cell>
          <cell r="L1481">
            <v>0</v>
          </cell>
        </row>
        <row r="1482">
          <cell r="C1482">
            <v>0</v>
          </cell>
          <cell r="D1482">
            <v>0</v>
          </cell>
          <cell r="E1482" t="str">
            <v>Desarrollo plataforma virtual</v>
          </cell>
          <cell r="F1482" t="str">
            <v>UNI</v>
          </cell>
          <cell r="G1482">
            <v>1</v>
          </cell>
          <cell r="H1482">
            <v>42736</v>
          </cell>
          <cell r="I1482">
            <v>12</v>
          </cell>
          <cell r="J1482" t="str">
            <v>MES</v>
          </cell>
          <cell r="K1482" t="str">
            <v xml:space="preserve">SECRETARÍA DE PARTICIPACION CIUDADANA Y DESARROLLO SOCIAL </v>
          </cell>
          <cell r="L1482">
            <v>0</v>
          </cell>
        </row>
        <row r="1483">
          <cell r="C1483">
            <v>0</v>
          </cell>
          <cell r="D1483">
            <v>0</v>
          </cell>
          <cell r="E1483" t="str">
            <v>Diseño implementación tutorías</v>
          </cell>
          <cell r="F1483" t="str">
            <v>UNI</v>
          </cell>
          <cell r="G1483">
            <v>1</v>
          </cell>
          <cell r="H1483">
            <v>42736</v>
          </cell>
          <cell r="I1483">
            <v>12</v>
          </cell>
          <cell r="J1483" t="str">
            <v>MES</v>
          </cell>
          <cell r="K1483" t="str">
            <v xml:space="preserve">SECRETARÍA DE PARTICIPACION CIUDADANA Y DESARROLLO SOCIAL </v>
          </cell>
          <cell r="L1483">
            <v>0</v>
          </cell>
        </row>
        <row r="1484">
          <cell r="C1484">
            <v>0</v>
          </cell>
          <cell r="D1484">
            <v>0</v>
          </cell>
          <cell r="E1484" t="str">
            <v>Encuentros lúdico-recreativos Dptales</v>
          </cell>
          <cell r="F1484" t="str">
            <v>UNI</v>
          </cell>
          <cell r="G1484">
            <v>9</v>
          </cell>
          <cell r="H1484">
            <v>42736</v>
          </cell>
          <cell r="I1484">
            <v>12</v>
          </cell>
          <cell r="J1484" t="str">
            <v>MES</v>
          </cell>
          <cell r="K1484" t="str">
            <v xml:space="preserve">SECRETARÍA DE PARTICIPACION CIUDADANA Y DESARROLLO SOCIAL </v>
          </cell>
          <cell r="L1484">
            <v>0</v>
          </cell>
        </row>
        <row r="1485">
          <cell r="C1485">
            <v>0</v>
          </cell>
          <cell r="D1485">
            <v>0</v>
          </cell>
          <cell r="E1485" t="str">
            <v>Eventos académicos subregionales</v>
          </cell>
          <cell r="F1485" t="str">
            <v>UNI</v>
          </cell>
          <cell r="G1485">
            <v>1</v>
          </cell>
          <cell r="H1485">
            <v>42736</v>
          </cell>
          <cell r="I1485">
            <v>12</v>
          </cell>
          <cell r="J1485" t="str">
            <v>MES</v>
          </cell>
          <cell r="K1485" t="str">
            <v xml:space="preserve">SECRETARÍA DE PARTICIPACION CIUDADANA Y DESARROLLO SOCIAL </v>
          </cell>
          <cell r="L1485">
            <v>0</v>
          </cell>
        </row>
        <row r="1486">
          <cell r="C1486">
            <v>0</v>
          </cell>
          <cell r="D1486">
            <v>0</v>
          </cell>
          <cell r="E1486" t="str">
            <v>Formulación plan Desarrollo Comunal</v>
          </cell>
          <cell r="F1486" t="str">
            <v>UNI</v>
          </cell>
          <cell r="G1486">
            <v>9</v>
          </cell>
          <cell r="H1486">
            <v>42736</v>
          </cell>
          <cell r="I1486">
            <v>12</v>
          </cell>
          <cell r="J1486" t="str">
            <v>MES</v>
          </cell>
          <cell r="K1486" t="str">
            <v xml:space="preserve">SECRETARÍA DE PARTICIPACION CIUDADANA Y DESARROLLO SOCIAL </v>
          </cell>
          <cell r="L1486">
            <v>0</v>
          </cell>
        </row>
        <row r="1487">
          <cell r="C1487">
            <v>0</v>
          </cell>
          <cell r="D1487">
            <v>0</v>
          </cell>
          <cell r="E1487" t="str">
            <v>Implementación módulo jurídico</v>
          </cell>
          <cell r="F1487" t="str">
            <v>UNI</v>
          </cell>
          <cell r="G1487">
            <v>1</v>
          </cell>
          <cell r="H1487">
            <v>42736</v>
          </cell>
          <cell r="I1487">
            <v>12</v>
          </cell>
          <cell r="J1487" t="str">
            <v>MES</v>
          </cell>
          <cell r="K1487" t="str">
            <v xml:space="preserve">SECRETARÍA DE PARTICIPACION CIUDADANA Y DESARROLLO SOCIAL </v>
          </cell>
          <cell r="L1487">
            <v>0</v>
          </cell>
        </row>
        <row r="1488">
          <cell r="C1488">
            <v>0</v>
          </cell>
          <cell r="D1488">
            <v>0</v>
          </cell>
          <cell r="E1488" t="str">
            <v>Implementación SURCO Municipios</v>
          </cell>
          <cell r="F1488" t="str">
            <v>UNI</v>
          </cell>
          <cell r="G1488">
            <v>1</v>
          </cell>
          <cell r="H1488">
            <v>42736</v>
          </cell>
          <cell r="I1488">
            <v>12</v>
          </cell>
          <cell r="J1488" t="str">
            <v>MES</v>
          </cell>
          <cell r="K1488" t="str">
            <v xml:space="preserve">SECRETARÍA DE PARTICIPACION CIUDADANA Y DESARROLLO SOCIAL </v>
          </cell>
          <cell r="L1488">
            <v>0</v>
          </cell>
        </row>
        <row r="1489">
          <cell r="C1489">
            <v>0</v>
          </cell>
          <cell r="D1489">
            <v>0</v>
          </cell>
          <cell r="E1489" t="str">
            <v>Juegos comunales Dptales</v>
          </cell>
          <cell r="F1489" t="str">
            <v>UNI</v>
          </cell>
          <cell r="G1489">
            <v>1</v>
          </cell>
          <cell r="H1489">
            <v>42736</v>
          </cell>
          <cell r="I1489">
            <v>12</v>
          </cell>
          <cell r="J1489" t="str">
            <v>MES</v>
          </cell>
          <cell r="K1489" t="str">
            <v xml:space="preserve">SECRETARÍA DE PARTICIPACION CIUDADANA Y DESARROLLO SOCIAL </v>
          </cell>
          <cell r="L1489">
            <v>0</v>
          </cell>
        </row>
        <row r="1490">
          <cell r="C1490">
            <v>0</v>
          </cell>
          <cell r="D1490">
            <v>0</v>
          </cell>
          <cell r="E1490" t="str">
            <v>Lúdico-recreativos subregionales</v>
          </cell>
          <cell r="F1490" t="str">
            <v>UNI</v>
          </cell>
          <cell r="G1490">
            <v>40</v>
          </cell>
          <cell r="H1490">
            <v>42736</v>
          </cell>
          <cell r="I1490">
            <v>12</v>
          </cell>
          <cell r="J1490" t="str">
            <v>MES</v>
          </cell>
          <cell r="K1490" t="str">
            <v xml:space="preserve">SECRETARÍA DE PARTICIPACION CIUDADANA Y DESARROLLO SOCIAL </v>
          </cell>
          <cell r="L1490">
            <v>0</v>
          </cell>
        </row>
        <row r="1491">
          <cell r="C1491">
            <v>0</v>
          </cell>
          <cell r="D1491">
            <v>0</v>
          </cell>
          <cell r="E1491" t="str">
            <v>Plan Desarrollo Federación</v>
          </cell>
          <cell r="F1491" t="str">
            <v>UNI</v>
          </cell>
          <cell r="G1491">
            <v>1</v>
          </cell>
          <cell r="H1491">
            <v>42736</v>
          </cell>
          <cell r="I1491">
            <v>12</v>
          </cell>
          <cell r="J1491" t="str">
            <v>MES</v>
          </cell>
          <cell r="K1491" t="str">
            <v xml:space="preserve">SECRETARÍA DE PARTICIPACION CIUDADANA Y DESARROLLO SOCIAL </v>
          </cell>
          <cell r="L1491">
            <v>0</v>
          </cell>
        </row>
        <row r="1492">
          <cell r="C1492">
            <v>0</v>
          </cell>
          <cell r="D1492">
            <v>0</v>
          </cell>
          <cell r="E1492" t="str">
            <v>Realización Plan Comunicaciones</v>
          </cell>
          <cell r="F1492" t="str">
            <v>UNI</v>
          </cell>
          <cell r="G1492">
            <v>1</v>
          </cell>
          <cell r="H1492">
            <v>42736</v>
          </cell>
          <cell r="I1492">
            <v>12</v>
          </cell>
          <cell r="J1492" t="str">
            <v>MES</v>
          </cell>
          <cell r="K1492" t="str">
            <v xml:space="preserve">SECRETARÍA DE PARTICIPACION CIUDADANA Y DESARROLLO SOCIAL </v>
          </cell>
          <cell r="L1492">
            <v>0</v>
          </cell>
        </row>
        <row r="1493">
          <cell r="C1493">
            <v>0</v>
          </cell>
          <cell r="D1493">
            <v>0</v>
          </cell>
          <cell r="E1493" t="str">
            <v>Recertificación Formadores Comunales</v>
          </cell>
          <cell r="F1493" t="str">
            <v>UNI</v>
          </cell>
          <cell r="G1493">
            <v>1</v>
          </cell>
          <cell r="H1493">
            <v>42736</v>
          </cell>
          <cell r="I1493">
            <v>12</v>
          </cell>
          <cell r="J1493" t="str">
            <v>MES</v>
          </cell>
          <cell r="K1493" t="str">
            <v xml:space="preserve">SECRETARÍA DE PARTICIPACION CIUDADANA Y DESARROLLO SOCIAL </v>
          </cell>
          <cell r="L1493">
            <v>0</v>
          </cell>
        </row>
        <row r="1494">
          <cell r="C1494">
            <v>0</v>
          </cell>
          <cell r="D1494">
            <v>0</v>
          </cell>
          <cell r="E1494" t="str">
            <v>Replicas con organismos comunales</v>
          </cell>
          <cell r="F1494" t="str">
            <v>UNI</v>
          </cell>
          <cell r="G1494">
            <v>1</v>
          </cell>
          <cell r="H1494">
            <v>42736</v>
          </cell>
          <cell r="I1494">
            <v>12</v>
          </cell>
          <cell r="J1494" t="str">
            <v>MES</v>
          </cell>
          <cell r="K1494" t="str">
            <v xml:space="preserve">SECRETARÍA DE PARTICIPACION CIUDADANA Y DESARROLLO SOCIAL </v>
          </cell>
          <cell r="L1494">
            <v>0</v>
          </cell>
        </row>
        <row r="1495">
          <cell r="C1495">
            <v>0</v>
          </cell>
          <cell r="D1495">
            <v>0</v>
          </cell>
          <cell r="E1495" t="str">
            <v>Replicas con otros lideres</v>
          </cell>
          <cell r="F1495" t="str">
            <v>UNI</v>
          </cell>
          <cell r="G1495">
            <v>1</v>
          </cell>
          <cell r="H1495">
            <v>42736</v>
          </cell>
          <cell r="I1495">
            <v>12</v>
          </cell>
          <cell r="J1495" t="str">
            <v>MES</v>
          </cell>
          <cell r="K1495" t="str">
            <v xml:space="preserve">SECRETARÍA DE PARTICIPACION CIUDADANA Y DESARROLLO SOCIAL </v>
          </cell>
          <cell r="L1495">
            <v>0</v>
          </cell>
        </row>
        <row r="1496">
          <cell r="C1496" t="str">
            <v>2016050000129</v>
          </cell>
          <cell r="D1496">
            <v>900000000</v>
          </cell>
          <cell r="E1496" t="str">
            <v>Comunicaciones, publicaciones,documentos</v>
          </cell>
          <cell r="F1496" t="str">
            <v>UNI</v>
          </cell>
          <cell r="G1496">
            <v>1</v>
          </cell>
          <cell r="H1496">
            <v>42736</v>
          </cell>
          <cell r="I1496">
            <v>12</v>
          </cell>
          <cell r="J1496" t="str">
            <v>MES</v>
          </cell>
          <cell r="K1496" t="str">
            <v xml:space="preserve">SECRETARÍA DE PARTICIPACION CIUDADANA Y DESARROLLO SOCIAL </v>
          </cell>
          <cell r="L1496" t="str">
            <v>Fortalecimiento y consolidación del Sistema de Participación Ciudadana y Control Social Todo El Departamento, Antioquia, Occidente</v>
          </cell>
        </row>
        <row r="1497">
          <cell r="C1497">
            <v>0</v>
          </cell>
          <cell r="D1497">
            <v>0</v>
          </cell>
          <cell r="E1497" t="str">
            <v>Cumbre Participación Ciudadana</v>
          </cell>
          <cell r="F1497" t="str">
            <v>UNI</v>
          </cell>
          <cell r="G1497">
            <v>1</v>
          </cell>
          <cell r="H1497">
            <v>42736</v>
          </cell>
          <cell r="I1497">
            <v>12</v>
          </cell>
          <cell r="J1497" t="str">
            <v>MES</v>
          </cell>
          <cell r="K1497" t="str">
            <v xml:space="preserve">SECRETARÍA DE PARTICIPACION CIUDADANA Y DESARROLLO SOCIAL </v>
          </cell>
          <cell r="L1497">
            <v>0</v>
          </cell>
        </row>
        <row r="1498">
          <cell r="C1498">
            <v>0</v>
          </cell>
          <cell r="D1498">
            <v>0</v>
          </cell>
          <cell r="E1498" t="str">
            <v>Diseño, formulación e implementacion</v>
          </cell>
          <cell r="F1498" t="str">
            <v>UNI</v>
          </cell>
          <cell r="G1498">
            <v>1</v>
          </cell>
          <cell r="H1498">
            <v>42736</v>
          </cell>
          <cell r="I1498">
            <v>12</v>
          </cell>
          <cell r="J1498" t="str">
            <v>MES</v>
          </cell>
          <cell r="K1498" t="str">
            <v xml:space="preserve">SECRETARÍA DE PARTICIPACION CIUDADANA Y DESARROLLO SOCIAL </v>
          </cell>
          <cell r="L1498">
            <v>0</v>
          </cell>
        </row>
        <row r="1499">
          <cell r="C1499">
            <v>0</v>
          </cell>
          <cell r="D1499">
            <v>0</v>
          </cell>
          <cell r="E1499" t="str">
            <v>Formación Participación Ciudadana</v>
          </cell>
          <cell r="F1499" t="str">
            <v>UNI</v>
          </cell>
          <cell r="G1499">
            <v>1</v>
          </cell>
          <cell r="H1499">
            <v>42736</v>
          </cell>
          <cell r="I1499">
            <v>12</v>
          </cell>
          <cell r="J1499" t="str">
            <v>MES</v>
          </cell>
          <cell r="K1499" t="str">
            <v xml:space="preserve">SECRETARÍA DE PARTICIPACION CIUDADANA Y DESARROLLO SOCIAL </v>
          </cell>
          <cell r="L1499">
            <v>0</v>
          </cell>
        </row>
        <row r="1500">
          <cell r="C1500">
            <v>0</v>
          </cell>
          <cell r="D1500">
            <v>0</v>
          </cell>
          <cell r="E1500" t="str">
            <v>Fortalecer Consejos de Participación</v>
          </cell>
          <cell r="F1500" t="str">
            <v>UNI</v>
          </cell>
          <cell r="G1500">
            <v>20</v>
          </cell>
          <cell r="H1500">
            <v>42736</v>
          </cell>
          <cell r="I1500">
            <v>12</v>
          </cell>
          <cell r="J1500" t="str">
            <v>MES</v>
          </cell>
          <cell r="K1500" t="str">
            <v xml:space="preserve">SECRETARÍA DE PARTICIPACION CIUDADANA Y DESARROLLO SOCIAL </v>
          </cell>
          <cell r="L1500">
            <v>0</v>
          </cell>
        </row>
        <row r="1501">
          <cell r="C1501">
            <v>0</v>
          </cell>
          <cell r="D1501">
            <v>0</v>
          </cell>
          <cell r="E1501" t="str">
            <v>Fortalecer nuevos liderazgos</v>
          </cell>
          <cell r="F1501" t="str">
            <v>UNI</v>
          </cell>
          <cell r="G1501">
            <v>1</v>
          </cell>
          <cell r="H1501">
            <v>42736</v>
          </cell>
          <cell r="I1501">
            <v>12</v>
          </cell>
          <cell r="J1501" t="str">
            <v>MES</v>
          </cell>
          <cell r="K1501" t="str">
            <v xml:space="preserve">SECRETARÍA DE PARTICIPACION CIUDADANA Y DESARROLLO SOCIAL </v>
          </cell>
          <cell r="L1501">
            <v>0</v>
          </cell>
        </row>
        <row r="1502">
          <cell r="C1502">
            <v>0</v>
          </cell>
          <cell r="D1502">
            <v>0</v>
          </cell>
          <cell r="E1502" t="str">
            <v>Fortalecimiento COMPOS</v>
          </cell>
          <cell r="F1502" t="str">
            <v>UNI</v>
          </cell>
          <cell r="G1502">
            <v>366</v>
          </cell>
          <cell r="H1502">
            <v>42736</v>
          </cell>
          <cell r="I1502">
            <v>12</v>
          </cell>
          <cell r="J1502" t="str">
            <v>MES</v>
          </cell>
          <cell r="K1502" t="str">
            <v xml:space="preserve">SECRETARÍA DE PARTICIPACION CIUDADANA Y DESARROLLO SOCIAL </v>
          </cell>
          <cell r="L1502">
            <v>0</v>
          </cell>
        </row>
        <row r="1503">
          <cell r="C1503">
            <v>0</v>
          </cell>
          <cell r="D1503">
            <v>0</v>
          </cell>
          <cell r="E1503" t="str">
            <v>Licencias, software y tecnología</v>
          </cell>
          <cell r="F1503" t="str">
            <v>UNI</v>
          </cell>
          <cell r="G1503">
            <v>1</v>
          </cell>
          <cell r="H1503">
            <v>42736</v>
          </cell>
          <cell r="I1503">
            <v>12</v>
          </cell>
          <cell r="J1503" t="str">
            <v>MES</v>
          </cell>
          <cell r="K1503" t="str">
            <v xml:space="preserve">SECRETARÍA DE PARTICIPACION CIUDADANA Y DESARROLLO SOCIAL </v>
          </cell>
          <cell r="L1503">
            <v>0</v>
          </cell>
        </row>
        <row r="1504">
          <cell r="C1504">
            <v>0</v>
          </cell>
          <cell r="D1504">
            <v>0</v>
          </cell>
          <cell r="E1504" t="str">
            <v>Otras actividades</v>
          </cell>
          <cell r="F1504" t="str">
            <v>UNI</v>
          </cell>
          <cell r="G1504">
            <v>1</v>
          </cell>
          <cell r="H1504">
            <v>42736</v>
          </cell>
          <cell r="I1504">
            <v>12</v>
          </cell>
          <cell r="J1504" t="str">
            <v>MES</v>
          </cell>
          <cell r="K1504" t="str">
            <v xml:space="preserve">SECRETARÍA DE PARTICIPACION CIUDADANA Y DESARROLLO SOCIAL </v>
          </cell>
          <cell r="L1504">
            <v>0</v>
          </cell>
        </row>
        <row r="1505">
          <cell r="C1505" t="str">
            <v>2016050000130</v>
          </cell>
          <cell r="D1505">
            <v>545000000</v>
          </cell>
          <cell r="E1505" t="str">
            <v>Acompañamiento a la cualificación</v>
          </cell>
          <cell r="F1505" t="str">
            <v>UNI</v>
          </cell>
          <cell r="G1505">
            <v>813</v>
          </cell>
          <cell r="H1505">
            <v>42736</v>
          </cell>
          <cell r="I1505">
            <v>12</v>
          </cell>
          <cell r="J1505" t="str">
            <v>MES</v>
          </cell>
          <cell r="K1505" t="str">
            <v xml:space="preserve">SECRETARÍA DE PARTICIPACION CIUDADANA Y DESARROLLO SOCIAL </v>
          </cell>
          <cell r="L1505" t="str">
            <v>Fortalecimiento Incidencia comunal en Escenarios de Participación, Antioquia, Occidente</v>
          </cell>
        </row>
        <row r="1506">
          <cell r="C1506">
            <v>0</v>
          </cell>
          <cell r="D1506">
            <v>0</v>
          </cell>
          <cell r="E1506" t="str">
            <v>Asesoría y acompañamiento</v>
          </cell>
          <cell r="F1506" t="str">
            <v>UNI</v>
          </cell>
          <cell r="G1506">
            <v>1</v>
          </cell>
          <cell r="H1506">
            <v>42736</v>
          </cell>
          <cell r="I1506">
            <v>12</v>
          </cell>
          <cell r="J1506" t="str">
            <v>MES</v>
          </cell>
          <cell r="K1506" t="str">
            <v xml:space="preserve">SECRETARÍA DE PARTICIPACION CIUDADANA Y DESARROLLO SOCIAL </v>
          </cell>
          <cell r="L1506">
            <v>0</v>
          </cell>
        </row>
        <row r="1507">
          <cell r="C1507">
            <v>0</v>
          </cell>
          <cell r="D1507">
            <v>0</v>
          </cell>
          <cell r="E1507" t="str">
            <v>Capacitaciones</v>
          </cell>
          <cell r="F1507" t="str">
            <v>UNI</v>
          </cell>
          <cell r="G1507">
            <v>1</v>
          </cell>
          <cell r="H1507">
            <v>42736</v>
          </cell>
          <cell r="I1507">
            <v>12</v>
          </cell>
          <cell r="J1507" t="str">
            <v>MES</v>
          </cell>
          <cell r="K1507" t="str">
            <v xml:space="preserve">SECRETARÍA DE PARTICIPACION CIUDADANA Y DESARROLLO SOCIAL </v>
          </cell>
          <cell r="L1507">
            <v>0</v>
          </cell>
        </row>
        <row r="1508">
          <cell r="C1508">
            <v>0</v>
          </cell>
          <cell r="D1508">
            <v>0</v>
          </cell>
          <cell r="E1508" t="str">
            <v>Construcción Manual</v>
          </cell>
          <cell r="F1508" t="str">
            <v>UNI</v>
          </cell>
          <cell r="G1508">
            <v>1</v>
          </cell>
          <cell r="H1508">
            <v>42736</v>
          </cell>
          <cell r="I1508">
            <v>12</v>
          </cell>
          <cell r="J1508" t="str">
            <v>MES</v>
          </cell>
          <cell r="K1508" t="str">
            <v xml:space="preserve">SECRETARÍA DE PARTICIPACION CIUDADANA Y DESARROLLO SOCIAL </v>
          </cell>
          <cell r="L1508">
            <v>0</v>
          </cell>
        </row>
        <row r="1509">
          <cell r="C1509">
            <v>0</v>
          </cell>
          <cell r="D1509">
            <v>0</v>
          </cell>
          <cell r="E1509" t="str">
            <v>Encuentros de Capacitación</v>
          </cell>
          <cell r="F1509" t="str">
            <v>UNI</v>
          </cell>
          <cell r="G1509">
            <v>1</v>
          </cell>
          <cell r="H1509">
            <v>42736</v>
          </cell>
          <cell r="I1509">
            <v>12</v>
          </cell>
          <cell r="J1509" t="str">
            <v>MES</v>
          </cell>
          <cell r="K1509" t="str">
            <v xml:space="preserve">SECRETARÍA DE PARTICIPACION CIUDADANA Y DESARROLLO SOCIAL </v>
          </cell>
          <cell r="L1509">
            <v>0</v>
          </cell>
        </row>
        <row r="1510">
          <cell r="C1510">
            <v>0</v>
          </cell>
          <cell r="D1510">
            <v>0</v>
          </cell>
          <cell r="E1510" t="str">
            <v>Encuentros JAL</v>
          </cell>
          <cell r="F1510" t="str">
            <v>UNI</v>
          </cell>
          <cell r="G1510">
            <v>1</v>
          </cell>
          <cell r="H1510">
            <v>42736</v>
          </cell>
          <cell r="I1510">
            <v>12</v>
          </cell>
          <cell r="J1510" t="str">
            <v>MES</v>
          </cell>
          <cell r="K1510" t="str">
            <v xml:space="preserve">SECRETARÍA DE PARTICIPACION CIUDADANA Y DESARROLLO SOCIAL </v>
          </cell>
          <cell r="L1510">
            <v>0</v>
          </cell>
        </row>
        <row r="1511">
          <cell r="C1511">
            <v>0</v>
          </cell>
          <cell r="D1511">
            <v>0</v>
          </cell>
          <cell r="E1511" t="str">
            <v>Encuentros Subregionales</v>
          </cell>
          <cell r="F1511" t="str">
            <v>UNI</v>
          </cell>
          <cell r="G1511">
            <v>1</v>
          </cell>
          <cell r="H1511">
            <v>42736</v>
          </cell>
          <cell r="I1511">
            <v>12</v>
          </cell>
          <cell r="J1511" t="str">
            <v>MES</v>
          </cell>
          <cell r="K1511" t="str">
            <v xml:space="preserve">SECRETARÍA DE PARTICIPACION CIUDADANA Y DESARROLLO SOCIAL </v>
          </cell>
          <cell r="L1511">
            <v>0</v>
          </cell>
        </row>
        <row r="1512">
          <cell r="C1512" t="str">
            <v>2016050000138</v>
          </cell>
          <cell r="D1512">
            <v>715000000</v>
          </cell>
          <cell r="E1512" t="str">
            <v>Cogestores Municipales</v>
          </cell>
          <cell r="F1512" t="str">
            <v>UNI</v>
          </cell>
          <cell r="G1512">
            <v>1</v>
          </cell>
          <cell r="H1512">
            <v>42736</v>
          </cell>
          <cell r="I1512">
            <v>12</v>
          </cell>
          <cell r="J1512" t="str">
            <v>MES</v>
          </cell>
          <cell r="K1512" t="str">
            <v xml:space="preserve">SECRETARÍA DE PARTICIPACION CIUDADANA Y DESARROLLO SOCIAL </v>
          </cell>
          <cell r="L1512" t="str">
            <v>Fortalecimiento Antioquia reconoce e incluye la diversidad sexual y de género Todo El Departamento, Antioquia, Occidente</v>
          </cell>
        </row>
        <row r="1513">
          <cell r="C1513">
            <v>0</v>
          </cell>
          <cell r="D1513">
            <v>0</v>
          </cell>
          <cell r="E1513" t="str">
            <v>Concertación Participación Pob. LGTBI</v>
          </cell>
          <cell r="F1513" t="str">
            <v>UNI</v>
          </cell>
          <cell r="G1513">
            <v>1</v>
          </cell>
          <cell r="H1513">
            <v>42736</v>
          </cell>
          <cell r="I1513">
            <v>12</v>
          </cell>
          <cell r="J1513" t="str">
            <v>MES</v>
          </cell>
          <cell r="K1513" t="str">
            <v xml:space="preserve">SECRETARÍA DE PARTICIPACION CIUDADANA Y DESARROLLO SOCIAL </v>
          </cell>
          <cell r="L1513">
            <v>0</v>
          </cell>
        </row>
        <row r="1514">
          <cell r="C1514">
            <v>0</v>
          </cell>
          <cell r="D1514">
            <v>0</v>
          </cell>
          <cell r="E1514" t="str">
            <v>Diseño Estrategia</v>
          </cell>
          <cell r="F1514" t="str">
            <v>UNI</v>
          </cell>
          <cell r="G1514">
            <v>1</v>
          </cell>
          <cell r="H1514">
            <v>42736</v>
          </cell>
          <cell r="I1514">
            <v>12</v>
          </cell>
          <cell r="J1514" t="str">
            <v>MES</v>
          </cell>
          <cell r="K1514" t="str">
            <v xml:space="preserve">SECRETARÍA DE PARTICIPACION CIUDADANA Y DESARROLLO SOCIAL </v>
          </cell>
          <cell r="L1514">
            <v>0</v>
          </cell>
        </row>
        <row r="1515">
          <cell r="C1515">
            <v>0</v>
          </cell>
          <cell r="D1515">
            <v>0</v>
          </cell>
          <cell r="E1515" t="str">
            <v>Diseño material</v>
          </cell>
          <cell r="F1515" t="str">
            <v>UNI</v>
          </cell>
          <cell r="G1515">
            <v>1</v>
          </cell>
          <cell r="H1515">
            <v>42736</v>
          </cell>
          <cell r="I1515">
            <v>12</v>
          </cell>
          <cell r="J1515" t="str">
            <v>MES</v>
          </cell>
          <cell r="K1515" t="str">
            <v xml:space="preserve">SECRETARÍA DE PARTICIPACION CIUDADANA Y DESARROLLO SOCIAL </v>
          </cell>
          <cell r="L1515">
            <v>0</v>
          </cell>
        </row>
        <row r="1516">
          <cell r="C1516">
            <v>0</v>
          </cell>
          <cell r="D1516">
            <v>0</v>
          </cell>
          <cell r="E1516" t="str">
            <v>Estrategia comunicacional</v>
          </cell>
          <cell r="F1516" t="str">
            <v>UNI</v>
          </cell>
          <cell r="G1516">
            <v>1</v>
          </cell>
          <cell r="H1516">
            <v>42736</v>
          </cell>
          <cell r="I1516">
            <v>12</v>
          </cell>
          <cell r="J1516" t="str">
            <v>MES</v>
          </cell>
          <cell r="K1516" t="str">
            <v xml:space="preserve">SECRETARÍA DE PARTICIPACION CIUDADANA Y DESARROLLO SOCIAL </v>
          </cell>
          <cell r="L1516">
            <v>0</v>
          </cell>
        </row>
        <row r="1517">
          <cell r="C1517">
            <v>0</v>
          </cell>
          <cell r="D1517">
            <v>0</v>
          </cell>
          <cell r="E1517" t="str">
            <v>Estrategia de transformación</v>
          </cell>
          <cell r="F1517" t="str">
            <v>UNI</v>
          </cell>
          <cell r="G1517">
            <v>1</v>
          </cell>
          <cell r="H1517">
            <v>42736</v>
          </cell>
          <cell r="I1517">
            <v>12</v>
          </cell>
          <cell r="J1517" t="str">
            <v>MES</v>
          </cell>
          <cell r="K1517" t="str">
            <v xml:space="preserve">SECRETARÍA DE PARTICIPACION CIUDADANA Y DESARROLLO SOCIAL </v>
          </cell>
          <cell r="L1517">
            <v>0</v>
          </cell>
        </row>
        <row r="1518">
          <cell r="C1518">
            <v>0</v>
          </cell>
          <cell r="D1518">
            <v>0</v>
          </cell>
          <cell r="E1518" t="str">
            <v>Foro acádemico</v>
          </cell>
          <cell r="F1518" t="str">
            <v>UNI</v>
          </cell>
          <cell r="G1518">
            <v>1</v>
          </cell>
          <cell r="H1518">
            <v>42736</v>
          </cell>
          <cell r="I1518">
            <v>12</v>
          </cell>
          <cell r="J1518" t="str">
            <v>MES</v>
          </cell>
          <cell r="K1518" t="str">
            <v xml:space="preserve">SECRETARÍA DE PARTICIPACION CIUDADANA Y DESARROLLO SOCIAL </v>
          </cell>
          <cell r="L1518">
            <v>0</v>
          </cell>
        </row>
        <row r="1519">
          <cell r="C1519">
            <v>0</v>
          </cell>
          <cell r="D1519">
            <v>0</v>
          </cell>
          <cell r="E1519" t="str">
            <v>Implementación estrategia</v>
          </cell>
          <cell r="F1519" t="str">
            <v>UNI</v>
          </cell>
          <cell r="G1519">
            <v>1</v>
          </cell>
          <cell r="H1519">
            <v>42736</v>
          </cell>
          <cell r="I1519">
            <v>12</v>
          </cell>
          <cell r="J1519" t="str">
            <v>MES</v>
          </cell>
          <cell r="K1519" t="str">
            <v xml:space="preserve">SECRETARÍA DE PARTICIPACION CIUDADANA Y DESARROLLO SOCIAL </v>
          </cell>
          <cell r="L1519">
            <v>0</v>
          </cell>
        </row>
        <row r="1520">
          <cell r="C1520">
            <v>0</v>
          </cell>
          <cell r="D1520">
            <v>0</v>
          </cell>
          <cell r="E1520" t="str">
            <v>Plan Comunicacional</v>
          </cell>
          <cell r="F1520" t="str">
            <v>UNI</v>
          </cell>
          <cell r="G1520">
            <v>1</v>
          </cell>
          <cell r="H1520">
            <v>42736</v>
          </cell>
          <cell r="I1520">
            <v>12</v>
          </cell>
          <cell r="J1520" t="str">
            <v>MES</v>
          </cell>
          <cell r="K1520" t="str">
            <v xml:space="preserve">SECRETARÍA DE PARTICIPACION CIUDADANA Y DESARROLLO SOCIAL </v>
          </cell>
          <cell r="L1520">
            <v>0</v>
          </cell>
        </row>
        <row r="1521">
          <cell r="C1521" t="str">
            <v>2016050000192</v>
          </cell>
          <cell r="D1521">
            <v>1200000000</v>
          </cell>
          <cell r="E1521" t="str">
            <v>Articulación a la red nacional de PPP</v>
          </cell>
          <cell r="F1521" t="str">
            <v>UNI</v>
          </cell>
          <cell r="G1521">
            <v>1</v>
          </cell>
          <cell r="H1521">
            <v>42736</v>
          </cell>
          <cell r="I1521">
            <v>12</v>
          </cell>
          <cell r="J1521" t="str">
            <v>MES</v>
          </cell>
          <cell r="K1521" t="str">
            <v xml:space="preserve">SECRETARÍA DE PARTICIPACION CIUDADANA Y DESARROLLO SOCIAL </v>
          </cell>
          <cell r="L1521" t="str">
            <v>Apoyo Promover e impulsar los convites ciudadanos participativos Todo El Departamento, Antioquia, Occidente</v>
          </cell>
        </row>
        <row r="1522">
          <cell r="C1522">
            <v>0</v>
          </cell>
          <cell r="D1522">
            <v>0</v>
          </cell>
          <cell r="E1522" t="str">
            <v>Convites Ciudadanos Participativos</v>
          </cell>
          <cell r="F1522" t="str">
            <v>UNI</v>
          </cell>
          <cell r="G1522">
            <v>1</v>
          </cell>
          <cell r="H1522">
            <v>42736</v>
          </cell>
          <cell r="I1522">
            <v>12</v>
          </cell>
          <cell r="J1522" t="str">
            <v>MES</v>
          </cell>
          <cell r="K1522" t="str">
            <v xml:space="preserve">SECRETARÍA DE PARTICIPACION CIUDADANA Y DESARROLLO SOCIAL </v>
          </cell>
          <cell r="L1522">
            <v>0</v>
          </cell>
        </row>
        <row r="1523">
          <cell r="C1523">
            <v>0</v>
          </cell>
          <cell r="D1523">
            <v>0</v>
          </cell>
          <cell r="E1523" t="str">
            <v>Planeación del Proceso en el Territorio</v>
          </cell>
          <cell r="F1523" t="str">
            <v>UNI</v>
          </cell>
          <cell r="G1523">
            <v>1</v>
          </cell>
          <cell r="H1523">
            <v>42736</v>
          </cell>
          <cell r="I1523">
            <v>12</v>
          </cell>
          <cell r="J1523" t="str">
            <v>MES</v>
          </cell>
          <cell r="K1523" t="str">
            <v xml:space="preserve">SECRETARÍA DE PARTICIPACION CIUDADANA Y DESARROLLO SOCIAL </v>
          </cell>
          <cell r="L1523">
            <v>0</v>
          </cell>
        </row>
        <row r="1524">
          <cell r="C1524">
            <v>0</v>
          </cell>
          <cell r="D1524">
            <v>0</v>
          </cell>
          <cell r="E1524" t="str">
            <v>Recurso Humano</v>
          </cell>
          <cell r="F1524" t="str">
            <v>UNI</v>
          </cell>
          <cell r="G1524">
            <v>1</v>
          </cell>
          <cell r="H1524">
            <v>42736</v>
          </cell>
          <cell r="I1524">
            <v>12</v>
          </cell>
          <cell r="J1524" t="str">
            <v>MES</v>
          </cell>
          <cell r="K1524" t="str">
            <v xml:space="preserve">SECRETARÍA DE PARTICIPACION CIUDADANA Y DESARROLLO SOCIAL </v>
          </cell>
          <cell r="L1524">
            <v>0</v>
          </cell>
        </row>
        <row r="1525">
          <cell r="C1525" t="str">
            <v>2016050000096</v>
          </cell>
          <cell r="D1525">
            <v>1167965725</v>
          </cell>
          <cell r="E1525" t="str">
            <v>Dotación mantenimiento EPP Equipos SST</v>
          </cell>
          <cell r="F1525" t="str">
            <v>UNI</v>
          </cell>
          <cell r="G1525">
            <v>1</v>
          </cell>
          <cell r="H1525">
            <v>42736</v>
          </cell>
          <cell r="I1525">
            <v>12</v>
          </cell>
          <cell r="J1525" t="str">
            <v>MES</v>
          </cell>
          <cell r="K1525" t="str">
            <v>SECRETARÍA GESTIÓN HUMANA-DESARROLLO ORGANIZACIONAL</v>
          </cell>
          <cell r="L1525" t="str">
            <v>Implementación de la Seguridad y Salud en el Trabajo en la Gobernación de Antioquia</v>
          </cell>
        </row>
        <row r="1526">
          <cell r="C1526">
            <v>0</v>
          </cell>
          <cell r="D1526">
            <v>0</v>
          </cell>
          <cell r="E1526" t="str">
            <v>Programa Preventivo anual</v>
          </cell>
          <cell r="F1526" t="str">
            <v>UNI</v>
          </cell>
          <cell r="G1526">
            <v>1</v>
          </cell>
          <cell r="H1526">
            <v>42736</v>
          </cell>
          <cell r="I1526">
            <v>12</v>
          </cell>
          <cell r="J1526" t="str">
            <v>MES</v>
          </cell>
          <cell r="K1526" t="str">
            <v>SECRETARÍA GESTIÓN HUMANA-DESARROLLO ORGANIZACIONAL</v>
          </cell>
          <cell r="L1526">
            <v>0</v>
          </cell>
        </row>
        <row r="1527">
          <cell r="C1527">
            <v>0</v>
          </cell>
          <cell r="D1527">
            <v>0</v>
          </cell>
          <cell r="E1527" t="str">
            <v>Programas Intervención FSS</v>
          </cell>
          <cell r="F1527" t="str">
            <v>UNI</v>
          </cell>
          <cell r="G1527">
            <v>1</v>
          </cell>
          <cell r="H1527">
            <v>42736</v>
          </cell>
          <cell r="I1527">
            <v>12</v>
          </cell>
          <cell r="J1527" t="str">
            <v>MES</v>
          </cell>
          <cell r="K1527" t="str">
            <v>SECRETARÍA GESTIÓN HUMANA-DESARROLLO ORGANIZACIONAL</v>
          </cell>
          <cell r="L1527">
            <v>0</v>
          </cell>
        </row>
        <row r="1528">
          <cell r="C1528" t="str">
            <v>2016050000007</v>
          </cell>
          <cell r="D1528">
            <v>122383555</v>
          </cell>
          <cell r="E1528" t="str">
            <v>Contratos Universidades</v>
          </cell>
          <cell r="F1528" t="str">
            <v>UNI</v>
          </cell>
          <cell r="G1528">
            <v>1</v>
          </cell>
          <cell r="H1528">
            <v>42736</v>
          </cell>
          <cell r="I1528">
            <v>12</v>
          </cell>
          <cell r="J1528" t="str">
            <v>MES</v>
          </cell>
          <cell r="K1528" t="str">
            <v>SECRETARÍA GESTIÓN HUMANA-DESARROLLO ORGANIZACIONAL</v>
          </cell>
          <cell r="L1528" t="str">
            <v>Fortalecimiento incorporación de estudiantes en semestre de práctica que aporten al desarrollo de proyectos de corta duración 2016-2019</v>
          </cell>
        </row>
        <row r="1529">
          <cell r="C1529">
            <v>0</v>
          </cell>
          <cell r="D1529">
            <v>0</v>
          </cell>
          <cell r="E1529" t="str">
            <v>Eventos y comunicaciones</v>
          </cell>
          <cell r="F1529" t="str">
            <v>UNI</v>
          </cell>
          <cell r="G1529">
            <v>1</v>
          </cell>
          <cell r="H1529">
            <v>42736</v>
          </cell>
          <cell r="I1529">
            <v>12</v>
          </cell>
          <cell r="J1529" t="str">
            <v>MES</v>
          </cell>
          <cell r="K1529" t="str">
            <v>SECRETARÍA GESTIÓN HUMANA-DESARROLLO ORGANIZACIONAL</v>
          </cell>
          <cell r="L1529">
            <v>0</v>
          </cell>
        </row>
        <row r="1530">
          <cell r="C1530">
            <v>0</v>
          </cell>
          <cell r="D1530">
            <v>0</v>
          </cell>
          <cell r="E1530" t="str">
            <v>Recursos Humanos</v>
          </cell>
          <cell r="F1530" t="str">
            <v>UNI</v>
          </cell>
          <cell r="G1530">
            <v>1</v>
          </cell>
          <cell r="H1530">
            <v>42736</v>
          </cell>
          <cell r="I1530">
            <v>12</v>
          </cell>
          <cell r="J1530" t="str">
            <v>MES</v>
          </cell>
          <cell r="K1530" t="str">
            <v>SECRETARÍA GESTIÓN HUMANA-DESARROLLO ORGANIZACIONAL</v>
          </cell>
          <cell r="L1530">
            <v>0</v>
          </cell>
        </row>
        <row r="1531">
          <cell r="C1531" t="str">
            <v>2016050000056</v>
          </cell>
          <cell r="D1531">
            <v>133258431</v>
          </cell>
          <cell r="E1531" t="str">
            <v>Adjucación créditos educativos.</v>
          </cell>
          <cell r="F1531" t="str">
            <v>%</v>
          </cell>
          <cell r="G1531">
            <v>30</v>
          </cell>
          <cell r="H1531">
            <v>42736</v>
          </cell>
          <cell r="I1531">
            <v>12</v>
          </cell>
          <cell r="J1531" t="str">
            <v>MES</v>
          </cell>
          <cell r="K1531" t="str">
            <v>SECRETARÍA GESTIÓN HUMANA-DESARROLLO ORGANIZACIONAL</v>
          </cell>
          <cell r="L1531" t="str">
            <v>Administración del Fondo Educativo Departamento de Antioquia ICETEX Todo El Departamento, Antioquia, Occidente</v>
          </cell>
        </row>
        <row r="1532">
          <cell r="C1532" t="str">
            <v>2016050000024</v>
          </cell>
          <cell r="D1532">
            <v>44911620</v>
          </cell>
          <cell r="E1532" t="str">
            <v>Ejecución cursos a través de la escuela</v>
          </cell>
          <cell r="F1532" t="str">
            <v>%</v>
          </cell>
          <cell r="G1532">
            <v>25</v>
          </cell>
          <cell r="H1532">
            <v>42736</v>
          </cell>
          <cell r="I1532">
            <v>12</v>
          </cell>
          <cell r="J1532" t="str">
            <v>MES</v>
          </cell>
          <cell r="K1532" t="str">
            <v>SECRETARÍA GESTIÓN HUMANA-DESARROLLO ORGANIZACIONAL</v>
          </cell>
          <cell r="L1532" t="str">
            <v>Capacitación , formación y entrenamiento para los servidores públicos de El Departamento, Antioquia</v>
          </cell>
        </row>
        <row r="1533">
          <cell r="C1533" t="str">
            <v>2016050000226</v>
          </cell>
          <cell r="D1533">
            <v>1202027752</v>
          </cell>
          <cell r="E1533" t="str">
            <v>Satisfacción ciudadana Contac Center BPO</v>
          </cell>
          <cell r="F1533" t="str">
            <v>UNI</v>
          </cell>
          <cell r="G1533">
            <v>1</v>
          </cell>
          <cell r="H1533">
            <v>42736</v>
          </cell>
          <cell r="I1533">
            <v>12</v>
          </cell>
          <cell r="J1533" t="str">
            <v>MES</v>
          </cell>
          <cell r="K1533" t="str">
            <v>SECRETARÍA GESTIÓN HUMANA-DESARROLLO ORGANIZACIONAL</v>
          </cell>
          <cell r="L1533" t="str">
            <v>Fortalecimiento Modelo integral de Atención a la Ciudadanía Medellín Departamento de Antioquia</v>
          </cell>
        </row>
        <row r="1534">
          <cell r="C1534">
            <v>0</v>
          </cell>
          <cell r="D1534">
            <v>0</v>
          </cell>
          <cell r="E1534" t="str">
            <v>Atención eficaz y oportuna de PQRD</v>
          </cell>
          <cell r="F1534" t="str">
            <v>UNI</v>
          </cell>
          <cell r="G1534">
            <v>1</v>
          </cell>
          <cell r="H1534">
            <v>42736</v>
          </cell>
          <cell r="I1534">
            <v>12</v>
          </cell>
          <cell r="J1534" t="str">
            <v>MES</v>
          </cell>
          <cell r="K1534" t="str">
            <v>SECRETARÍA GESTIÓN HUMANA-DESARROLLO ORGANIZACIONAL</v>
          </cell>
          <cell r="L1534">
            <v>0</v>
          </cell>
        </row>
        <row r="1535">
          <cell r="C1535">
            <v>0</v>
          </cell>
          <cell r="D1535">
            <v>0</v>
          </cell>
          <cell r="E1535" t="str">
            <v>Enfoque cliente - cultura organizacional</v>
          </cell>
          <cell r="F1535" t="str">
            <v>UNI</v>
          </cell>
          <cell r="G1535">
            <v>1</v>
          </cell>
          <cell r="H1535">
            <v>42736</v>
          </cell>
          <cell r="I1535">
            <v>12</v>
          </cell>
          <cell r="J1535" t="str">
            <v>MES</v>
          </cell>
          <cell r="K1535" t="str">
            <v>SECRETARÍA GESTIÓN HUMANA-DESARROLLO ORGANIZACIONAL</v>
          </cell>
          <cell r="L1535">
            <v>0</v>
          </cell>
        </row>
        <row r="1536">
          <cell r="C1536">
            <v>0</v>
          </cell>
          <cell r="D1536">
            <v>0</v>
          </cell>
          <cell r="E1536" t="str">
            <v>Integración Sistemas aplicativos virtual</v>
          </cell>
          <cell r="F1536" t="str">
            <v>UNI</v>
          </cell>
          <cell r="G1536">
            <v>1</v>
          </cell>
          <cell r="H1536">
            <v>42736</v>
          </cell>
          <cell r="I1536">
            <v>12</v>
          </cell>
          <cell r="J1536" t="str">
            <v>MES</v>
          </cell>
          <cell r="K1536" t="str">
            <v>SECRETARÍA GESTIÓN HUMANA-DESARROLLO ORGANIZACIONAL</v>
          </cell>
          <cell r="L1536">
            <v>0</v>
          </cell>
        </row>
        <row r="1537">
          <cell r="C1537" t="str">
            <v>2016050000004</v>
          </cell>
          <cell r="D1537">
            <v>197360967</v>
          </cell>
          <cell r="E1537" t="str">
            <v>Aplicación de pruebas propias</v>
          </cell>
          <cell r="F1537" t="str">
            <v>UNI</v>
          </cell>
          <cell r="G1537">
            <v>1</v>
          </cell>
          <cell r="H1537">
            <v>42736</v>
          </cell>
          <cell r="I1537">
            <v>12</v>
          </cell>
          <cell r="J1537" t="str">
            <v>MES</v>
          </cell>
          <cell r="K1537" t="str">
            <v>SECRETARÍA GESTIÓN HUMANA-DESARROLLO ORGANIZACIONAL</v>
          </cell>
          <cell r="L1537" t="str">
            <v>Fortalecimiento de las Competencias Laborales de los servidores públicos de la Gobernación de Antioquia. Medellín, Antioquia, Occidente</v>
          </cell>
        </row>
        <row r="1538">
          <cell r="C1538">
            <v>0</v>
          </cell>
          <cell r="D1538">
            <v>0</v>
          </cell>
          <cell r="E1538" t="str">
            <v>Aplicación Prueba Betesa</v>
          </cell>
          <cell r="F1538" t="str">
            <v>UNI</v>
          </cell>
          <cell r="G1538">
            <v>1</v>
          </cell>
          <cell r="H1538">
            <v>42736</v>
          </cell>
          <cell r="I1538">
            <v>12</v>
          </cell>
          <cell r="J1538" t="str">
            <v>MES</v>
          </cell>
          <cell r="K1538" t="str">
            <v>SECRETARÍA GESTIÓN HUMANA-DESARROLLO ORGANIZACIONAL</v>
          </cell>
          <cell r="L1538">
            <v>0</v>
          </cell>
        </row>
        <row r="1539">
          <cell r="C1539">
            <v>0</v>
          </cell>
          <cell r="D1539">
            <v>0</v>
          </cell>
          <cell r="E1539" t="str">
            <v>Certificación en NCLC</v>
          </cell>
          <cell r="F1539" t="str">
            <v>UNI</v>
          </cell>
          <cell r="G1539">
            <v>1</v>
          </cell>
          <cell r="H1539">
            <v>42736</v>
          </cell>
          <cell r="I1539">
            <v>12</v>
          </cell>
          <cell r="J1539" t="str">
            <v>MES</v>
          </cell>
          <cell r="K1539" t="str">
            <v>SECRETARÍA GESTIÓN HUMANA-DESARROLLO ORGANIZACIONAL</v>
          </cell>
          <cell r="L1539">
            <v>0</v>
          </cell>
        </row>
        <row r="1540">
          <cell r="C1540">
            <v>0</v>
          </cell>
          <cell r="D1540">
            <v>0</v>
          </cell>
          <cell r="E1540" t="str">
            <v>Eventos y Ceremonias</v>
          </cell>
          <cell r="F1540" t="str">
            <v>UNI</v>
          </cell>
          <cell r="G1540">
            <v>1</v>
          </cell>
          <cell r="H1540">
            <v>42736</v>
          </cell>
          <cell r="I1540">
            <v>12</v>
          </cell>
          <cell r="J1540" t="str">
            <v>MES</v>
          </cell>
          <cell r="K1540" t="str">
            <v>SECRETARÍA GESTIÓN HUMANA-DESARROLLO ORGANIZACIONAL</v>
          </cell>
          <cell r="L1540">
            <v>0</v>
          </cell>
        </row>
        <row r="1541">
          <cell r="C1541">
            <v>0</v>
          </cell>
          <cell r="D1541">
            <v>0</v>
          </cell>
          <cell r="E1541" t="str">
            <v>Fortalecimiento Betesa</v>
          </cell>
          <cell r="F1541" t="str">
            <v>UNI</v>
          </cell>
          <cell r="G1541">
            <v>1</v>
          </cell>
          <cell r="H1541">
            <v>42736</v>
          </cell>
          <cell r="I1541">
            <v>12</v>
          </cell>
          <cell r="J1541" t="str">
            <v>MES</v>
          </cell>
          <cell r="K1541" t="str">
            <v>SECRETARÍA GESTIÓN HUMANA-DESARROLLO ORGANIZACIONAL</v>
          </cell>
          <cell r="L1541">
            <v>0</v>
          </cell>
        </row>
        <row r="1542">
          <cell r="C1542">
            <v>0</v>
          </cell>
          <cell r="D1542">
            <v>0</v>
          </cell>
          <cell r="E1542" t="str">
            <v>Fortalecimiento prueba Liderazgo</v>
          </cell>
          <cell r="F1542" t="str">
            <v>UNI</v>
          </cell>
          <cell r="G1542">
            <v>1</v>
          </cell>
          <cell r="H1542">
            <v>42736</v>
          </cell>
          <cell r="I1542">
            <v>12</v>
          </cell>
          <cell r="J1542" t="str">
            <v>MES</v>
          </cell>
          <cell r="K1542" t="str">
            <v>SECRETARÍA GESTIÓN HUMANA-DESARROLLO ORGANIZACIONAL</v>
          </cell>
          <cell r="L1542">
            <v>0</v>
          </cell>
        </row>
        <row r="1543">
          <cell r="C1543">
            <v>0</v>
          </cell>
          <cell r="D1543">
            <v>0</v>
          </cell>
          <cell r="E1543" t="str">
            <v>Fortalecimiento pruebas propias</v>
          </cell>
          <cell r="F1543" t="str">
            <v>UNI</v>
          </cell>
          <cell r="G1543">
            <v>1</v>
          </cell>
          <cell r="H1543">
            <v>42736</v>
          </cell>
          <cell r="I1543">
            <v>12</v>
          </cell>
          <cell r="J1543" t="str">
            <v>MES</v>
          </cell>
          <cell r="K1543" t="str">
            <v>SECRETARÍA GESTIÓN HUMANA-DESARROLLO ORGANIZACIONAL</v>
          </cell>
          <cell r="L1543">
            <v>0</v>
          </cell>
        </row>
        <row r="1544">
          <cell r="C1544">
            <v>0</v>
          </cell>
          <cell r="D1544">
            <v>0</v>
          </cell>
          <cell r="E1544" t="str">
            <v>Planes de comunicación</v>
          </cell>
          <cell r="F1544" t="str">
            <v>UNI</v>
          </cell>
          <cell r="G1544">
            <v>1</v>
          </cell>
          <cell r="H1544">
            <v>42736</v>
          </cell>
          <cell r="I1544">
            <v>12</v>
          </cell>
          <cell r="J1544" t="str">
            <v>MES</v>
          </cell>
          <cell r="K1544" t="str">
            <v>SECRETARÍA GESTIÓN HUMANA-DESARROLLO ORGANIZACIONAL</v>
          </cell>
          <cell r="L1544">
            <v>0</v>
          </cell>
        </row>
        <row r="1545">
          <cell r="C1545">
            <v>0</v>
          </cell>
          <cell r="D1545">
            <v>0</v>
          </cell>
          <cell r="E1545" t="str">
            <v>Recurso Humano</v>
          </cell>
          <cell r="F1545" t="str">
            <v>UNI</v>
          </cell>
          <cell r="G1545">
            <v>1</v>
          </cell>
          <cell r="H1545">
            <v>42736</v>
          </cell>
          <cell r="I1545">
            <v>12</v>
          </cell>
          <cell r="J1545" t="str">
            <v>MES</v>
          </cell>
          <cell r="K1545" t="str">
            <v>SECRETARÍA GESTIÓN HUMANA-DESARROLLO ORGANIZACIONAL</v>
          </cell>
          <cell r="L1545">
            <v>0</v>
          </cell>
        </row>
        <row r="1546">
          <cell r="C1546" t="str">
            <v>2016050000006</v>
          </cell>
          <cell r="D1546">
            <v>232179088</v>
          </cell>
          <cell r="E1546" t="str">
            <v>Ceremonia modulo virtual</v>
          </cell>
          <cell r="F1546" t="str">
            <v>UNI</v>
          </cell>
          <cell r="G1546">
            <v>1</v>
          </cell>
          <cell r="H1546">
            <v>42736</v>
          </cell>
          <cell r="I1546">
            <v>12</v>
          </cell>
          <cell r="J1546" t="str">
            <v>MES</v>
          </cell>
          <cell r="K1546" t="str">
            <v>SECRETARÍA GESTIÓN HUMANA-DESARROLLO ORGANIZACIONAL</v>
          </cell>
          <cell r="L1546" t="str">
            <v>Fortalecimiento de la Cultura y el Cambio Organizacional de la Gobernación de Antioquia. Medellín, Antioquia, Occidente</v>
          </cell>
        </row>
        <row r="1547">
          <cell r="C1547">
            <v>0</v>
          </cell>
          <cell r="D1547">
            <v>0</v>
          </cell>
          <cell r="E1547" t="str">
            <v>Consolidación del programa</v>
          </cell>
          <cell r="F1547" t="str">
            <v>UNI</v>
          </cell>
          <cell r="G1547">
            <v>1</v>
          </cell>
          <cell r="H1547">
            <v>42736</v>
          </cell>
          <cell r="I1547">
            <v>12</v>
          </cell>
          <cell r="J1547" t="str">
            <v>MES</v>
          </cell>
          <cell r="K1547" t="str">
            <v>SECRETARÍA GESTIÓN HUMANA-DESARROLLO ORGANIZACIONAL</v>
          </cell>
          <cell r="L1547">
            <v>0</v>
          </cell>
        </row>
        <row r="1548">
          <cell r="C1548">
            <v>0</v>
          </cell>
          <cell r="D1548">
            <v>0</v>
          </cell>
          <cell r="E1548" t="str">
            <v>Divulgación del procedimiento</v>
          </cell>
          <cell r="F1548" t="str">
            <v>UNI</v>
          </cell>
          <cell r="G1548">
            <v>1</v>
          </cell>
          <cell r="H1548">
            <v>42736</v>
          </cell>
          <cell r="I1548">
            <v>12</v>
          </cell>
          <cell r="J1548" t="str">
            <v>MES</v>
          </cell>
          <cell r="K1548" t="str">
            <v>SECRETARÍA GESTIÓN HUMANA-DESARROLLO ORGANIZACIONAL</v>
          </cell>
          <cell r="L1548">
            <v>0</v>
          </cell>
        </row>
        <row r="1549">
          <cell r="C1549">
            <v>0</v>
          </cell>
          <cell r="D1549">
            <v>0</v>
          </cell>
          <cell r="E1549" t="str">
            <v>Gestión de agendas de cambio</v>
          </cell>
          <cell r="F1549" t="str">
            <v>UNI</v>
          </cell>
          <cell r="G1549">
            <v>1</v>
          </cell>
          <cell r="H1549">
            <v>42736</v>
          </cell>
          <cell r="I1549">
            <v>12</v>
          </cell>
          <cell r="J1549" t="str">
            <v>MES</v>
          </cell>
          <cell r="K1549" t="str">
            <v>SECRETARÍA GESTIÓN HUMANA-DESARROLLO ORGANIZACIONAL</v>
          </cell>
          <cell r="L1549">
            <v>0</v>
          </cell>
        </row>
        <row r="1550">
          <cell r="C1550">
            <v>0</v>
          </cell>
          <cell r="D1550">
            <v>0</v>
          </cell>
          <cell r="E1550" t="str">
            <v>Gestión de las brechas culturales</v>
          </cell>
          <cell r="F1550" t="str">
            <v>UNI</v>
          </cell>
          <cell r="G1550">
            <v>1</v>
          </cell>
          <cell r="H1550">
            <v>42736</v>
          </cell>
          <cell r="I1550">
            <v>12</v>
          </cell>
          <cell r="J1550" t="str">
            <v>MES</v>
          </cell>
          <cell r="K1550" t="str">
            <v>SECRETARÍA GESTIÓN HUMANA-DESARROLLO ORGANIZACIONAL</v>
          </cell>
          <cell r="L1550">
            <v>0</v>
          </cell>
        </row>
        <row r="1551">
          <cell r="C1551">
            <v>0</v>
          </cell>
          <cell r="D1551">
            <v>0</v>
          </cell>
          <cell r="E1551" t="str">
            <v>Gestión del cartero de la admiración</v>
          </cell>
          <cell r="F1551" t="str">
            <v>UNI</v>
          </cell>
          <cell r="G1551">
            <v>1</v>
          </cell>
          <cell r="H1551">
            <v>42736</v>
          </cell>
          <cell r="I1551">
            <v>12</v>
          </cell>
          <cell r="J1551" t="str">
            <v>MES</v>
          </cell>
          <cell r="K1551" t="str">
            <v>SECRETARÍA GESTIÓN HUMANA-DESARROLLO ORGANIZACIONAL</v>
          </cell>
          <cell r="L1551">
            <v>0</v>
          </cell>
        </row>
        <row r="1552">
          <cell r="C1552">
            <v>0</v>
          </cell>
          <cell r="D1552">
            <v>0</v>
          </cell>
          <cell r="E1552" t="str">
            <v>Gestión del kit conversacional</v>
          </cell>
          <cell r="F1552" t="str">
            <v>UNI</v>
          </cell>
          <cell r="G1552">
            <v>1</v>
          </cell>
          <cell r="H1552">
            <v>42736</v>
          </cell>
          <cell r="I1552">
            <v>12</v>
          </cell>
          <cell r="J1552" t="str">
            <v>MES</v>
          </cell>
          <cell r="K1552" t="str">
            <v>SECRETARÍA GESTIÓN HUMANA-DESARROLLO ORGANIZACIONAL</v>
          </cell>
          <cell r="L1552">
            <v>0</v>
          </cell>
        </row>
        <row r="1553">
          <cell r="C1553">
            <v>0</v>
          </cell>
          <cell r="D1553">
            <v>0</v>
          </cell>
          <cell r="E1553" t="str">
            <v>Gestión equipo de lideres de cambio</v>
          </cell>
          <cell r="F1553" t="str">
            <v>UNI</v>
          </cell>
          <cell r="G1553">
            <v>1</v>
          </cell>
          <cell r="H1553">
            <v>42736</v>
          </cell>
          <cell r="I1553">
            <v>12</v>
          </cell>
          <cell r="J1553" t="str">
            <v>MES</v>
          </cell>
          <cell r="K1553" t="str">
            <v>SECRETARÍA GESTIÓN HUMANA-DESARROLLO ORGANIZACIONAL</v>
          </cell>
          <cell r="L1553">
            <v>0</v>
          </cell>
        </row>
        <row r="1554">
          <cell r="C1554">
            <v>0</v>
          </cell>
          <cell r="D1554">
            <v>0</v>
          </cell>
          <cell r="E1554" t="str">
            <v>Medición de la cultura</v>
          </cell>
          <cell r="F1554" t="str">
            <v>UNI</v>
          </cell>
          <cell r="G1554">
            <v>1</v>
          </cell>
          <cell r="H1554">
            <v>42736</v>
          </cell>
          <cell r="I1554">
            <v>12</v>
          </cell>
          <cell r="J1554" t="str">
            <v>MES</v>
          </cell>
          <cell r="K1554" t="str">
            <v>SECRETARÍA GESTIÓN HUMANA-DESARROLLO ORGANIZACIONAL</v>
          </cell>
          <cell r="L1554">
            <v>0</v>
          </cell>
        </row>
        <row r="1555">
          <cell r="C1555">
            <v>0</v>
          </cell>
          <cell r="D1555">
            <v>0</v>
          </cell>
          <cell r="E1555" t="str">
            <v>Modulo virtual de conversación</v>
          </cell>
          <cell r="F1555" t="str">
            <v>UNI</v>
          </cell>
          <cell r="G1555">
            <v>1</v>
          </cell>
          <cell r="H1555">
            <v>42736</v>
          </cell>
          <cell r="I1555">
            <v>12</v>
          </cell>
          <cell r="J1555" t="str">
            <v>MES</v>
          </cell>
          <cell r="K1555" t="str">
            <v>SECRETARÍA GESTIÓN HUMANA-DESARROLLO ORGANIZACIONAL</v>
          </cell>
          <cell r="L1555">
            <v>0</v>
          </cell>
        </row>
        <row r="1556">
          <cell r="C1556">
            <v>0</v>
          </cell>
          <cell r="D1556">
            <v>0</v>
          </cell>
          <cell r="E1556" t="str">
            <v>Plan de comunicaciones</v>
          </cell>
          <cell r="F1556" t="str">
            <v>UNI</v>
          </cell>
          <cell r="G1556">
            <v>1</v>
          </cell>
          <cell r="H1556">
            <v>42736</v>
          </cell>
          <cell r="I1556">
            <v>12</v>
          </cell>
          <cell r="J1556" t="str">
            <v>MES</v>
          </cell>
          <cell r="K1556" t="str">
            <v>SECRETARÍA GESTIÓN HUMANA-DESARROLLO ORGANIZACIONAL</v>
          </cell>
          <cell r="L1556">
            <v>0</v>
          </cell>
        </row>
        <row r="1557">
          <cell r="C1557">
            <v>0</v>
          </cell>
          <cell r="D1557">
            <v>0</v>
          </cell>
          <cell r="E1557" t="str">
            <v>Recurso Humano</v>
          </cell>
          <cell r="F1557" t="str">
            <v>UNI</v>
          </cell>
          <cell r="G1557">
            <v>1</v>
          </cell>
          <cell r="H1557">
            <v>42736</v>
          </cell>
          <cell r="I1557">
            <v>12</v>
          </cell>
          <cell r="J1557" t="str">
            <v>MES</v>
          </cell>
          <cell r="K1557" t="str">
            <v>SECRETARÍA GESTIÓN HUMANA-DESARROLLO ORGANIZACIONAL</v>
          </cell>
          <cell r="L1557">
            <v>0</v>
          </cell>
        </row>
        <row r="1558">
          <cell r="C1558">
            <v>0</v>
          </cell>
          <cell r="D1558">
            <v>0</v>
          </cell>
          <cell r="E1558" t="str">
            <v>Seguimiento equipo de lideres de cambio</v>
          </cell>
          <cell r="F1558" t="str">
            <v>UNI</v>
          </cell>
          <cell r="G1558">
            <v>1</v>
          </cell>
          <cell r="H1558">
            <v>42736</v>
          </cell>
          <cell r="I1558">
            <v>12</v>
          </cell>
          <cell r="J1558" t="str">
            <v>MES</v>
          </cell>
          <cell r="K1558" t="str">
            <v>SECRETARÍA GESTIÓN HUMANA-DESARROLLO ORGANIZACIONAL</v>
          </cell>
          <cell r="L1558">
            <v>0</v>
          </cell>
        </row>
        <row r="1559">
          <cell r="C1559">
            <v>0</v>
          </cell>
          <cell r="D1559">
            <v>0</v>
          </cell>
          <cell r="E1559" t="str">
            <v>Talleres para el cierre de brechas</v>
          </cell>
          <cell r="F1559" t="str">
            <v>UNI</v>
          </cell>
          <cell r="G1559">
            <v>1</v>
          </cell>
          <cell r="H1559">
            <v>42736</v>
          </cell>
          <cell r="I1559">
            <v>12</v>
          </cell>
          <cell r="J1559" t="str">
            <v>MES</v>
          </cell>
          <cell r="K1559" t="str">
            <v>SECRETARÍA GESTIÓN HUMANA-DESARROLLO ORGANIZACIONAL</v>
          </cell>
          <cell r="L1559">
            <v>0</v>
          </cell>
        </row>
        <row r="1560">
          <cell r="C1560" t="str">
            <v>2016050000008</v>
          </cell>
          <cell r="D1560">
            <v>20079775095</v>
          </cell>
          <cell r="E1560" t="str">
            <v>Adjudicación creditos de vivienda</v>
          </cell>
          <cell r="F1560" t="str">
            <v>PRS</v>
          </cell>
          <cell r="G1560">
            <v>200</v>
          </cell>
          <cell r="H1560">
            <v>42736</v>
          </cell>
          <cell r="I1560">
            <v>12</v>
          </cell>
          <cell r="J1560" t="str">
            <v>MES</v>
          </cell>
          <cell r="K1560" t="str">
            <v>SECRETARÍA GESTIÓN HUMANA-DESARROLLO ORGANIZACIONAL</v>
          </cell>
          <cell r="L1560" t="str">
            <v>Distribución de crédito de vivienda para servidores públicos, jubilados  y pensionados del Departamento de Antioquia Todo El Departamento, Antioquia, Occidente</v>
          </cell>
        </row>
        <row r="1561">
          <cell r="C1561" t="str">
            <v>2016050000037</v>
          </cell>
          <cell r="D1561">
            <v>156887156</v>
          </cell>
          <cell r="E1561" t="str">
            <v>Aprendizaje plan de desarrollo</v>
          </cell>
          <cell r="F1561" t="str">
            <v>UNI</v>
          </cell>
          <cell r="G1561">
            <v>1</v>
          </cell>
          <cell r="H1561">
            <v>42736</v>
          </cell>
          <cell r="I1561">
            <v>12</v>
          </cell>
          <cell r="J1561" t="str">
            <v>MES</v>
          </cell>
          <cell r="K1561" t="str">
            <v>SECRETARÍA GESTIÓN HUMANA-DESARROLLO ORGANIZACIONAL</v>
          </cell>
          <cell r="L1561" t="str">
            <v>Consolidación Modelo de Gestión de Conocimiento de la Gobernación de Antioquia Medellín, Antioquia, Occidente</v>
          </cell>
        </row>
        <row r="1562">
          <cell r="C1562">
            <v>0</v>
          </cell>
          <cell r="D1562">
            <v>0</v>
          </cell>
          <cell r="E1562" t="str">
            <v>Cartilla virtual</v>
          </cell>
          <cell r="F1562" t="str">
            <v>UNI</v>
          </cell>
          <cell r="G1562">
            <v>1</v>
          </cell>
          <cell r="H1562">
            <v>42736</v>
          </cell>
          <cell r="I1562">
            <v>12</v>
          </cell>
          <cell r="J1562" t="str">
            <v>MES</v>
          </cell>
          <cell r="K1562" t="str">
            <v>SECRETARÍA GESTIÓN HUMANA-DESARROLLO ORGANIZACIONAL</v>
          </cell>
          <cell r="L1562">
            <v>0</v>
          </cell>
        </row>
        <row r="1563">
          <cell r="C1563">
            <v>0</v>
          </cell>
          <cell r="D1563">
            <v>0</v>
          </cell>
          <cell r="E1563" t="str">
            <v>Construcción de instructivos</v>
          </cell>
          <cell r="F1563" t="str">
            <v>UNI</v>
          </cell>
          <cell r="G1563">
            <v>1</v>
          </cell>
          <cell r="H1563">
            <v>42736</v>
          </cell>
          <cell r="I1563">
            <v>12</v>
          </cell>
          <cell r="J1563" t="str">
            <v>MES</v>
          </cell>
          <cell r="K1563" t="str">
            <v>SECRETARÍA GESTIÓN HUMANA-DESARROLLO ORGANIZACIONAL</v>
          </cell>
          <cell r="L1563">
            <v>0</v>
          </cell>
        </row>
        <row r="1564">
          <cell r="C1564">
            <v>0</v>
          </cell>
          <cell r="D1564">
            <v>0</v>
          </cell>
          <cell r="E1564" t="str">
            <v>Evento de multiplicadores</v>
          </cell>
          <cell r="F1564" t="str">
            <v>UNI</v>
          </cell>
          <cell r="G1564">
            <v>1</v>
          </cell>
          <cell r="H1564">
            <v>42736</v>
          </cell>
          <cell r="I1564">
            <v>12</v>
          </cell>
          <cell r="J1564" t="str">
            <v>MES</v>
          </cell>
          <cell r="K1564" t="str">
            <v>SECRETARÍA GESTIÓN HUMANA-DESARROLLO ORGANIZACIONAL</v>
          </cell>
          <cell r="L1564">
            <v>0</v>
          </cell>
        </row>
        <row r="1565">
          <cell r="C1565">
            <v>0</v>
          </cell>
          <cell r="D1565">
            <v>0</v>
          </cell>
          <cell r="E1565" t="str">
            <v>Eventos de Facilitación</v>
          </cell>
          <cell r="F1565" t="str">
            <v>UNI</v>
          </cell>
          <cell r="G1565">
            <v>1</v>
          </cell>
          <cell r="H1565">
            <v>42736</v>
          </cell>
          <cell r="I1565">
            <v>12</v>
          </cell>
          <cell r="J1565" t="str">
            <v>MES</v>
          </cell>
          <cell r="K1565" t="str">
            <v>SECRETARÍA GESTIÓN HUMANA-DESARROLLO ORGANIZACIONAL</v>
          </cell>
          <cell r="L1565">
            <v>0</v>
          </cell>
        </row>
        <row r="1566">
          <cell r="C1566">
            <v>0</v>
          </cell>
          <cell r="D1566">
            <v>0</v>
          </cell>
          <cell r="E1566" t="str">
            <v>Gestión del convenio ICETEX</v>
          </cell>
          <cell r="F1566" t="str">
            <v>UNI</v>
          </cell>
          <cell r="G1566">
            <v>1</v>
          </cell>
          <cell r="H1566">
            <v>42736</v>
          </cell>
          <cell r="I1566">
            <v>12</v>
          </cell>
          <cell r="J1566" t="str">
            <v>MES</v>
          </cell>
          <cell r="K1566" t="str">
            <v>SECRETARÍA GESTIÓN HUMANA-DESARROLLO ORGANIZACIONAL</v>
          </cell>
          <cell r="L1566">
            <v>0</v>
          </cell>
        </row>
        <row r="1567">
          <cell r="C1567">
            <v>0</v>
          </cell>
          <cell r="D1567">
            <v>0</v>
          </cell>
          <cell r="E1567" t="str">
            <v>Gestión relatos de practica</v>
          </cell>
          <cell r="F1567" t="str">
            <v>UNI</v>
          </cell>
          <cell r="G1567">
            <v>1</v>
          </cell>
          <cell r="H1567">
            <v>42736</v>
          </cell>
          <cell r="I1567">
            <v>12</v>
          </cell>
          <cell r="J1567" t="str">
            <v>MES</v>
          </cell>
          <cell r="K1567" t="str">
            <v>SECRETARÍA GESTIÓN HUMANA-DESARROLLO ORGANIZACIONAL</v>
          </cell>
          <cell r="L1567">
            <v>0</v>
          </cell>
        </row>
        <row r="1568">
          <cell r="C1568">
            <v>0</v>
          </cell>
          <cell r="D1568">
            <v>0</v>
          </cell>
          <cell r="E1568" t="str">
            <v>Hábitos del conocimiento</v>
          </cell>
          <cell r="F1568" t="str">
            <v>UNI</v>
          </cell>
          <cell r="G1568">
            <v>1</v>
          </cell>
          <cell r="H1568">
            <v>42736</v>
          </cell>
          <cell r="I1568">
            <v>12</v>
          </cell>
          <cell r="J1568" t="str">
            <v>MES</v>
          </cell>
          <cell r="K1568" t="str">
            <v>SECRETARÍA GESTIÓN HUMANA-DESARROLLO ORGANIZACIONAL</v>
          </cell>
          <cell r="L1568">
            <v>0</v>
          </cell>
        </row>
        <row r="1569">
          <cell r="C1569">
            <v>0</v>
          </cell>
          <cell r="D1569">
            <v>0</v>
          </cell>
          <cell r="E1569" t="str">
            <v>Mapas de conocimiento</v>
          </cell>
          <cell r="F1569" t="str">
            <v>UNI</v>
          </cell>
          <cell r="G1569">
            <v>1</v>
          </cell>
          <cell r="H1569">
            <v>42736</v>
          </cell>
          <cell r="I1569">
            <v>12</v>
          </cell>
          <cell r="J1569" t="str">
            <v>MES</v>
          </cell>
          <cell r="K1569" t="str">
            <v>SECRETARÍA GESTIÓN HUMANA-DESARROLLO ORGANIZACIONAL</v>
          </cell>
          <cell r="L1569">
            <v>0</v>
          </cell>
        </row>
        <row r="1570">
          <cell r="C1570">
            <v>0</v>
          </cell>
          <cell r="D1570">
            <v>0</v>
          </cell>
          <cell r="E1570" t="str">
            <v>Metodologías de facilitación</v>
          </cell>
          <cell r="F1570" t="str">
            <v>UNI</v>
          </cell>
          <cell r="G1570">
            <v>1</v>
          </cell>
          <cell r="H1570">
            <v>42736</v>
          </cell>
          <cell r="I1570">
            <v>12</v>
          </cell>
          <cell r="J1570" t="str">
            <v>MES</v>
          </cell>
          <cell r="K1570" t="str">
            <v>SECRETARÍA GESTIÓN HUMANA-DESARROLLO ORGANIZACIONAL</v>
          </cell>
          <cell r="L1570">
            <v>0</v>
          </cell>
        </row>
        <row r="1571">
          <cell r="C1571">
            <v>0</v>
          </cell>
          <cell r="D1571">
            <v>0</v>
          </cell>
          <cell r="E1571" t="str">
            <v>Modulo virtual del conocimiento</v>
          </cell>
          <cell r="F1571" t="str">
            <v>UNI</v>
          </cell>
          <cell r="G1571">
            <v>1</v>
          </cell>
          <cell r="H1571">
            <v>42736</v>
          </cell>
          <cell r="I1571">
            <v>12</v>
          </cell>
          <cell r="J1571" t="str">
            <v>MES</v>
          </cell>
          <cell r="K1571" t="str">
            <v>SECRETARÍA GESTIÓN HUMANA-DESARROLLO ORGANIZACIONAL</v>
          </cell>
          <cell r="L1571">
            <v>0</v>
          </cell>
        </row>
        <row r="1572">
          <cell r="C1572">
            <v>0</v>
          </cell>
          <cell r="D1572">
            <v>0</v>
          </cell>
          <cell r="E1572" t="str">
            <v>Plan de comunicaciones</v>
          </cell>
          <cell r="F1572" t="str">
            <v>UNI</v>
          </cell>
          <cell r="G1572">
            <v>1</v>
          </cell>
          <cell r="H1572">
            <v>42736</v>
          </cell>
          <cell r="I1572">
            <v>12</v>
          </cell>
          <cell r="J1572" t="str">
            <v>MES</v>
          </cell>
          <cell r="K1572" t="str">
            <v>SECRETARÍA GESTIÓN HUMANA-DESARROLLO ORGANIZACIONAL</v>
          </cell>
          <cell r="L1572">
            <v>0</v>
          </cell>
        </row>
        <row r="1573">
          <cell r="C1573">
            <v>0</v>
          </cell>
          <cell r="D1573">
            <v>0</v>
          </cell>
          <cell r="E1573" t="str">
            <v>Plan de entrega del cargo</v>
          </cell>
          <cell r="F1573" t="str">
            <v>UNI</v>
          </cell>
          <cell r="G1573">
            <v>1</v>
          </cell>
          <cell r="H1573">
            <v>42736</v>
          </cell>
          <cell r="I1573">
            <v>12</v>
          </cell>
          <cell r="J1573" t="str">
            <v>MES</v>
          </cell>
          <cell r="K1573" t="str">
            <v>SECRETARÍA GESTIÓN HUMANA-DESARROLLO ORGANIZACIONAL</v>
          </cell>
          <cell r="L1573">
            <v>0</v>
          </cell>
        </row>
        <row r="1574">
          <cell r="C1574">
            <v>0</v>
          </cell>
          <cell r="D1574">
            <v>0</v>
          </cell>
          <cell r="E1574" t="str">
            <v>Practicas destacadas</v>
          </cell>
          <cell r="F1574" t="str">
            <v>UNI</v>
          </cell>
          <cell r="G1574">
            <v>1</v>
          </cell>
          <cell r="H1574">
            <v>42736</v>
          </cell>
          <cell r="I1574">
            <v>12</v>
          </cell>
          <cell r="J1574" t="str">
            <v>MES</v>
          </cell>
          <cell r="K1574" t="str">
            <v>SECRETARÍA GESTIÓN HUMANA-DESARROLLO ORGANIZACIONAL</v>
          </cell>
          <cell r="L1574">
            <v>0</v>
          </cell>
        </row>
        <row r="1575">
          <cell r="C1575">
            <v>0</v>
          </cell>
          <cell r="D1575">
            <v>0</v>
          </cell>
          <cell r="E1575" t="str">
            <v>Talleres para multiplicadores</v>
          </cell>
          <cell r="F1575" t="str">
            <v>UNI</v>
          </cell>
          <cell r="G1575">
            <v>1</v>
          </cell>
          <cell r="H1575">
            <v>42736</v>
          </cell>
          <cell r="I1575">
            <v>12</v>
          </cell>
          <cell r="J1575" t="str">
            <v>MES</v>
          </cell>
          <cell r="K1575" t="str">
            <v>SECRETARÍA GESTIÓN HUMANA-DESARROLLO ORGANIZACIONAL</v>
          </cell>
          <cell r="L1575">
            <v>0</v>
          </cell>
        </row>
        <row r="1576">
          <cell r="C1576">
            <v>0</v>
          </cell>
          <cell r="D1576">
            <v>0</v>
          </cell>
          <cell r="E1576" t="str">
            <v>Transferencia del conocimiento</v>
          </cell>
          <cell r="F1576" t="str">
            <v>UNI</v>
          </cell>
          <cell r="G1576">
            <v>1</v>
          </cell>
          <cell r="H1576">
            <v>42736</v>
          </cell>
          <cell r="I1576">
            <v>12</v>
          </cell>
          <cell r="J1576" t="str">
            <v>MES</v>
          </cell>
          <cell r="K1576" t="str">
            <v>SECRETARÍA GESTIÓN HUMANA-DESARROLLO ORGANIZACIONAL</v>
          </cell>
          <cell r="L1576">
            <v>0</v>
          </cell>
        </row>
        <row r="1577">
          <cell r="C1577">
            <v>0</v>
          </cell>
          <cell r="D1577">
            <v>0</v>
          </cell>
          <cell r="E1577" t="str">
            <v>World café</v>
          </cell>
          <cell r="F1577" t="str">
            <v>UNI</v>
          </cell>
          <cell r="G1577">
            <v>1</v>
          </cell>
          <cell r="H1577">
            <v>42736</v>
          </cell>
          <cell r="I1577">
            <v>12</v>
          </cell>
          <cell r="J1577" t="str">
            <v>MES</v>
          </cell>
          <cell r="K1577" t="str">
            <v>SECRETARÍA GESTIÓN HUMANA-DESARROLLO ORGANIZACIONAL</v>
          </cell>
          <cell r="L1577">
            <v>0</v>
          </cell>
        </row>
        <row r="1578">
          <cell r="C1578">
            <v>0</v>
          </cell>
          <cell r="D1578">
            <v>0</v>
          </cell>
          <cell r="E1578" t="str">
            <v>Recurso Humano</v>
          </cell>
          <cell r="F1578" t="str">
            <v>UNI</v>
          </cell>
          <cell r="G1578">
            <v>1</v>
          </cell>
          <cell r="H1578">
            <v>42736</v>
          </cell>
          <cell r="I1578">
            <v>12</v>
          </cell>
          <cell r="J1578" t="str">
            <v>MES</v>
          </cell>
          <cell r="K1578" t="str">
            <v>SECRETARÍA GESTIÓN HUMANA-DESARROLLO ORGANIZACIONAL</v>
          </cell>
          <cell r="L1578">
            <v>0</v>
          </cell>
        </row>
        <row r="1579">
          <cell r="C1579" t="str">
            <v>2016050000039</v>
          </cell>
          <cell r="D1579">
            <v>208000000</v>
          </cell>
          <cell r="E1579" t="str">
            <v>Asignación préstamos calamidad doméstica</v>
          </cell>
          <cell r="F1579" t="str">
            <v>%</v>
          </cell>
          <cell r="G1579">
            <v>25</v>
          </cell>
          <cell r="H1579">
            <v>42736</v>
          </cell>
          <cell r="I1579">
            <v>12</v>
          </cell>
          <cell r="J1579" t="str">
            <v>MES</v>
          </cell>
          <cell r="K1579" t="str">
            <v>SECRETARÍA GESTIÓN HUMANA-DESARROLLO ORGANIZACIONAL</v>
          </cell>
          <cell r="L1579" t="str">
            <v>Administración del Fondo de Calamidad Doméstica del Departamento de Antioquia</v>
          </cell>
        </row>
        <row r="1580">
          <cell r="C1580" t="str">
            <v>2016050000046</v>
          </cell>
          <cell r="D1580">
            <v>180000000</v>
          </cell>
          <cell r="E1580" t="str">
            <v>Actividades de bienestar</v>
          </cell>
          <cell r="F1580" t="str">
            <v>UNI</v>
          </cell>
          <cell r="G1580">
            <v>10</v>
          </cell>
          <cell r="H1580">
            <v>42736</v>
          </cell>
          <cell r="I1580">
            <v>12</v>
          </cell>
          <cell r="J1580" t="str">
            <v>MES</v>
          </cell>
          <cell r="K1580" t="str">
            <v>SECRETARÍA GESTIÓN HUMANA-DESARROLLO ORGANIZACIONAL</v>
          </cell>
          <cell r="L1580" t="str">
            <v>Administración del programa de Atención al Pensionado en la Gobernación de Antioquia</v>
          </cell>
        </row>
        <row r="1581">
          <cell r="C1581" t="str">
            <v>2016050000049</v>
          </cell>
          <cell r="D1581">
            <v>346471920</v>
          </cell>
          <cell r="E1581" t="str">
            <v>Capacitar servidores públicos gest Inst.</v>
          </cell>
          <cell r="F1581" t="str">
            <v>UNI</v>
          </cell>
          <cell r="G1581">
            <v>1</v>
          </cell>
          <cell r="H1581">
            <v>42736</v>
          </cell>
          <cell r="I1581">
            <v>12</v>
          </cell>
          <cell r="J1581" t="str">
            <v>MES</v>
          </cell>
          <cell r="K1581" t="str">
            <v>SECRETARÍA GESTIÓN HUMANA-DESARROLLO ORGANIZACIONAL</v>
          </cell>
          <cell r="L1581" t="str">
            <v>Capacitación para el fortalecimiento de la gestión institucional Todo El Departamento, Antioquia, Occidente</v>
          </cell>
        </row>
        <row r="1582">
          <cell r="C1582" t="str">
            <v>2016050000050</v>
          </cell>
          <cell r="D1582">
            <v>1907270174</v>
          </cell>
          <cell r="E1582" t="str">
            <v>Actividades de Bienestar</v>
          </cell>
          <cell r="F1582" t="str">
            <v>UNI</v>
          </cell>
          <cell r="G1582">
            <v>12874</v>
          </cell>
          <cell r="H1582">
            <v>42736</v>
          </cell>
          <cell r="I1582">
            <v>12</v>
          </cell>
          <cell r="J1582" t="str">
            <v>MES</v>
          </cell>
          <cell r="K1582" t="str">
            <v>SECRETARÍA GESTIÓN HUMANA-DESARROLLO ORGANIZACIONAL</v>
          </cell>
          <cell r="L1582" t="str">
            <v>Mejoramiento de la calidad de vida de los servidores públicos y sus beneficiarios directos de la Gobernación de Antioquia</v>
          </cell>
        </row>
        <row r="1583">
          <cell r="C1583">
            <v>0</v>
          </cell>
          <cell r="D1583">
            <v>0</v>
          </cell>
          <cell r="E1583" t="str">
            <v>Contratación personal bienestar</v>
          </cell>
          <cell r="F1583" t="str">
            <v>UNI</v>
          </cell>
          <cell r="G1583">
            <v>6</v>
          </cell>
          <cell r="H1583">
            <v>42736</v>
          </cell>
          <cell r="I1583">
            <v>12</v>
          </cell>
          <cell r="J1583" t="str">
            <v>MES</v>
          </cell>
          <cell r="K1583" t="str">
            <v>SECRETARÍA GESTIÓN HUMANA-DESARROLLO ORGANIZACIONAL</v>
          </cell>
          <cell r="L1583">
            <v>0</v>
          </cell>
        </row>
        <row r="1584">
          <cell r="C1584" t="str">
            <v>2016050000074</v>
          </cell>
          <cell r="D1584">
            <v>160000000</v>
          </cell>
          <cell r="E1584" t="str">
            <v>Elección mejor empleado</v>
          </cell>
          <cell r="F1584" t="str">
            <v>PRS</v>
          </cell>
          <cell r="G1584">
            <v>5</v>
          </cell>
          <cell r="H1584">
            <v>42736</v>
          </cell>
          <cell r="I1584">
            <v>12</v>
          </cell>
          <cell r="J1584" t="str">
            <v>MES</v>
          </cell>
          <cell r="K1584" t="str">
            <v>SECRETARÍA GESTIÓN HUMANA-DESARROLLO ORGANIZACIONAL</v>
          </cell>
          <cell r="L1584" t="str">
            <v>Actualización de la normativa vigente sobre Estímulos e Incentivos en la Gobernación de Antioquia</v>
          </cell>
        </row>
        <row r="1585">
          <cell r="C1585">
            <v>0</v>
          </cell>
          <cell r="D1585">
            <v>0</v>
          </cell>
          <cell r="E1585" t="str">
            <v>Reconocimiento por antiguedad</v>
          </cell>
          <cell r="F1585" t="str">
            <v>PRS</v>
          </cell>
          <cell r="G1585">
            <v>95</v>
          </cell>
          <cell r="H1585">
            <v>42736</v>
          </cell>
          <cell r="I1585">
            <v>12</v>
          </cell>
          <cell r="J1585" t="str">
            <v>MES</v>
          </cell>
          <cell r="K1585" t="str">
            <v>SECRETARÍA GESTIÓN HUMANA-DESARROLLO ORGANIZACIONAL</v>
          </cell>
          <cell r="L1585">
            <v>0</v>
          </cell>
        </row>
        <row r="1586">
          <cell r="C1586" t="str">
            <v>2016050000097</v>
          </cell>
          <cell r="D1586">
            <v>828318419</v>
          </cell>
          <cell r="E1586" t="str">
            <v>Mejoramiento gestión del empleo</v>
          </cell>
          <cell r="F1586" t="str">
            <v>%</v>
          </cell>
          <cell r="G1586">
            <v>94</v>
          </cell>
          <cell r="H1586">
            <v>42736</v>
          </cell>
          <cell r="I1586">
            <v>12</v>
          </cell>
          <cell r="J1586" t="str">
            <v>MES</v>
          </cell>
          <cell r="K1586" t="str">
            <v>SECRETARÍA GESTIÓN HUMANA-DESARROLLO ORGANIZACIONAL</v>
          </cell>
          <cell r="L1586" t="str">
            <v>Mejoramiento de la gestión del empleo en la Gobernación de Antioquia</v>
          </cell>
        </row>
        <row r="1587">
          <cell r="C1587" t="str">
            <v>2016050000005</v>
          </cell>
          <cell r="D1587">
            <v>139866920</v>
          </cell>
          <cell r="E1587" t="str">
            <v>Asesoría en indicadores</v>
          </cell>
          <cell r="F1587" t="str">
            <v>%</v>
          </cell>
          <cell r="G1587">
            <v>100</v>
          </cell>
          <cell r="H1587">
            <v>42736</v>
          </cell>
          <cell r="I1587">
            <v>12</v>
          </cell>
          <cell r="J1587" t="str">
            <v>MES</v>
          </cell>
          <cell r="K1587" t="str">
            <v>SECRETARÍA GESTIÓN HUMANA-DESARROLLO ORGANIZACIONAL</v>
          </cell>
          <cell r="L1587" t="str">
            <v>Fortalecimiento Sistema Integrado de Gestión Medellín, Antioquia, Occidente</v>
          </cell>
        </row>
        <row r="1588">
          <cell r="C1588">
            <v>0</v>
          </cell>
          <cell r="D1588">
            <v>0</v>
          </cell>
          <cell r="E1588" t="str">
            <v>Auditoría externa</v>
          </cell>
          <cell r="F1588" t="str">
            <v>%</v>
          </cell>
          <cell r="G1588">
            <v>100</v>
          </cell>
          <cell r="H1588">
            <v>42795</v>
          </cell>
          <cell r="I1588">
            <v>6</v>
          </cell>
          <cell r="J1588" t="str">
            <v>MES</v>
          </cell>
          <cell r="K1588" t="str">
            <v>SECRETARÍA GESTIÓN HUMANA-DESARROLLO ORGANIZACIONAL</v>
          </cell>
          <cell r="L1588">
            <v>0</v>
          </cell>
        </row>
        <row r="1589">
          <cell r="C1589">
            <v>0</v>
          </cell>
          <cell r="D1589">
            <v>0</v>
          </cell>
          <cell r="E1589" t="str">
            <v>Mantenimiento de las mejoras</v>
          </cell>
          <cell r="F1589" t="str">
            <v>%</v>
          </cell>
          <cell r="G1589">
            <v>100</v>
          </cell>
          <cell r="H1589">
            <v>42736</v>
          </cell>
          <cell r="I1589">
            <v>12</v>
          </cell>
          <cell r="J1589" t="str">
            <v>MES</v>
          </cell>
          <cell r="K1589" t="str">
            <v>SECRETARÍA GESTIÓN HUMANA-DESARROLLO ORGANIZACIONAL</v>
          </cell>
          <cell r="L1589">
            <v>0</v>
          </cell>
        </row>
        <row r="1590">
          <cell r="C1590" t="str">
            <v>2016050000084</v>
          </cell>
          <cell r="D1590">
            <v>112767705</v>
          </cell>
          <cell r="E1590" t="str">
            <v>Fortalecer estructura a través ase y cap</v>
          </cell>
          <cell r="F1590" t="str">
            <v>%</v>
          </cell>
          <cell r="G1590">
            <v>100</v>
          </cell>
          <cell r="H1590">
            <v>42736</v>
          </cell>
          <cell r="I1590">
            <v>12</v>
          </cell>
          <cell r="J1590" t="str">
            <v>MES</v>
          </cell>
          <cell r="K1590" t="str">
            <v>SECRETARÍA GESTIÓN HUMANA-DESARROLLO ORGANIZACIONAL</v>
          </cell>
          <cell r="L1590" t="str">
            <v>Fortalecimiento y articulación de la estructura organizacional y la gestión por procesos de la Administración Departamental Medellín, Antioquia, Occidente</v>
          </cell>
        </row>
        <row r="1591">
          <cell r="C1591">
            <v>0</v>
          </cell>
          <cell r="D1591">
            <v>0</v>
          </cell>
          <cell r="E1591" t="str">
            <v>Mantenimiento de las mejoras</v>
          </cell>
          <cell r="F1591" t="str">
            <v>%</v>
          </cell>
          <cell r="G1591">
            <v>100</v>
          </cell>
          <cell r="H1591">
            <v>42736</v>
          </cell>
          <cell r="I1591">
            <v>12</v>
          </cell>
          <cell r="J1591" t="str">
            <v>MES</v>
          </cell>
          <cell r="K1591" t="str">
            <v>SECRETARÍA GESTIÓN HUMANA-DESARROLLO ORGANIZACIONAL</v>
          </cell>
          <cell r="L1591">
            <v>0</v>
          </cell>
        </row>
        <row r="1592">
          <cell r="C1592" t="str">
            <v>2016050000122</v>
          </cell>
          <cell r="D1592">
            <v>3068330568</v>
          </cell>
          <cell r="E1592" t="str">
            <v>Habilitar personas en acceso a servicios</v>
          </cell>
          <cell r="F1592" t="str">
            <v>PRS</v>
          </cell>
          <cell r="G1592">
            <v>600</v>
          </cell>
          <cell r="H1592">
            <v>42736</v>
          </cell>
          <cell r="I1592">
            <v>12</v>
          </cell>
          <cell r="J1592" t="str">
            <v>MES</v>
          </cell>
          <cell r="K1592" t="str">
            <v>SECRETARÍA GESTIÓN HUMANA-DESARROLLO ORGANIZACIONAL</v>
          </cell>
          <cell r="L1592" t="str">
            <v>Fortalecimiento de las Tecnologías de Información y Comunicaciones -TIC en Todo El Departamento, Antioquia, Occidente</v>
          </cell>
        </row>
        <row r="1593">
          <cell r="C1593">
            <v>0</v>
          </cell>
          <cell r="D1593">
            <v>0</v>
          </cell>
          <cell r="E1593" t="str">
            <v>Incorporar Soluciones de Tecnología</v>
          </cell>
          <cell r="F1593" t="str">
            <v>%</v>
          </cell>
          <cell r="G1593">
            <v>100</v>
          </cell>
          <cell r="H1593">
            <v>42736</v>
          </cell>
          <cell r="I1593">
            <v>12</v>
          </cell>
          <cell r="J1593" t="str">
            <v>MES</v>
          </cell>
          <cell r="K1593" t="str">
            <v>SECRETARÍA GESTIÓN HUMANA-DESARROLLO ORGANIZACIONAL</v>
          </cell>
          <cell r="L1593">
            <v>0</v>
          </cell>
        </row>
        <row r="1594">
          <cell r="C1594">
            <v>0</v>
          </cell>
          <cell r="D1594">
            <v>0</v>
          </cell>
          <cell r="E1594" t="str">
            <v>Intervenir  Soluciones Informáticas</v>
          </cell>
          <cell r="F1594" t="str">
            <v>UNI</v>
          </cell>
          <cell r="G1594">
            <v>15</v>
          </cell>
          <cell r="H1594">
            <v>42736</v>
          </cell>
          <cell r="I1594">
            <v>12</v>
          </cell>
          <cell r="J1594" t="str">
            <v>MES</v>
          </cell>
          <cell r="K1594" t="str">
            <v>SECRETARÍA GESTIÓN HUMANA-DESARROLLO ORGANIZACIONAL</v>
          </cell>
          <cell r="L1594">
            <v>0</v>
          </cell>
        </row>
        <row r="1595">
          <cell r="C1595">
            <v>0</v>
          </cell>
          <cell r="D1595">
            <v>0</v>
          </cell>
          <cell r="E1595" t="str">
            <v>Contratación de personal</v>
          </cell>
          <cell r="F1595" t="str">
            <v>PRS</v>
          </cell>
          <cell r="G1595">
            <v>25</v>
          </cell>
          <cell r="H1595">
            <v>42736</v>
          </cell>
          <cell r="I1595">
            <v>12</v>
          </cell>
          <cell r="J1595" t="str">
            <v>MES</v>
          </cell>
          <cell r="K1595" t="str">
            <v>SECRETARÍA GESTIÓN HUMANA-DESARROLLO ORGANIZACIONAL</v>
          </cell>
          <cell r="L1595">
            <v>0</v>
          </cell>
        </row>
        <row r="1596">
          <cell r="C1596">
            <v>0</v>
          </cell>
          <cell r="D1596">
            <v>0</v>
          </cell>
          <cell r="E1596" t="str">
            <v>Practicantes de excelencia</v>
          </cell>
          <cell r="F1596" t="str">
            <v>PRS</v>
          </cell>
          <cell r="G1596">
            <v>2</v>
          </cell>
          <cell r="H1596">
            <v>42736</v>
          </cell>
          <cell r="I1596">
            <v>12</v>
          </cell>
          <cell r="J1596" t="str">
            <v>MES</v>
          </cell>
          <cell r="K1596" t="str">
            <v>SECRETARÍA GESTIÓN HUMANA-DESARROLLO ORGANIZACIONAL</v>
          </cell>
          <cell r="L1596">
            <v>0</v>
          </cell>
        </row>
        <row r="1597">
          <cell r="C1597">
            <v>0</v>
          </cell>
          <cell r="D1597">
            <v>0</v>
          </cell>
          <cell r="E1597" t="str">
            <v>Inversión Operacion integ plataforma tec</v>
          </cell>
          <cell r="F1597" t="str">
            <v>UNI</v>
          </cell>
          <cell r="G1597">
            <v>1</v>
          </cell>
          <cell r="H1597">
            <v>42736</v>
          </cell>
          <cell r="I1597">
            <v>12</v>
          </cell>
          <cell r="J1597" t="str">
            <v>MES</v>
          </cell>
          <cell r="K1597" t="str">
            <v>SECRETARÍA GESTIÓN HUMANA-DESARROLLO ORGANIZACIONAL</v>
          </cell>
          <cell r="L1597">
            <v>0</v>
          </cell>
        </row>
        <row r="1598">
          <cell r="C1598" t="str">
            <v>2016050000294</v>
          </cell>
          <cell r="D1598">
            <v>0</v>
          </cell>
          <cell r="E1598" t="str">
            <v>Contratos Universidades</v>
          </cell>
          <cell r="F1598" t="str">
            <v>UNI</v>
          </cell>
          <cell r="G1598">
            <v>1</v>
          </cell>
          <cell r="H1598">
            <v>42736</v>
          </cell>
          <cell r="I1598">
            <v>12</v>
          </cell>
          <cell r="J1598" t="str">
            <v>MES</v>
          </cell>
          <cell r="K1598" t="str">
            <v>SECRETARÍA GESTIÓN HUMANA-DESARROLLO ORGANIZACIONAL</v>
          </cell>
          <cell r="L1598" t="str">
            <v>Fortalecimiento incorporación de estudiantes en semestre de práctica que aporten al desarrollo de proyectos de corta duración 2016-2 019. Medellín, Antioquia, Occidente</v>
          </cell>
        </row>
        <row r="1599">
          <cell r="C1599">
            <v>0</v>
          </cell>
          <cell r="D1599">
            <v>0</v>
          </cell>
          <cell r="E1599" t="str">
            <v>Eventos y comunicaciones</v>
          </cell>
          <cell r="F1599" t="str">
            <v>UNI</v>
          </cell>
          <cell r="G1599">
            <v>1</v>
          </cell>
          <cell r="H1599">
            <v>42736</v>
          </cell>
          <cell r="I1599">
            <v>12</v>
          </cell>
          <cell r="J1599" t="str">
            <v>MES</v>
          </cell>
          <cell r="K1599" t="str">
            <v>SECRETARÍA GESTIÓN HUMANA-DESARROLLO ORGANIZACIONAL</v>
          </cell>
          <cell r="L1599">
            <v>0</v>
          </cell>
        </row>
        <row r="1600">
          <cell r="C1600">
            <v>0</v>
          </cell>
          <cell r="D1600">
            <v>0</v>
          </cell>
          <cell r="E1600" t="str">
            <v>Recursos Humanos</v>
          </cell>
          <cell r="F1600" t="str">
            <v>UNI</v>
          </cell>
          <cell r="G1600">
            <v>1</v>
          </cell>
          <cell r="H1600">
            <v>42736</v>
          </cell>
          <cell r="I1600">
            <v>12</v>
          </cell>
          <cell r="J1600" t="str">
            <v>MES</v>
          </cell>
          <cell r="K1600" t="str">
            <v>SECRETARÍA GESTIÓN HUMANA-DESARROLLO ORGANIZACIONAL</v>
          </cell>
          <cell r="L1600">
            <v>0</v>
          </cell>
        </row>
        <row r="1601">
          <cell r="C1601" t="str">
            <v>2016050000001</v>
          </cell>
          <cell r="D1601">
            <v>0</v>
          </cell>
          <cell r="E1601" t="str">
            <v>Costos de operación y mantenimiento</v>
          </cell>
          <cell r="F1601" t="str">
            <v>UNI</v>
          </cell>
          <cell r="G1601">
            <v>1</v>
          </cell>
          <cell r="H1601">
            <v>42736</v>
          </cell>
          <cell r="I1601">
            <v>12</v>
          </cell>
          <cell r="J1601" t="str">
            <v>MES</v>
          </cell>
          <cell r="K1601" t="str">
            <v xml:space="preserve">TECNOLÓGICO DE ANTIOQUIA </v>
          </cell>
          <cell r="L1601" t="str">
            <v>Construcción del bloque 13 de aulas en el Tecnológico de Antioquia Medellín, Antioquia, Occidente</v>
          </cell>
        </row>
        <row r="1602">
          <cell r="C1602" t="str">
            <v>2016050000158</v>
          </cell>
          <cell r="D1602">
            <v>0</v>
          </cell>
          <cell r="E1602" t="str">
            <v>Adquisición de libros</v>
          </cell>
          <cell r="F1602" t="str">
            <v>UNI</v>
          </cell>
          <cell r="G1602">
            <v>200</v>
          </cell>
          <cell r="H1602">
            <v>42750</v>
          </cell>
          <cell r="I1602">
            <v>12</v>
          </cell>
          <cell r="J1602" t="str">
            <v>MES</v>
          </cell>
          <cell r="K1602" t="str">
            <v xml:space="preserve">TECNOLÓGICO DE ANTIOQUIA </v>
          </cell>
          <cell r="L1602" t="str">
            <v>Dotación de la biblioteca del Tecnológico de Antioquia Medellín, Antioquia, Occidente</v>
          </cell>
        </row>
        <row r="1603">
          <cell r="C1603">
            <v>0</v>
          </cell>
          <cell r="D1603">
            <v>0</v>
          </cell>
          <cell r="E1603" t="str">
            <v>Suscripción a revistas</v>
          </cell>
          <cell r="F1603" t="str">
            <v>UNI</v>
          </cell>
          <cell r="G1603">
            <v>50</v>
          </cell>
          <cell r="H1603">
            <v>42750</v>
          </cell>
          <cell r="I1603">
            <v>12</v>
          </cell>
          <cell r="J1603" t="str">
            <v>MES</v>
          </cell>
          <cell r="K1603" t="str">
            <v xml:space="preserve">TECNOLÓGICO DE ANTIOQUIA </v>
          </cell>
          <cell r="L1603">
            <v>0</v>
          </cell>
        </row>
        <row r="1604">
          <cell r="C1604">
            <v>0</v>
          </cell>
          <cell r="D1604">
            <v>0</v>
          </cell>
          <cell r="E1604" t="str">
            <v>Libros electrónicos</v>
          </cell>
          <cell r="F1604" t="str">
            <v>UNI</v>
          </cell>
          <cell r="G1604">
            <v>150</v>
          </cell>
          <cell r="H1604">
            <v>42750</v>
          </cell>
          <cell r="I1604">
            <v>12</v>
          </cell>
          <cell r="J1604" t="str">
            <v>MES</v>
          </cell>
          <cell r="K1604" t="str">
            <v xml:space="preserve">TECNOLÓGICO DE ANTIOQUIA </v>
          </cell>
          <cell r="L1604">
            <v>0</v>
          </cell>
        </row>
        <row r="1605">
          <cell r="C1605">
            <v>0</v>
          </cell>
          <cell r="D1605">
            <v>0</v>
          </cell>
          <cell r="E1605" t="str">
            <v>Adquisición de bases de datos</v>
          </cell>
          <cell r="F1605" t="str">
            <v>UNI</v>
          </cell>
          <cell r="G1605">
            <v>72</v>
          </cell>
          <cell r="H1605">
            <v>42750</v>
          </cell>
          <cell r="I1605">
            <v>12</v>
          </cell>
          <cell r="J1605" t="str">
            <v>MES</v>
          </cell>
          <cell r="K1605" t="str">
            <v xml:space="preserve">TECNOLÓGICO DE ANTIOQUIA </v>
          </cell>
          <cell r="L1605">
            <v>0</v>
          </cell>
        </row>
        <row r="1606">
          <cell r="C1606" t="str">
            <v>2016050000161</v>
          </cell>
          <cell r="D1606">
            <v>0</v>
          </cell>
          <cell r="E1606" t="str">
            <v>Equipos laboratorio Química</v>
          </cell>
          <cell r="F1606" t="str">
            <v>UNI</v>
          </cell>
          <cell r="G1606">
            <v>1</v>
          </cell>
          <cell r="H1606">
            <v>42750</v>
          </cell>
          <cell r="I1606">
            <v>12</v>
          </cell>
          <cell r="J1606" t="str">
            <v>MES</v>
          </cell>
          <cell r="K1606" t="str">
            <v xml:space="preserve">TECNOLÓGICO DE ANTIOQUIA </v>
          </cell>
          <cell r="L1606" t="str">
            <v>Dotación de laboratorios del Tecnológico de Antioquia Medellín, Antioquia, Occidente</v>
          </cell>
        </row>
        <row r="1607">
          <cell r="C1607">
            <v>0</v>
          </cell>
          <cell r="D1607">
            <v>0</v>
          </cell>
          <cell r="E1607" t="str">
            <v>Equipos laboratorio Biología</v>
          </cell>
          <cell r="F1607" t="str">
            <v>UNI</v>
          </cell>
          <cell r="G1607">
            <v>1</v>
          </cell>
          <cell r="H1607">
            <v>42750</v>
          </cell>
          <cell r="I1607">
            <v>12</v>
          </cell>
          <cell r="J1607" t="str">
            <v>MES</v>
          </cell>
          <cell r="K1607" t="str">
            <v xml:space="preserve">TECNOLÓGICO DE ANTIOQUIA </v>
          </cell>
          <cell r="L1607">
            <v>0</v>
          </cell>
        </row>
        <row r="1608">
          <cell r="C1608">
            <v>0</v>
          </cell>
          <cell r="D1608">
            <v>0</v>
          </cell>
          <cell r="E1608" t="str">
            <v>Equipos laboratorio Física</v>
          </cell>
          <cell r="F1608" t="str">
            <v>UNI</v>
          </cell>
          <cell r="G1608">
            <v>1</v>
          </cell>
          <cell r="H1608">
            <v>42750</v>
          </cell>
          <cell r="I1608">
            <v>12</v>
          </cell>
          <cell r="J1608" t="str">
            <v>MES</v>
          </cell>
          <cell r="K1608" t="str">
            <v xml:space="preserve">TECNOLÓGICO DE ANTIOQUIA </v>
          </cell>
          <cell r="L1608">
            <v>0</v>
          </cell>
        </row>
        <row r="1609">
          <cell r="C1609">
            <v>0</v>
          </cell>
          <cell r="D1609">
            <v>0</v>
          </cell>
          <cell r="E1609" t="str">
            <v>Equipos Laboratorio Ambiental</v>
          </cell>
          <cell r="F1609" t="str">
            <v>UNI</v>
          </cell>
          <cell r="G1609">
            <v>1</v>
          </cell>
          <cell r="H1609">
            <v>42750</v>
          </cell>
          <cell r="I1609">
            <v>12</v>
          </cell>
          <cell r="J1609" t="str">
            <v>MES</v>
          </cell>
          <cell r="K1609" t="str">
            <v xml:space="preserve">TECNOLÓGICO DE ANTIOQUIA </v>
          </cell>
          <cell r="L1609">
            <v>0</v>
          </cell>
        </row>
        <row r="1610">
          <cell r="C1610">
            <v>0</v>
          </cell>
          <cell r="D1610">
            <v>0</v>
          </cell>
          <cell r="E1610" t="str">
            <v>Equipos Laboratorio Microtécnicas</v>
          </cell>
          <cell r="F1610" t="str">
            <v>UNI</v>
          </cell>
          <cell r="G1610">
            <v>1</v>
          </cell>
          <cell r="H1610">
            <v>42750</v>
          </cell>
          <cell r="I1610">
            <v>12</v>
          </cell>
          <cell r="J1610" t="str">
            <v>MES</v>
          </cell>
          <cell r="K1610" t="str">
            <v xml:space="preserve">TECNOLÓGICO DE ANTIOQUIA </v>
          </cell>
          <cell r="L1610">
            <v>0</v>
          </cell>
        </row>
        <row r="1611">
          <cell r="C1611">
            <v>0</v>
          </cell>
          <cell r="D1611">
            <v>0</v>
          </cell>
          <cell r="E1611" t="str">
            <v>Equipos Laboratorio Morfofisiología</v>
          </cell>
          <cell r="F1611" t="str">
            <v>UNI</v>
          </cell>
          <cell r="G1611">
            <v>1</v>
          </cell>
          <cell r="H1611">
            <v>42750</v>
          </cell>
          <cell r="I1611">
            <v>12</v>
          </cell>
          <cell r="J1611" t="str">
            <v>MES</v>
          </cell>
          <cell r="K1611" t="str">
            <v xml:space="preserve">TECNOLÓGICO DE ANTIOQUIA </v>
          </cell>
          <cell r="L1611">
            <v>0</v>
          </cell>
        </row>
        <row r="1612">
          <cell r="C1612" t="str">
            <v>2016050000165</v>
          </cell>
          <cell r="D1612">
            <v>0</v>
          </cell>
          <cell r="E1612" t="str">
            <v>Docente tiempo completo</v>
          </cell>
          <cell r="F1612" t="str">
            <v>%</v>
          </cell>
          <cell r="G1612">
            <v>100</v>
          </cell>
          <cell r="H1612">
            <v>42750</v>
          </cell>
          <cell r="I1612">
            <v>12</v>
          </cell>
          <cell r="J1612" t="str">
            <v>MES</v>
          </cell>
          <cell r="K1612" t="str">
            <v xml:space="preserve">TECNOLÓGICO DE ANTIOQUIA </v>
          </cell>
          <cell r="L1612" t="str">
            <v>Implementación del proceso de acreditación institucional del Tecnológico de Antioquia Medellín, Antioquia, Occidente</v>
          </cell>
        </row>
        <row r="1613">
          <cell r="C1613">
            <v>0</v>
          </cell>
          <cell r="D1613">
            <v>0</v>
          </cell>
          <cell r="E1613" t="str">
            <v>Personal administrativo</v>
          </cell>
          <cell r="F1613" t="str">
            <v>%</v>
          </cell>
          <cell r="G1613">
            <v>100</v>
          </cell>
          <cell r="H1613">
            <v>42750</v>
          </cell>
          <cell r="I1613">
            <v>12</v>
          </cell>
          <cell r="J1613" t="str">
            <v>MES</v>
          </cell>
          <cell r="K1613" t="str">
            <v xml:space="preserve">TECNOLÓGICO DE ANTIOQUIA </v>
          </cell>
          <cell r="L1613">
            <v>0</v>
          </cell>
        </row>
        <row r="1614">
          <cell r="C1614">
            <v>0</v>
          </cell>
          <cell r="D1614">
            <v>0</v>
          </cell>
          <cell r="E1614" t="str">
            <v>Capacitación docentes-administrativos</v>
          </cell>
          <cell r="F1614" t="str">
            <v>%</v>
          </cell>
          <cell r="G1614">
            <v>100</v>
          </cell>
          <cell r="H1614">
            <v>42750</v>
          </cell>
          <cell r="I1614">
            <v>12</v>
          </cell>
          <cell r="J1614" t="str">
            <v>MES</v>
          </cell>
          <cell r="K1614" t="str">
            <v xml:space="preserve">TECNOLÓGICO DE ANTIOQUIA </v>
          </cell>
          <cell r="L1614">
            <v>0</v>
          </cell>
        </row>
        <row r="1615">
          <cell r="C1615">
            <v>0</v>
          </cell>
          <cell r="D1615">
            <v>0</v>
          </cell>
          <cell r="E1615" t="str">
            <v>Internacionalización</v>
          </cell>
          <cell r="F1615" t="str">
            <v>%</v>
          </cell>
          <cell r="G1615">
            <v>100</v>
          </cell>
          <cell r="H1615">
            <v>42750</v>
          </cell>
          <cell r="I1615">
            <v>12</v>
          </cell>
          <cell r="J1615" t="str">
            <v>MES</v>
          </cell>
          <cell r="K1615" t="str">
            <v xml:space="preserve">TECNOLÓGICO DE ANTIOQUIA </v>
          </cell>
          <cell r="L1615">
            <v>0</v>
          </cell>
        </row>
        <row r="1616">
          <cell r="C1616">
            <v>0</v>
          </cell>
          <cell r="D1616">
            <v>0</v>
          </cell>
          <cell r="E1616" t="str">
            <v>Infraestructura física</v>
          </cell>
          <cell r="F1616" t="str">
            <v>%</v>
          </cell>
          <cell r="G1616">
            <v>100</v>
          </cell>
          <cell r="H1616">
            <v>42750</v>
          </cell>
          <cell r="I1616">
            <v>12</v>
          </cell>
          <cell r="J1616" t="str">
            <v>MES</v>
          </cell>
          <cell r="K1616" t="str">
            <v xml:space="preserve">TECNOLÓGICO DE ANTIOQUIA </v>
          </cell>
          <cell r="L1616">
            <v>0</v>
          </cell>
        </row>
        <row r="1617">
          <cell r="C1617">
            <v>0</v>
          </cell>
          <cell r="D1617">
            <v>0</v>
          </cell>
          <cell r="E1617" t="str">
            <v>Investigación</v>
          </cell>
          <cell r="F1617" t="str">
            <v>%</v>
          </cell>
          <cell r="G1617">
            <v>100</v>
          </cell>
          <cell r="H1617">
            <v>42750</v>
          </cell>
          <cell r="I1617">
            <v>12</v>
          </cell>
          <cell r="J1617" t="str">
            <v>MES</v>
          </cell>
          <cell r="K1617" t="str">
            <v xml:space="preserve">TECNOLÓGICO DE ANTIOQUIA </v>
          </cell>
          <cell r="L1617">
            <v>0</v>
          </cell>
        </row>
        <row r="1618">
          <cell r="C1618">
            <v>0</v>
          </cell>
          <cell r="D1618">
            <v>0</v>
          </cell>
          <cell r="E1618" t="str">
            <v>Infraestructura tecnológica</v>
          </cell>
          <cell r="F1618" t="str">
            <v>%</v>
          </cell>
          <cell r="G1618">
            <v>100</v>
          </cell>
          <cell r="H1618">
            <v>42750</v>
          </cell>
          <cell r="I1618">
            <v>12</v>
          </cell>
          <cell r="J1618" t="str">
            <v>MES</v>
          </cell>
          <cell r="K1618" t="str">
            <v xml:space="preserve">TECNOLÓGICO DE ANTIOQUIA </v>
          </cell>
          <cell r="L1618">
            <v>0</v>
          </cell>
        </row>
        <row r="1619">
          <cell r="C1619">
            <v>0</v>
          </cell>
          <cell r="D1619">
            <v>0</v>
          </cell>
          <cell r="E1619" t="str">
            <v>Bienestar institucional</v>
          </cell>
          <cell r="F1619" t="str">
            <v>%</v>
          </cell>
          <cell r="G1619">
            <v>100</v>
          </cell>
          <cell r="H1619">
            <v>42750</v>
          </cell>
          <cell r="I1619">
            <v>12</v>
          </cell>
          <cell r="J1619" t="str">
            <v>MES</v>
          </cell>
          <cell r="K1619" t="str">
            <v xml:space="preserve">TECNOLÓGICO DE ANTIOQUIA </v>
          </cell>
          <cell r="L1619">
            <v>0</v>
          </cell>
        </row>
        <row r="1620">
          <cell r="C1620" t="str">
            <v>2016050000166</v>
          </cell>
          <cell r="D1620">
            <v>0</v>
          </cell>
          <cell r="E1620" t="str">
            <v>Capacitación Administrativos</v>
          </cell>
          <cell r="F1620" t="str">
            <v>UNI</v>
          </cell>
          <cell r="G1620">
            <v>84</v>
          </cell>
          <cell r="H1620">
            <v>42750</v>
          </cell>
          <cell r="I1620">
            <v>12</v>
          </cell>
          <cell r="J1620" t="str">
            <v>MES</v>
          </cell>
          <cell r="K1620" t="str">
            <v xml:space="preserve">TECNOLÓGICO DE ANTIOQUIA </v>
          </cell>
          <cell r="L1620" t="str">
            <v>Capacitación de docentes y empleados del Tecnológico de Antioquia Medellín, Antioquia, Occidente</v>
          </cell>
        </row>
        <row r="1621">
          <cell r="C1621">
            <v>0</v>
          </cell>
          <cell r="D1621">
            <v>0</v>
          </cell>
          <cell r="E1621" t="str">
            <v>Capacitación Docentes</v>
          </cell>
          <cell r="F1621" t="str">
            <v>UNI</v>
          </cell>
          <cell r="G1621">
            <v>95</v>
          </cell>
          <cell r="H1621">
            <v>42750</v>
          </cell>
          <cell r="I1621">
            <v>12</v>
          </cell>
          <cell r="J1621" t="str">
            <v>MES</v>
          </cell>
          <cell r="K1621" t="str">
            <v xml:space="preserve">TECNOLÓGICO DE ANTIOQUIA </v>
          </cell>
          <cell r="L1621">
            <v>0</v>
          </cell>
        </row>
        <row r="1622">
          <cell r="C1622" t="str">
            <v>2016050000167</v>
          </cell>
          <cell r="D1622">
            <v>0</v>
          </cell>
          <cell r="E1622" t="str">
            <v>Movilidad académica Docente</v>
          </cell>
          <cell r="F1622" t="str">
            <v>UNI</v>
          </cell>
          <cell r="G1622">
            <v>95</v>
          </cell>
          <cell r="H1622">
            <v>42750</v>
          </cell>
          <cell r="I1622">
            <v>12</v>
          </cell>
          <cell r="J1622" t="str">
            <v>MES</v>
          </cell>
          <cell r="K1622" t="str">
            <v xml:space="preserve">TECNOLÓGICO DE ANTIOQUIA </v>
          </cell>
          <cell r="L1622" t="str">
            <v>Implementación de un programa de internacionalización en el TdeA Medellín, Antioquia, Occidente</v>
          </cell>
        </row>
        <row r="1623">
          <cell r="C1623">
            <v>0</v>
          </cell>
          <cell r="D1623">
            <v>0</v>
          </cell>
          <cell r="E1623" t="str">
            <v>Movilidad académica Estudiantes</v>
          </cell>
          <cell r="F1623" t="str">
            <v>UNI</v>
          </cell>
          <cell r="G1623">
            <v>100</v>
          </cell>
          <cell r="H1623">
            <v>42750</v>
          </cell>
          <cell r="I1623">
            <v>12</v>
          </cell>
          <cell r="J1623" t="str">
            <v>MES</v>
          </cell>
          <cell r="K1623" t="str">
            <v xml:space="preserve">TECNOLÓGICO DE ANTIOQUIA </v>
          </cell>
          <cell r="L1623">
            <v>0</v>
          </cell>
        </row>
        <row r="1624">
          <cell r="C1624" t="str">
            <v>2016050000142</v>
          </cell>
          <cell r="D1624">
            <v>0</v>
          </cell>
          <cell r="E1624" t="str">
            <v>Aseo y sostenimiento instalaciones</v>
          </cell>
          <cell r="F1624" t="str">
            <v>%</v>
          </cell>
          <cell r="G1624">
            <v>100</v>
          </cell>
          <cell r="H1624">
            <v>42750</v>
          </cell>
          <cell r="I1624">
            <v>12</v>
          </cell>
          <cell r="J1624" t="str">
            <v>MES</v>
          </cell>
          <cell r="K1624" t="str">
            <v xml:space="preserve">TECNOLÓGICO DE ANTIOQUIA </v>
          </cell>
          <cell r="L1624" t="str">
            <v>Mantenimiento sede central del Tecnológico de Antioquia Medellín, Antioquia, Occidente</v>
          </cell>
        </row>
        <row r="1625">
          <cell r="C1625">
            <v>0</v>
          </cell>
          <cell r="D1625">
            <v>0</v>
          </cell>
          <cell r="E1625" t="str">
            <v>Construcción y reparacion de gaviones</v>
          </cell>
          <cell r="F1625" t="str">
            <v>%</v>
          </cell>
          <cell r="G1625">
            <v>100</v>
          </cell>
          <cell r="H1625">
            <v>42750</v>
          </cell>
          <cell r="I1625">
            <v>12</v>
          </cell>
          <cell r="J1625" t="str">
            <v>MES</v>
          </cell>
          <cell r="K1625" t="str">
            <v xml:space="preserve">TECNOLÓGICO DE ANTIOQUIA </v>
          </cell>
          <cell r="L1625">
            <v>0</v>
          </cell>
        </row>
        <row r="1626">
          <cell r="C1626">
            <v>0</v>
          </cell>
          <cell r="D1626">
            <v>0</v>
          </cell>
          <cell r="E1626" t="str">
            <v>Control de Acceso</v>
          </cell>
          <cell r="F1626" t="str">
            <v>%</v>
          </cell>
          <cell r="G1626">
            <v>100</v>
          </cell>
          <cell r="H1626">
            <v>42750</v>
          </cell>
          <cell r="I1626">
            <v>12</v>
          </cell>
          <cell r="J1626" t="str">
            <v>MES</v>
          </cell>
          <cell r="K1626" t="str">
            <v xml:space="preserve">TECNOLÓGICO DE ANTIOQUIA </v>
          </cell>
          <cell r="L1626">
            <v>0</v>
          </cell>
        </row>
        <row r="1627">
          <cell r="C1627">
            <v>0</v>
          </cell>
          <cell r="D1627">
            <v>0</v>
          </cell>
          <cell r="E1627" t="str">
            <v>Gestión ambiental y paisajísmo</v>
          </cell>
          <cell r="F1627" t="str">
            <v>%</v>
          </cell>
          <cell r="G1627">
            <v>100</v>
          </cell>
          <cell r="H1627">
            <v>42750</v>
          </cell>
          <cell r="I1627">
            <v>12</v>
          </cell>
          <cell r="J1627" t="str">
            <v>MES</v>
          </cell>
          <cell r="K1627" t="str">
            <v xml:space="preserve">TECNOLÓGICO DE ANTIOQUIA </v>
          </cell>
          <cell r="L1627">
            <v>0</v>
          </cell>
        </row>
        <row r="1628">
          <cell r="C1628">
            <v>0</v>
          </cell>
          <cell r="D1628">
            <v>0</v>
          </cell>
          <cell r="E1628" t="str">
            <v>Mantenimiento aulas y oficinas</v>
          </cell>
          <cell r="F1628" t="str">
            <v>%</v>
          </cell>
          <cell r="G1628">
            <v>100</v>
          </cell>
          <cell r="H1628">
            <v>42750</v>
          </cell>
          <cell r="I1628">
            <v>12</v>
          </cell>
          <cell r="J1628" t="str">
            <v>MES</v>
          </cell>
          <cell r="K1628" t="str">
            <v xml:space="preserve">TECNOLÓGICO DE ANTIOQUIA </v>
          </cell>
          <cell r="L1628">
            <v>0</v>
          </cell>
        </row>
        <row r="1629">
          <cell r="C1629">
            <v>0</v>
          </cell>
          <cell r="D1629">
            <v>0</v>
          </cell>
          <cell r="E1629" t="str">
            <v>Mantenimiento de techos y canoas</v>
          </cell>
          <cell r="F1629" t="str">
            <v>%</v>
          </cell>
          <cell r="G1629">
            <v>100</v>
          </cell>
          <cell r="H1629">
            <v>42750</v>
          </cell>
          <cell r="I1629">
            <v>12</v>
          </cell>
          <cell r="J1629" t="str">
            <v>MES</v>
          </cell>
          <cell r="K1629" t="str">
            <v xml:space="preserve">TECNOLÓGICO DE ANTIOQUIA </v>
          </cell>
          <cell r="L1629">
            <v>0</v>
          </cell>
        </row>
        <row r="1630">
          <cell r="C1630">
            <v>0</v>
          </cell>
          <cell r="D1630">
            <v>0</v>
          </cell>
          <cell r="E1630" t="str">
            <v>Mantenimiento piscina y cancha futbol</v>
          </cell>
          <cell r="F1630" t="str">
            <v>%</v>
          </cell>
          <cell r="G1630">
            <v>100</v>
          </cell>
          <cell r="H1630">
            <v>42750</v>
          </cell>
          <cell r="I1630">
            <v>12</v>
          </cell>
          <cell r="J1630" t="str">
            <v>MES</v>
          </cell>
          <cell r="K1630" t="str">
            <v xml:space="preserve">TECNOLÓGICO DE ANTIOQUIA </v>
          </cell>
          <cell r="L1630">
            <v>0</v>
          </cell>
        </row>
        <row r="1631">
          <cell r="C1631">
            <v>0</v>
          </cell>
          <cell r="D1631">
            <v>0</v>
          </cell>
          <cell r="E1631" t="str">
            <v>Mantenimiento Sedes alternas</v>
          </cell>
          <cell r="F1631" t="str">
            <v>%</v>
          </cell>
          <cell r="G1631">
            <v>100</v>
          </cell>
          <cell r="H1631">
            <v>42750</v>
          </cell>
          <cell r="I1631">
            <v>12</v>
          </cell>
          <cell r="J1631" t="str">
            <v>MES</v>
          </cell>
          <cell r="K1631" t="str">
            <v xml:space="preserve">TECNOLÓGICO DE ANTIOQUIA </v>
          </cell>
          <cell r="L1631">
            <v>0</v>
          </cell>
        </row>
        <row r="1632">
          <cell r="C1632">
            <v>0</v>
          </cell>
          <cell r="D1632">
            <v>0</v>
          </cell>
          <cell r="E1632" t="str">
            <v>Mantenimientos laboratorios</v>
          </cell>
          <cell r="F1632" t="str">
            <v>%</v>
          </cell>
          <cell r="G1632">
            <v>100</v>
          </cell>
          <cell r="H1632">
            <v>42750</v>
          </cell>
          <cell r="I1632">
            <v>12</v>
          </cell>
          <cell r="J1632" t="str">
            <v>MES</v>
          </cell>
          <cell r="K1632" t="str">
            <v xml:space="preserve">TECNOLÓGICO DE ANTIOQUIA </v>
          </cell>
          <cell r="L1632">
            <v>0</v>
          </cell>
        </row>
        <row r="1633">
          <cell r="C1633">
            <v>0</v>
          </cell>
          <cell r="D1633">
            <v>0</v>
          </cell>
          <cell r="E1633" t="str">
            <v>Mejoramiento de unidades sanitarias</v>
          </cell>
          <cell r="F1633" t="str">
            <v>%</v>
          </cell>
          <cell r="G1633">
            <v>100</v>
          </cell>
          <cell r="H1633">
            <v>42750</v>
          </cell>
          <cell r="I1633">
            <v>12</v>
          </cell>
          <cell r="J1633" t="str">
            <v>MES</v>
          </cell>
          <cell r="K1633" t="str">
            <v xml:space="preserve">TECNOLÓGICO DE ANTIOQUIA </v>
          </cell>
          <cell r="L1633">
            <v>0</v>
          </cell>
        </row>
        <row r="1634">
          <cell r="C1634">
            <v>0</v>
          </cell>
          <cell r="D1634">
            <v>0</v>
          </cell>
          <cell r="E1634" t="str">
            <v>Seguridad Fisica y electrónica</v>
          </cell>
          <cell r="F1634" t="str">
            <v>%</v>
          </cell>
          <cell r="G1634">
            <v>100</v>
          </cell>
          <cell r="H1634">
            <v>42750</v>
          </cell>
          <cell r="I1634">
            <v>12</v>
          </cell>
          <cell r="J1634" t="str">
            <v>MES</v>
          </cell>
          <cell r="K1634" t="str">
            <v xml:space="preserve">TECNOLÓGICO DE ANTIOQUIA </v>
          </cell>
          <cell r="L1634">
            <v>0</v>
          </cell>
        </row>
        <row r="1635">
          <cell r="C1635">
            <v>0</v>
          </cell>
          <cell r="D1635">
            <v>0</v>
          </cell>
          <cell r="E1635" t="str">
            <v>Sistema de alcantarillado</v>
          </cell>
          <cell r="F1635" t="str">
            <v>%</v>
          </cell>
          <cell r="G1635">
            <v>100</v>
          </cell>
          <cell r="H1635">
            <v>42750</v>
          </cell>
          <cell r="I1635">
            <v>12</v>
          </cell>
          <cell r="J1635" t="str">
            <v>MES</v>
          </cell>
          <cell r="K1635" t="str">
            <v xml:space="preserve">TECNOLÓGICO DE ANTIOQUIA </v>
          </cell>
          <cell r="L1635">
            <v>0</v>
          </cell>
        </row>
        <row r="1636">
          <cell r="C1636">
            <v>0</v>
          </cell>
          <cell r="D1636">
            <v>0</v>
          </cell>
          <cell r="E1636" t="str">
            <v>Sistema electrico e iluminación  aulas</v>
          </cell>
          <cell r="F1636" t="str">
            <v>%</v>
          </cell>
          <cell r="G1636">
            <v>100</v>
          </cell>
          <cell r="H1636">
            <v>42750</v>
          </cell>
          <cell r="I1636">
            <v>12</v>
          </cell>
          <cell r="J1636" t="str">
            <v>MES</v>
          </cell>
          <cell r="K1636" t="str">
            <v xml:space="preserve">TECNOLÓGICO DE ANTIOQUIA </v>
          </cell>
          <cell r="L1636">
            <v>0</v>
          </cell>
        </row>
        <row r="1637">
          <cell r="C1637" t="str">
            <v>2016050000003</v>
          </cell>
          <cell r="D1637">
            <v>0</v>
          </cell>
          <cell r="E1637" t="str">
            <v>Acero de refuerzo</v>
          </cell>
          <cell r="F1637" t="str">
            <v>KG</v>
          </cell>
          <cell r="G1637">
            <v>78.5</v>
          </cell>
          <cell r="H1637">
            <v>42736</v>
          </cell>
          <cell r="I1637">
            <v>3</v>
          </cell>
          <cell r="J1637" t="str">
            <v>MES</v>
          </cell>
          <cell r="K1637" t="str">
            <v xml:space="preserve">TECNOLÓGICO DE ANTIOQUIA </v>
          </cell>
          <cell r="L1637" t="str">
            <v>Construcción del bloque 2 del Tecnológico de Antioquia Medellín, Antioquia, Occidente</v>
          </cell>
        </row>
        <row r="1638">
          <cell r="C1638">
            <v>0</v>
          </cell>
          <cell r="D1638">
            <v>0</v>
          </cell>
          <cell r="E1638" t="str">
            <v>Carpintería metálica</v>
          </cell>
          <cell r="F1638" t="str">
            <v>UNI</v>
          </cell>
          <cell r="G1638">
            <v>184</v>
          </cell>
          <cell r="H1638">
            <v>42736</v>
          </cell>
          <cell r="I1638">
            <v>12</v>
          </cell>
          <cell r="J1638" t="str">
            <v>MES</v>
          </cell>
          <cell r="K1638" t="str">
            <v xml:space="preserve">TECNOLÓGICO DE ANTIOQUIA </v>
          </cell>
          <cell r="L1638">
            <v>0</v>
          </cell>
        </row>
        <row r="1639">
          <cell r="C1639">
            <v>0</v>
          </cell>
          <cell r="D1639">
            <v>0</v>
          </cell>
          <cell r="E1639" t="str">
            <v>Cielos falsos en Drywall</v>
          </cell>
          <cell r="F1639" t="str">
            <v>M2</v>
          </cell>
          <cell r="G1639">
            <v>1.5</v>
          </cell>
          <cell r="H1639">
            <v>42736</v>
          </cell>
          <cell r="I1639">
            <v>12</v>
          </cell>
          <cell r="J1639" t="str">
            <v>MES</v>
          </cell>
          <cell r="K1639" t="str">
            <v xml:space="preserve">TECNOLÓGICO DE ANTIOQUIA </v>
          </cell>
          <cell r="L1639">
            <v>0</v>
          </cell>
        </row>
        <row r="1640">
          <cell r="C1640">
            <v>0</v>
          </cell>
          <cell r="D1640">
            <v>0</v>
          </cell>
          <cell r="E1640" t="str">
            <v>Estructura de concreto reforzado</v>
          </cell>
          <cell r="F1640" t="str">
            <v>M3</v>
          </cell>
          <cell r="G1640">
            <v>708</v>
          </cell>
          <cell r="H1640">
            <v>42736</v>
          </cell>
          <cell r="I1640">
            <v>12</v>
          </cell>
          <cell r="J1640" t="str">
            <v>MES</v>
          </cell>
          <cell r="K1640" t="str">
            <v xml:space="preserve">TECNOLÓGICO DE ANTIOQUIA </v>
          </cell>
          <cell r="L1640">
            <v>0</v>
          </cell>
        </row>
        <row r="1641">
          <cell r="C1641">
            <v>0</v>
          </cell>
          <cell r="D1641">
            <v>0</v>
          </cell>
          <cell r="E1641" t="str">
            <v>Excavaciones y llenos</v>
          </cell>
          <cell r="F1641" t="str">
            <v>M3</v>
          </cell>
          <cell r="G1641">
            <v>586</v>
          </cell>
          <cell r="H1641">
            <v>42736</v>
          </cell>
          <cell r="I1641">
            <v>12</v>
          </cell>
          <cell r="J1641" t="str">
            <v>MES</v>
          </cell>
          <cell r="K1641" t="str">
            <v xml:space="preserve">TECNOLÓGICO DE ANTIOQUIA </v>
          </cell>
          <cell r="L1641">
            <v>0</v>
          </cell>
        </row>
        <row r="1642">
          <cell r="C1642">
            <v>0</v>
          </cell>
          <cell r="D1642">
            <v>0</v>
          </cell>
          <cell r="E1642" t="str">
            <v>Instalaciones eléctricas</v>
          </cell>
          <cell r="F1642" t="str">
            <v>M2</v>
          </cell>
          <cell r="G1642">
            <v>1</v>
          </cell>
          <cell r="H1642">
            <v>42736</v>
          </cell>
          <cell r="I1642">
            <v>12</v>
          </cell>
          <cell r="J1642" t="str">
            <v>MES</v>
          </cell>
          <cell r="K1642" t="str">
            <v xml:space="preserve">TECNOLÓGICO DE ANTIOQUIA </v>
          </cell>
          <cell r="L1642">
            <v>0</v>
          </cell>
        </row>
        <row r="1643">
          <cell r="C1643">
            <v>0</v>
          </cell>
          <cell r="D1643">
            <v>0</v>
          </cell>
          <cell r="E1643" t="str">
            <v>Instalaciones hidrosanitarias</v>
          </cell>
          <cell r="F1643" t="str">
            <v>M2</v>
          </cell>
          <cell r="G1643">
            <v>1</v>
          </cell>
          <cell r="H1643">
            <v>42736</v>
          </cell>
          <cell r="I1643">
            <v>12</v>
          </cell>
          <cell r="J1643" t="str">
            <v>MES</v>
          </cell>
          <cell r="K1643" t="str">
            <v xml:space="preserve">TECNOLÓGICO DE ANTIOQUIA </v>
          </cell>
          <cell r="L1643">
            <v>0</v>
          </cell>
        </row>
        <row r="1644">
          <cell r="C1644">
            <v>0</v>
          </cell>
          <cell r="D1644">
            <v>0</v>
          </cell>
          <cell r="E1644" t="str">
            <v>Interventoría</v>
          </cell>
          <cell r="F1644" t="str">
            <v>UNI</v>
          </cell>
          <cell r="G1644">
            <v>1</v>
          </cell>
          <cell r="H1644">
            <v>42736</v>
          </cell>
          <cell r="I1644">
            <v>12</v>
          </cell>
          <cell r="J1644" t="str">
            <v>MES</v>
          </cell>
          <cell r="K1644" t="str">
            <v xml:space="preserve">TECNOLÓGICO DE ANTIOQUIA </v>
          </cell>
          <cell r="L1644">
            <v>0</v>
          </cell>
        </row>
        <row r="1645">
          <cell r="C1645">
            <v>0</v>
          </cell>
          <cell r="D1645">
            <v>0</v>
          </cell>
          <cell r="E1645" t="str">
            <v>Mampostería, revoque y pintura</v>
          </cell>
          <cell r="F1645" t="str">
            <v>UNI</v>
          </cell>
          <cell r="G1645">
            <v>3.2</v>
          </cell>
          <cell r="H1645">
            <v>42736</v>
          </cell>
          <cell r="I1645">
            <v>12</v>
          </cell>
          <cell r="J1645" t="str">
            <v>MES</v>
          </cell>
          <cell r="K1645" t="str">
            <v xml:space="preserve">TECNOLÓGICO DE ANTIOQUIA </v>
          </cell>
          <cell r="L1645">
            <v>0</v>
          </cell>
        </row>
        <row r="1646">
          <cell r="C1646">
            <v>0</v>
          </cell>
          <cell r="D1646">
            <v>0</v>
          </cell>
          <cell r="E1646" t="str">
            <v>Preliminares de construcción</v>
          </cell>
          <cell r="F1646" t="str">
            <v>UNI</v>
          </cell>
          <cell r="G1646">
            <v>1</v>
          </cell>
          <cell r="H1646">
            <v>42736</v>
          </cell>
          <cell r="I1646">
            <v>12</v>
          </cell>
          <cell r="J1646" t="str">
            <v>MES</v>
          </cell>
          <cell r="K1646" t="str">
            <v xml:space="preserve">TECNOLÓGICO DE ANTIOQUIA </v>
          </cell>
          <cell r="L1646">
            <v>0</v>
          </cell>
        </row>
        <row r="1647">
          <cell r="C1647">
            <v>0</v>
          </cell>
          <cell r="D1647">
            <v>0</v>
          </cell>
          <cell r="E1647" t="str">
            <v>Red de aguas lluvias, aguas negras</v>
          </cell>
          <cell r="F1647" t="str">
            <v>UNI</v>
          </cell>
          <cell r="G1647">
            <v>1</v>
          </cell>
          <cell r="H1647">
            <v>42736</v>
          </cell>
          <cell r="I1647">
            <v>12</v>
          </cell>
          <cell r="J1647" t="str">
            <v>MES</v>
          </cell>
          <cell r="K1647" t="str">
            <v xml:space="preserve">TECNOLÓGICO DE ANTIOQUIA </v>
          </cell>
          <cell r="L1647">
            <v>0</v>
          </cell>
        </row>
        <row r="1648">
          <cell r="C1648">
            <v>2016050000187</v>
          </cell>
          <cell r="D1648">
            <v>0</v>
          </cell>
          <cell r="E1648" t="str">
            <v>Equipos imprenta</v>
          </cell>
          <cell r="F1648" t="str">
            <v>UNI</v>
          </cell>
          <cell r="G1648">
            <v>10</v>
          </cell>
          <cell r="H1648">
            <v>42750</v>
          </cell>
          <cell r="I1648">
            <v>12</v>
          </cell>
          <cell r="J1648" t="str">
            <v>MES</v>
          </cell>
          <cell r="K1648" t="str">
            <v xml:space="preserve">TECNOLÓGICO DE ANTIOQUIA </v>
          </cell>
          <cell r="L1648" t="str">
            <v>Dotación de equipos de ayudas educativas para el Tecnológico de Antioquia Medellín, Antioquia, Occidente</v>
          </cell>
        </row>
        <row r="1649">
          <cell r="C1649">
            <v>0</v>
          </cell>
          <cell r="D1649">
            <v>0</v>
          </cell>
          <cell r="E1649" t="str">
            <v>Equipos producción Audiovisual</v>
          </cell>
          <cell r="F1649" t="str">
            <v>UNI</v>
          </cell>
          <cell r="G1649">
            <v>10</v>
          </cell>
          <cell r="H1649">
            <v>42750</v>
          </cell>
          <cell r="I1649">
            <v>12</v>
          </cell>
          <cell r="J1649" t="str">
            <v>MES</v>
          </cell>
          <cell r="K1649" t="str">
            <v xml:space="preserve">TECNOLÓGICO DE ANTIOQUIA </v>
          </cell>
          <cell r="L1649">
            <v>0</v>
          </cell>
        </row>
        <row r="1650">
          <cell r="C1650" t="str">
            <v>2016050000290</v>
          </cell>
          <cell r="D1650">
            <v>0</v>
          </cell>
          <cell r="E1650" t="str">
            <v>Mantenimiento programado subregiones</v>
          </cell>
          <cell r="F1650" t="str">
            <v>%</v>
          </cell>
          <cell r="G1650">
            <v>100</v>
          </cell>
          <cell r="H1650">
            <v>42736</v>
          </cell>
          <cell r="I1650">
            <v>12</v>
          </cell>
          <cell r="J1650" t="str">
            <v>MES</v>
          </cell>
          <cell r="K1650" t="str">
            <v>RIA</v>
          </cell>
          <cell r="L1650" t="str">
            <v>Implementación de la Red de Asesorías Agroforestales en los municipios Priorizados por la Empresa RIA S.A. en el  Departamento de Antioquia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ntioquia.gov.co/images/PDF2/Transparencia/PlaneacionInstitucional/2018%20Enero/PlanAcci%C3%B3n2018.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Victoria.hoyos@antioquia.gov.co" TargetMode="External"/><Relationship Id="rId13" Type="http://schemas.openxmlformats.org/officeDocument/2006/relationships/hyperlink" Target="mailto:maximiliano.sierra@antioquia.gov.co" TargetMode="External"/><Relationship Id="rId18" Type="http://schemas.openxmlformats.org/officeDocument/2006/relationships/printerSettings" Target="../printerSettings/printerSettings5.bin"/><Relationship Id="rId3" Type="http://schemas.openxmlformats.org/officeDocument/2006/relationships/hyperlink" Target="mailto:juanfelipe.lopez@antioquia.gov.co" TargetMode="External"/><Relationship Id="rId7" Type="http://schemas.openxmlformats.org/officeDocument/2006/relationships/hyperlink" Target="mailto:juan.castano@antioquia.gov.co" TargetMode="External"/><Relationship Id="rId12" Type="http://schemas.openxmlformats.org/officeDocument/2006/relationships/hyperlink" Target="mailto:juanesteban.serna@antioquia.gov.co" TargetMode="External"/><Relationship Id="rId17" Type="http://schemas.openxmlformats.org/officeDocument/2006/relationships/hyperlink" Target="http://antioquia.gov.co/images/PDF2/Transparencia/PlaneacionInstitucional/2018%20Marzo/PAACONSOLIDADOENERO2018.xlsx" TargetMode="External"/><Relationship Id="rId2" Type="http://schemas.openxmlformats.org/officeDocument/2006/relationships/hyperlink" Target="mailto:Victoria.hoyos@antioquia.gov.co" TargetMode="External"/><Relationship Id="rId16" Type="http://schemas.openxmlformats.org/officeDocument/2006/relationships/hyperlink" Target="mailto:Victoria.hoyos@antioquia.gov.co" TargetMode="External"/><Relationship Id="rId1" Type="http://schemas.openxmlformats.org/officeDocument/2006/relationships/hyperlink" Target="mailto:juan.buitrago@antioquia.gov.co" TargetMode="External"/><Relationship Id="rId6" Type="http://schemas.openxmlformats.org/officeDocument/2006/relationships/hyperlink" Target="mailto:juan.castano@antioquia.gov.co" TargetMode="External"/><Relationship Id="rId11" Type="http://schemas.openxmlformats.org/officeDocument/2006/relationships/hyperlink" Target="mailto:juanesteban.serna@antioquia.gov.co" TargetMode="External"/><Relationship Id="rId5" Type="http://schemas.openxmlformats.org/officeDocument/2006/relationships/hyperlink" Target="mailto:sebastian.espinosa@antioquia.gov.co" TargetMode="External"/><Relationship Id="rId15" Type="http://schemas.openxmlformats.org/officeDocument/2006/relationships/hyperlink" Target="mailto:maximiliano.sierra@antioquia.gov.co" TargetMode="External"/><Relationship Id="rId10" Type="http://schemas.openxmlformats.org/officeDocument/2006/relationships/hyperlink" Target="mailto:juanesteban.serna@antioquia.gov.co" TargetMode="External"/><Relationship Id="rId19" Type="http://schemas.openxmlformats.org/officeDocument/2006/relationships/drawing" Target="../drawings/drawing1.xml"/><Relationship Id="rId4" Type="http://schemas.openxmlformats.org/officeDocument/2006/relationships/hyperlink" Target="mailto:Victoria.hoyos@antioquia.gov.co" TargetMode="External"/><Relationship Id="rId9" Type="http://schemas.openxmlformats.org/officeDocument/2006/relationships/hyperlink" Target="mailto:Victoria.hoyos@antioquia.gov.co" TargetMode="External"/><Relationship Id="rId14" Type="http://schemas.openxmlformats.org/officeDocument/2006/relationships/hyperlink" Target="mailto:maximiliano.sierra@antioquia.gov.c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isolucion.antioquia.gov.co/isolucion/FrameSetGeneral.asp?Pagina=Administracion/IndicadorValor.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6"/>
  <sheetViews>
    <sheetView tabSelected="1" workbookViewId="0">
      <pane ySplit="4" topLeftCell="A5" activePane="bottomLeft" state="frozen"/>
      <selection pane="bottomLeft" activeCell="E10" sqref="E10"/>
    </sheetView>
  </sheetViews>
  <sheetFormatPr baseColWidth="10" defaultRowHeight="15" x14ac:dyDescent="0.25"/>
  <cols>
    <col min="1" max="1" width="35.42578125" customWidth="1"/>
    <col min="2" max="2" width="51.85546875" customWidth="1"/>
    <col min="3" max="3" width="18.140625" customWidth="1"/>
    <col min="4" max="4" width="12.42578125" customWidth="1"/>
    <col min="5" max="5" width="20.42578125" bestFit="1" customWidth="1"/>
    <col min="6" max="6" width="45.7109375" customWidth="1"/>
    <col min="10" max="10" width="13.42578125" bestFit="1" customWidth="1"/>
  </cols>
  <sheetData>
    <row r="1" spans="1:13" ht="21" x14ac:dyDescent="0.35">
      <c r="A1" s="323" t="s">
        <v>7350</v>
      </c>
      <c r="B1" s="323"/>
      <c r="C1" s="323"/>
      <c r="D1" s="323"/>
      <c r="E1" s="323"/>
      <c r="F1" s="323"/>
      <c r="G1" s="323"/>
      <c r="H1" s="323"/>
      <c r="I1" s="323"/>
      <c r="J1" s="323"/>
      <c r="K1" s="323"/>
      <c r="M1" s="88" t="s">
        <v>8032</v>
      </c>
    </row>
    <row r="2" spans="1:13" ht="21" x14ac:dyDescent="0.35">
      <c r="A2" s="323" t="s">
        <v>7351</v>
      </c>
      <c r="B2" s="323"/>
      <c r="C2" s="323"/>
      <c r="D2" s="323"/>
      <c r="E2" s="323"/>
      <c r="F2" s="323"/>
      <c r="G2" s="323"/>
      <c r="H2" s="323"/>
      <c r="I2" s="323"/>
      <c r="J2" s="323"/>
      <c r="K2" s="323"/>
    </row>
    <row r="4" spans="1:13" ht="30" x14ac:dyDescent="0.25">
      <c r="A4" s="96" t="s">
        <v>0</v>
      </c>
      <c r="B4" s="96" t="s">
        <v>7352</v>
      </c>
      <c r="C4" s="96" t="s">
        <v>7353</v>
      </c>
      <c r="D4" s="96" t="s">
        <v>7354</v>
      </c>
      <c r="E4" s="96" t="s">
        <v>7355</v>
      </c>
      <c r="F4" s="96" t="s">
        <v>1</v>
      </c>
      <c r="G4" s="96" t="s">
        <v>2</v>
      </c>
      <c r="H4" s="96" t="s">
        <v>3</v>
      </c>
      <c r="I4" s="96" t="s">
        <v>4</v>
      </c>
      <c r="J4" s="96" t="s">
        <v>5</v>
      </c>
      <c r="K4" s="96" t="s">
        <v>6</v>
      </c>
    </row>
    <row r="5" spans="1:13" ht="45" x14ac:dyDescent="0.25">
      <c r="A5" s="4" t="s">
        <v>7356</v>
      </c>
      <c r="B5" s="4" t="s">
        <v>1853</v>
      </c>
      <c r="C5" t="s">
        <v>7</v>
      </c>
      <c r="D5" t="s">
        <v>7357</v>
      </c>
      <c r="E5" s="2">
        <v>333455377</v>
      </c>
      <c r="F5" s="4" t="s">
        <v>8</v>
      </c>
      <c r="G5" t="s">
        <v>9</v>
      </c>
      <c r="H5">
        <v>2</v>
      </c>
      <c r="I5" s="89">
        <v>43101</v>
      </c>
      <c r="J5">
        <v>12</v>
      </c>
      <c r="K5" t="s">
        <v>10</v>
      </c>
    </row>
    <row r="6" spans="1:13" ht="45" x14ac:dyDescent="0.25">
      <c r="A6" s="4" t="s">
        <v>7356</v>
      </c>
      <c r="B6" s="4" t="s">
        <v>1853</v>
      </c>
      <c r="C6" t="s">
        <v>7</v>
      </c>
      <c r="D6" t="s">
        <v>7357</v>
      </c>
      <c r="E6" s="2"/>
      <c r="F6" s="4" t="s">
        <v>11</v>
      </c>
      <c r="G6" t="s">
        <v>9</v>
      </c>
      <c r="H6">
        <v>2</v>
      </c>
      <c r="I6" s="89">
        <v>43101</v>
      </c>
      <c r="J6">
        <v>12</v>
      </c>
      <c r="K6" t="s">
        <v>10</v>
      </c>
    </row>
    <row r="7" spans="1:13" ht="30" x14ac:dyDescent="0.25">
      <c r="A7" s="4" t="s">
        <v>7356</v>
      </c>
      <c r="B7" s="4" t="s">
        <v>1854</v>
      </c>
      <c r="C7" t="s">
        <v>13</v>
      </c>
      <c r="D7" t="s">
        <v>7358</v>
      </c>
      <c r="E7" s="2">
        <v>1081936251</v>
      </c>
      <c r="F7" s="4" t="s">
        <v>14</v>
      </c>
      <c r="G7" t="s">
        <v>9</v>
      </c>
      <c r="H7">
        <v>4</v>
      </c>
      <c r="I7" s="89">
        <v>43101</v>
      </c>
      <c r="J7">
        <v>12</v>
      </c>
      <c r="K7" t="s">
        <v>10</v>
      </c>
    </row>
    <row r="8" spans="1:13" ht="30" x14ac:dyDescent="0.25">
      <c r="A8" s="4" t="s">
        <v>7356</v>
      </c>
      <c r="B8" s="4" t="s">
        <v>1854</v>
      </c>
      <c r="C8" t="s">
        <v>13</v>
      </c>
      <c r="D8" t="s">
        <v>7358</v>
      </c>
      <c r="E8" s="2"/>
      <c r="F8" s="4" t="s">
        <v>7359</v>
      </c>
      <c r="G8" t="s">
        <v>9</v>
      </c>
      <c r="H8">
        <v>1</v>
      </c>
      <c r="I8" s="89">
        <v>43101</v>
      </c>
      <c r="J8">
        <v>12</v>
      </c>
      <c r="K8" t="s">
        <v>10</v>
      </c>
    </row>
    <row r="9" spans="1:13" ht="30" x14ac:dyDescent="0.25">
      <c r="A9" s="4" t="s">
        <v>7356</v>
      </c>
      <c r="B9" s="4" t="s">
        <v>1854</v>
      </c>
      <c r="C9" t="s">
        <v>13</v>
      </c>
      <c r="D9" t="s">
        <v>7358</v>
      </c>
      <c r="E9" s="2"/>
      <c r="F9" s="4" t="s">
        <v>15</v>
      </c>
      <c r="G9" t="s">
        <v>9</v>
      </c>
      <c r="H9">
        <v>4</v>
      </c>
      <c r="I9" s="89">
        <v>43101</v>
      </c>
      <c r="J9">
        <v>12</v>
      </c>
      <c r="K9" t="s">
        <v>10</v>
      </c>
    </row>
    <row r="10" spans="1:13" ht="30" x14ac:dyDescent="0.25">
      <c r="A10" s="4" t="s">
        <v>7356</v>
      </c>
      <c r="B10" s="4" t="s">
        <v>1854</v>
      </c>
      <c r="C10" t="s">
        <v>13</v>
      </c>
      <c r="D10" t="s">
        <v>7358</v>
      </c>
      <c r="E10" s="2"/>
      <c r="F10" s="4" t="s">
        <v>16</v>
      </c>
      <c r="G10" t="s">
        <v>9</v>
      </c>
      <c r="H10">
        <v>4</v>
      </c>
      <c r="I10" s="89">
        <v>43101</v>
      </c>
      <c r="J10">
        <v>12</v>
      </c>
      <c r="K10" t="s">
        <v>10</v>
      </c>
    </row>
    <row r="11" spans="1:13" ht="30" x14ac:dyDescent="0.25">
      <c r="A11" s="4" t="s">
        <v>7356</v>
      </c>
      <c r="B11" s="4" t="s">
        <v>1854</v>
      </c>
      <c r="C11" t="s">
        <v>13</v>
      </c>
      <c r="D11" t="s">
        <v>7358</v>
      </c>
      <c r="E11" s="2"/>
      <c r="F11" s="4" t="s">
        <v>7360</v>
      </c>
      <c r="G11" t="s">
        <v>9</v>
      </c>
      <c r="H11">
        <v>1</v>
      </c>
      <c r="I11" s="89">
        <v>43101</v>
      </c>
      <c r="J11">
        <v>12</v>
      </c>
      <c r="K11" t="s">
        <v>10</v>
      </c>
    </row>
    <row r="12" spans="1:13" ht="30" x14ac:dyDescent="0.25">
      <c r="A12" s="4" t="s">
        <v>7356</v>
      </c>
      <c r="B12" s="4" t="s">
        <v>7361</v>
      </c>
      <c r="C12" t="s">
        <v>18</v>
      </c>
      <c r="D12" t="s">
        <v>7362</v>
      </c>
      <c r="E12" s="2">
        <v>2000000000</v>
      </c>
      <c r="F12" s="4" t="s">
        <v>19</v>
      </c>
      <c r="G12" t="s">
        <v>20</v>
      </c>
      <c r="H12">
        <v>100</v>
      </c>
      <c r="I12" s="89">
        <v>43101</v>
      </c>
      <c r="J12">
        <v>12</v>
      </c>
      <c r="K12" t="s">
        <v>10</v>
      </c>
    </row>
    <row r="13" spans="1:13" ht="30" x14ac:dyDescent="0.25">
      <c r="A13" s="4" t="s">
        <v>7356</v>
      </c>
      <c r="B13" s="4" t="s">
        <v>1855</v>
      </c>
      <c r="C13" t="s">
        <v>25</v>
      </c>
      <c r="D13" t="s">
        <v>2714</v>
      </c>
      <c r="E13" s="2">
        <v>800000000</v>
      </c>
      <c r="F13" s="4" t="s">
        <v>26</v>
      </c>
      <c r="G13" t="s">
        <v>9</v>
      </c>
      <c r="H13">
        <v>7</v>
      </c>
      <c r="I13" s="89">
        <v>43101</v>
      </c>
      <c r="J13">
        <v>12</v>
      </c>
      <c r="K13" t="s">
        <v>10</v>
      </c>
    </row>
    <row r="14" spans="1:13" ht="30" x14ac:dyDescent="0.25">
      <c r="A14" s="4" t="s">
        <v>7356</v>
      </c>
      <c r="B14" s="4" t="s">
        <v>3455</v>
      </c>
      <c r="C14" t="s">
        <v>31</v>
      </c>
      <c r="D14" t="s">
        <v>2663</v>
      </c>
      <c r="E14" s="2">
        <v>853727909</v>
      </c>
      <c r="F14" s="4" t="s">
        <v>32</v>
      </c>
      <c r="G14" t="s">
        <v>20</v>
      </c>
      <c r="H14">
        <v>100</v>
      </c>
      <c r="I14" s="89">
        <v>43101</v>
      </c>
      <c r="J14">
        <v>12</v>
      </c>
      <c r="K14" t="s">
        <v>10</v>
      </c>
    </row>
    <row r="15" spans="1:13" ht="30" x14ac:dyDescent="0.25">
      <c r="A15" s="4" t="s">
        <v>7356</v>
      </c>
      <c r="B15" s="4" t="s">
        <v>7363</v>
      </c>
      <c r="C15" t="s">
        <v>31</v>
      </c>
      <c r="D15" t="s">
        <v>2663</v>
      </c>
      <c r="E15" s="2"/>
      <c r="F15" s="4" t="s">
        <v>33</v>
      </c>
      <c r="G15" t="s">
        <v>20</v>
      </c>
      <c r="H15">
        <v>100</v>
      </c>
      <c r="I15" s="89">
        <v>43101</v>
      </c>
      <c r="J15">
        <v>12</v>
      </c>
      <c r="K15" t="s">
        <v>10</v>
      </c>
    </row>
    <row r="16" spans="1:13" ht="30" x14ac:dyDescent="0.25">
      <c r="A16" s="4" t="s">
        <v>7356</v>
      </c>
      <c r="B16" s="4" t="s">
        <v>7363</v>
      </c>
      <c r="C16" t="s">
        <v>31</v>
      </c>
      <c r="D16" t="s">
        <v>2663</v>
      </c>
      <c r="E16" s="2"/>
      <c r="F16" s="4" t="s">
        <v>34</v>
      </c>
      <c r="G16" t="s">
        <v>20</v>
      </c>
      <c r="H16">
        <v>100</v>
      </c>
      <c r="I16" s="89">
        <v>43101</v>
      </c>
      <c r="J16">
        <v>12</v>
      </c>
      <c r="K16" t="s">
        <v>10</v>
      </c>
    </row>
    <row r="17" spans="1:11" ht="30" x14ac:dyDescent="0.25">
      <c r="A17" s="4" t="s">
        <v>7356</v>
      </c>
      <c r="B17" s="4" t="s">
        <v>7363</v>
      </c>
      <c r="C17" t="s">
        <v>31</v>
      </c>
      <c r="D17" t="s">
        <v>2663</v>
      </c>
      <c r="E17" s="2"/>
      <c r="F17" s="4" t="s">
        <v>35</v>
      </c>
      <c r="G17" t="s">
        <v>20</v>
      </c>
      <c r="H17">
        <v>100</v>
      </c>
      <c r="I17" s="89">
        <v>43101</v>
      </c>
      <c r="J17">
        <v>12</v>
      </c>
      <c r="K17" t="s">
        <v>10</v>
      </c>
    </row>
    <row r="18" spans="1:11" ht="30" x14ac:dyDescent="0.25">
      <c r="A18" s="4" t="s">
        <v>7356</v>
      </c>
      <c r="B18" s="4" t="s">
        <v>7363</v>
      </c>
      <c r="C18" t="s">
        <v>31</v>
      </c>
      <c r="D18" t="s">
        <v>2663</v>
      </c>
      <c r="E18" s="2"/>
      <c r="F18" s="4" t="s">
        <v>36</v>
      </c>
      <c r="G18" t="s">
        <v>20</v>
      </c>
      <c r="H18">
        <v>100</v>
      </c>
      <c r="I18" s="89">
        <v>43101</v>
      </c>
      <c r="J18">
        <v>12</v>
      </c>
      <c r="K18" t="s">
        <v>10</v>
      </c>
    </row>
    <row r="19" spans="1:11" ht="30" x14ac:dyDescent="0.25">
      <c r="A19" s="4" t="s">
        <v>7356</v>
      </c>
      <c r="B19" s="4" t="s">
        <v>7363</v>
      </c>
      <c r="C19" t="s">
        <v>31</v>
      </c>
      <c r="D19" t="s">
        <v>2663</v>
      </c>
      <c r="E19" s="2"/>
      <c r="F19" s="4" t="s">
        <v>37</v>
      </c>
      <c r="G19" t="s">
        <v>20</v>
      </c>
      <c r="H19">
        <v>100</v>
      </c>
      <c r="I19" s="89">
        <v>43101</v>
      </c>
      <c r="J19">
        <v>12</v>
      </c>
      <c r="K19" t="s">
        <v>10</v>
      </c>
    </row>
    <row r="20" spans="1:11" ht="45" x14ac:dyDescent="0.25">
      <c r="A20" s="4" t="s">
        <v>7356</v>
      </c>
      <c r="B20" s="4" t="s">
        <v>1856</v>
      </c>
      <c r="C20" t="s">
        <v>40</v>
      </c>
      <c r="D20" t="s">
        <v>2710</v>
      </c>
      <c r="E20" s="2">
        <v>210838998</v>
      </c>
      <c r="F20" s="4" t="s">
        <v>41</v>
      </c>
      <c r="G20" t="s">
        <v>9</v>
      </c>
      <c r="H20">
        <v>1</v>
      </c>
      <c r="I20" s="89">
        <v>43101</v>
      </c>
      <c r="J20">
        <v>12</v>
      </c>
      <c r="K20" t="s">
        <v>10</v>
      </c>
    </row>
    <row r="21" spans="1:11" ht="45" x14ac:dyDescent="0.25">
      <c r="A21" s="4" t="s">
        <v>7356</v>
      </c>
      <c r="B21" s="4" t="s">
        <v>1856</v>
      </c>
      <c r="C21" t="s">
        <v>40</v>
      </c>
      <c r="D21" t="s">
        <v>2710</v>
      </c>
      <c r="E21" s="2"/>
      <c r="F21" s="4" t="s">
        <v>4066</v>
      </c>
      <c r="G21" t="s">
        <v>9</v>
      </c>
      <c r="H21">
        <v>1</v>
      </c>
      <c r="I21" s="89">
        <v>43101</v>
      </c>
      <c r="J21">
        <v>12</v>
      </c>
      <c r="K21" t="s">
        <v>10</v>
      </c>
    </row>
    <row r="22" spans="1:11" ht="45" x14ac:dyDescent="0.25">
      <c r="A22" s="4" t="s">
        <v>7356</v>
      </c>
      <c r="B22" s="4" t="s">
        <v>1856</v>
      </c>
      <c r="C22" t="s">
        <v>40</v>
      </c>
      <c r="D22" t="s">
        <v>2710</v>
      </c>
      <c r="E22" s="2"/>
      <c r="F22" s="4" t="s">
        <v>42</v>
      </c>
      <c r="G22" t="s">
        <v>9</v>
      </c>
      <c r="H22">
        <v>1</v>
      </c>
      <c r="I22" s="89">
        <v>43101</v>
      </c>
      <c r="J22">
        <v>12</v>
      </c>
      <c r="K22" t="s">
        <v>10</v>
      </c>
    </row>
    <row r="23" spans="1:11" ht="30" x14ac:dyDescent="0.25">
      <c r="A23" s="4" t="s">
        <v>7356</v>
      </c>
      <c r="B23" s="4" t="s">
        <v>2669</v>
      </c>
      <c r="C23" t="s">
        <v>43</v>
      </c>
      <c r="D23" t="s">
        <v>7364</v>
      </c>
      <c r="E23" s="2">
        <v>900000000</v>
      </c>
      <c r="F23" s="4" t="s">
        <v>46</v>
      </c>
      <c r="G23" t="s">
        <v>9</v>
      </c>
      <c r="H23">
        <v>1</v>
      </c>
      <c r="I23" s="89">
        <v>43101</v>
      </c>
      <c r="J23">
        <v>12</v>
      </c>
      <c r="K23" t="s">
        <v>10</v>
      </c>
    </row>
    <row r="24" spans="1:11" ht="30" x14ac:dyDescent="0.25">
      <c r="A24" s="4" t="s">
        <v>7356</v>
      </c>
      <c r="B24" s="4" t="s">
        <v>2669</v>
      </c>
      <c r="C24" t="s">
        <v>43</v>
      </c>
      <c r="D24" t="s">
        <v>7364</v>
      </c>
      <c r="E24" s="2"/>
      <c r="F24" s="4" t="s">
        <v>47</v>
      </c>
      <c r="G24" t="s">
        <v>9</v>
      </c>
      <c r="H24">
        <v>1</v>
      </c>
      <c r="I24" s="89">
        <v>43101</v>
      </c>
      <c r="J24">
        <v>12</v>
      </c>
      <c r="K24" t="s">
        <v>10</v>
      </c>
    </row>
    <row r="25" spans="1:11" ht="30" x14ac:dyDescent="0.25">
      <c r="A25" s="4" t="s">
        <v>7356</v>
      </c>
      <c r="B25" s="4" t="s">
        <v>2669</v>
      </c>
      <c r="C25" t="s">
        <v>43</v>
      </c>
      <c r="D25" t="s">
        <v>7364</v>
      </c>
      <c r="E25" s="2"/>
      <c r="F25" s="4" t="s">
        <v>48</v>
      </c>
      <c r="G25" t="s">
        <v>9</v>
      </c>
      <c r="H25">
        <v>1</v>
      </c>
      <c r="I25" s="89">
        <v>43101</v>
      </c>
      <c r="J25">
        <v>12</v>
      </c>
      <c r="K25" t="s">
        <v>10</v>
      </c>
    </row>
    <row r="26" spans="1:11" ht="30" x14ac:dyDescent="0.25">
      <c r="A26" s="4" t="s">
        <v>7356</v>
      </c>
      <c r="B26" s="4" t="s">
        <v>2669</v>
      </c>
      <c r="C26" t="s">
        <v>43</v>
      </c>
      <c r="D26" t="s">
        <v>7364</v>
      </c>
      <c r="E26" s="2"/>
      <c r="F26" s="4" t="s">
        <v>49</v>
      </c>
      <c r="G26" t="s">
        <v>9</v>
      </c>
      <c r="H26">
        <v>1</v>
      </c>
      <c r="I26" s="89">
        <v>43101</v>
      </c>
      <c r="J26">
        <v>12</v>
      </c>
      <c r="K26" t="s">
        <v>10</v>
      </c>
    </row>
    <row r="27" spans="1:11" ht="30" x14ac:dyDescent="0.25">
      <c r="A27" s="4" t="s">
        <v>7356</v>
      </c>
      <c r="B27" s="4" t="s">
        <v>1857</v>
      </c>
      <c r="C27" t="s">
        <v>54</v>
      </c>
      <c r="D27" t="s">
        <v>7365</v>
      </c>
      <c r="E27" s="2">
        <v>1911855425</v>
      </c>
      <c r="F27" s="4" t="s">
        <v>7366</v>
      </c>
      <c r="G27" t="s">
        <v>9</v>
      </c>
      <c r="H27">
        <v>1</v>
      </c>
      <c r="I27" s="89">
        <v>43101</v>
      </c>
      <c r="J27">
        <v>12</v>
      </c>
      <c r="K27" t="s">
        <v>10</v>
      </c>
    </row>
    <row r="28" spans="1:11" ht="30" x14ac:dyDescent="0.25">
      <c r="A28" s="4" t="s">
        <v>7356</v>
      </c>
      <c r="B28" s="4" t="s">
        <v>1857</v>
      </c>
      <c r="C28" t="s">
        <v>54</v>
      </c>
      <c r="D28" t="s">
        <v>7365</v>
      </c>
      <c r="E28" s="2"/>
      <c r="F28" s="4" t="s">
        <v>7367</v>
      </c>
      <c r="G28" t="s">
        <v>9</v>
      </c>
      <c r="H28">
        <v>1</v>
      </c>
      <c r="I28" s="89">
        <v>43101</v>
      </c>
      <c r="J28">
        <v>12</v>
      </c>
      <c r="K28" t="s">
        <v>10</v>
      </c>
    </row>
    <row r="29" spans="1:11" ht="45" x14ac:dyDescent="0.25">
      <c r="A29" s="4" t="s">
        <v>7356</v>
      </c>
      <c r="B29" s="4" t="s">
        <v>1858</v>
      </c>
      <c r="C29" t="s">
        <v>59</v>
      </c>
      <c r="D29" t="s">
        <v>7368</v>
      </c>
      <c r="E29" s="2">
        <v>302000000</v>
      </c>
      <c r="F29" s="4" t="s">
        <v>60</v>
      </c>
      <c r="G29" t="s">
        <v>9</v>
      </c>
      <c r="H29">
        <v>1</v>
      </c>
      <c r="I29" s="89">
        <v>43101</v>
      </c>
      <c r="J29">
        <v>12</v>
      </c>
      <c r="K29" t="s">
        <v>10</v>
      </c>
    </row>
    <row r="30" spans="1:11" ht="45" x14ac:dyDescent="0.25">
      <c r="A30" s="4" t="s">
        <v>7356</v>
      </c>
      <c r="B30" s="4" t="s">
        <v>1858</v>
      </c>
      <c r="C30" t="s">
        <v>59</v>
      </c>
      <c r="D30" t="s">
        <v>7368</v>
      </c>
      <c r="E30" s="2"/>
      <c r="F30" s="4" t="s">
        <v>62</v>
      </c>
      <c r="G30" t="s">
        <v>9</v>
      </c>
      <c r="H30">
        <v>1</v>
      </c>
      <c r="I30" s="89">
        <v>43101</v>
      </c>
      <c r="J30">
        <v>12</v>
      </c>
      <c r="K30" t="s">
        <v>10</v>
      </c>
    </row>
    <row r="31" spans="1:11" ht="45" x14ac:dyDescent="0.25">
      <c r="A31" s="4" t="s">
        <v>7356</v>
      </c>
      <c r="B31" s="4" t="s">
        <v>1858</v>
      </c>
      <c r="C31" t="s">
        <v>59</v>
      </c>
      <c r="D31" t="s">
        <v>7368</v>
      </c>
      <c r="E31" s="2"/>
      <c r="F31" s="4" t="s">
        <v>63</v>
      </c>
      <c r="G31" t="s">
        <v>9</v>
      </c>
      <c r="H31">
        <v>1</v>
      </c>
      <c r="I31" s="89">
        <v>43101</v>
      </c>
      <c r="J31">
        <v>12</v>
      </c>
      <c r="K31" t="s">
        <v>10</v>
      </c>
    </row>
    <row r="32" spans="1:11" ht="45" x14ac:dyDescent="0.25">
      <c r="A32" s="4" t="s">
        <v>7356</v>
      </c>
      <c r="B32" s="4" t="s">
        <v>1862</v>
      </c>
      <c r="C32" t="s">
        <v>64</v>
      </c>
      <c r="D32" t="s">
        <v>7369</v>
      </c>
      <c r="E32" s="2">
        <v>400000000</v>
      </c>
      <c r="F32" s="4" t="s">
        <v>65</v>
      </c>
      <c r="G32" t="s">
        <v>9</v>
      </c>
      <c r="H32">
        <v>1</v>
      </c>
      <c r="I32" s="89">
        <v>43101</v>
      </c>
      <c r="J32">
        <v>12</v>
      </c>
      <c r="K32" t="s">
        <v>10</v>
      </c>
    </row>
    <row r="33" spans="1:11" ht="45" x14ac:dyDescent="0.25">
      <c r="A33" s="4" t="s">
        <v>7356</v>
      </c>
      <c r="B33" s="4" t="s">
        <v>1862</v>
      </c>
      <c r="C33" t="s">
        <v>64</v>
      </c>
      <c r="D33" t="s">
        <v>7369</v>
      </c>
      <c r="E33" s="2"/>
      <c r="F33" s="4" t="s">
        <v>66</v>
      </c>
      <c r="G33" t="s">
        <v>9</v>
      </c>
      <c r="H33">
        <v>1</v>
      </c>
      <c r="I33" s="89">
        <v>43101</v>
      </c>
      <c r="J33">
        <v>12</v>
      </c>
      <c r="K33" t="s">
        <v>10</v>
      </c>
    </row>
    <row r="34" spans="1:11" ht="45" x14ac:dyDescent="0.25">
      <c r="A34" s="4" t="s">
        <v>7356</v>
      </c>
      <c r="B34" s="4" t="s">
        <v>1862</v>
      </c>
      <c r="C34" t="s">
        <v>64</v>
      </c>
      <c r="D34" t="s">
        <v>7369</v>
      </c>
      <c r="E34" s="2"/>
      <c r="F34" s="4" t="s">
        <v>67</v>
      </c>
      <c r="G34" t="s">
        <v>9</v>
      </c>
      <c r="H34">
        <v>1</v>
      </c>
      <c r="I34" s="89">
        <v>43101</v>
      </c>
      <c r="J34">
        <v>12</v>
      </c>
      <c r="K34" t="s">
        <v>10</v>
      </c>
    </row>
    <row r="35" spans="1:11" ht="45" x14ac:dyDescent="0.25">
      <c r="A35" s="4" t="s">
        <v>7356</v>
      </c>
      <c r="B35" s="4" t="s">
        <v>1862</v>
      </c>
      <c r="C35" t="s">
        <v>64</v>
      </c>
      <c r="D35" t="s">
        <v>7369</v>
      </c>
      <c r="E35" s="2"/>
      <c r="F35" s="4" t="s">
        <v>68</v>
      </c>
      <c r="G35" t="s">
        <v>9</v>
      </c>
      <c r="H35">
        <v>1</v>
      </c>
      <c r="I35" s="89">
        <v>43101</v>
      </c>
      <c r="J35">
        <v>12</v>
      </c>
      <c r="K35" t="s">
        <v>10</v>
      </c>
    </row>
    <row r="36" spans="1:11" ht="45" x14ac:dyDescent="0.25">
      <c r="A36" s="4" t="s">
        <v>7356</v>
      </c>
      <c r="B36" s="4" t="s">
        <v>1862</v>
      </c>
      <c r="C36" t="s">
        <v>64</v>
      </c>
      <c r="D36" t="s">
        <v>7369</v>
      </c>
      <c r="E36" s="2"/>
      <c r="F36" s="4" t="s">
        <v>69</v>
      </c>
      <c r="G36" t="s">
        <v>9</v>
      </c>
      <c r="H36">
        <v>1</v>
      </c>
      <c r="I36" s="89">
        <v>43101</v>
      </c>
      <c r="J36">
        <v>12</v>
      </c>
      <c r="K36" t="s">
        <v>10</v>
      </c>
    </row>
    <row r="37" spans="1:11" ht="45" x14ac:dyDescent="0.25">
      <c r="A37" s="4" t="s">
        <v>7356</v>
      </c>
      <c r="B37" s="4" t="s">
        <v>1862</v>
      </c>
      <c r="C37" t="s">
        <v>64</v>
      </c>
      <c r="D37" t="s">
        <v>7369</v>
      </c>
      <c r="E37" s="2"/>
      <c r="F37" s="4" t="s">
        <v>70</v>
      </c>
      <c r="G37" t="s">
        <v>9</v>
      </c>
      <c r="H37">
        <v>1</v>
      </c>
      <c r="I37" s="89">
        <v>43101</v>
      </c>
      <c r="J37">
        <v>12</v>
      </c>
      <c r="K37" t="s">
        <v>10</v>
      </c>
    </row>
    <row r="38" spans="1:11" ht="45" x14ac:dyDescent="0.25">
      <c r="A38" s="4" t="s">
        <v>7356</v>
      </c>
      <c r="B38" s="4" t="s">
        <v>1862</v>
      </c>
      <c r="C38" t="s">
        <v>64</v>
      </c>
      <c r="D38" t="s">
        <v>7369</v>
      </c>
      <c r="E38" s="2"/>
      <c r="F38" s="4" t="s">
        <v>72</v>
      </c>
      <c r="G38" t="s">
        <v>9</v>
      </c>
      <c r="H38">
        <v>1</v>
      </c>
      <c r="I38" s="89">
        <v>43101</v>
      </c>
      <c r="J38">
        <v>12</v>
      </c>
      <c r="K38" t="s">
        <v>10</v>
      </c>
    </row>
    <row r="39" spans="1:11" ht="60" x14ac:dyDescent="0.25">
      <c r="A39" s="4" t="s">
        <v>7356</v>
      </c>
      <c r="B39" s="4" t="s">
        <v>1859</v>
      </c>
      <c r="C39" t="s">
        <v>73</v>
      </c>
      <c r="D39" t="s">
        <v>2701</v>
      </c>
      <c r="E39" s="2">
        <v>1619233816</v>
      </c>
      <c r="F39" s="4" t="s">
        <v>74</v>
      </c>
      <c r="G39" t="s">
        <v>9</v>
      </c>
      <c r="H39">
        <v>40</v>
      </c>
      <c r="I39" s="89">
        <v>43101</v>
      </c>
      <c r="J39">
        <v>12</v>
      </c>
      <c r="K39" t="s">
        <v>10</v>
      </c>
    </row>
    <row r="40" spans="1:11" ht="60" x14ac:dyDescent="0.25">
      <c r="A40" s="4" t="s">
        <v>7356</v>
      </c>
      <c r="B40" s="4" t="s">
        <v>1859</v>
      </c>
      <c r="C40" t="s">
        <v>73</v>
      </c>
      <c r="D40" t="s">
        <v>2701</v>
      </c>
      <c r="E40" s="2"/>
      <c r="F40" s="4" t="s">
        <v>75</v>
      </c>
      <c r="G40" t="s">
        <v>9</v>
      </c>
      <c r="H40">
        <v>125</v>
      </c>
      <c r="I40" s="89">
        <v>43101</v>
      </c>
      <c r="J40">
        <v>12</v>
      </c>
      <c r="K40" t="s">
        <v>10</v>
      </c>
    </row>
    <row r="41" spans="1:11" ht="60" x14ac:dyDescent="0.25">
      <c r="A41" s="4" t="s">
        <v>7356</v>
      </c>
      <c r="B41" s="4" t="s">
        <v>1859</v>
      </c>
      <c r="C41" t="s">
        <v>73</v>
      </c>
      <c r="D41" t="s">
        <v>2701</v>
      </c>
      <c r="E41" s="2"/>
      <c r="F41" s="4" t="s">
        <v>76</v>
      </c>
      <c r="G41" t="s">
        <v>9</v>
      </c>
      <c r="H41">
        <v>3</v>
      </c>
      <c r="I41" s="89">
        <v>43101</v>
      </c>
      <c r="J41">
        <v>12</v>
      </c>
      <c r="K41" t="s">
        <v>10</v>
      </c>
    </row>
    <row r="42" spans="1:11" ht="45" x14ac:dyDescent="0.25">
      <c r="A42" s="4" t="s">
        <v>7356</v>
      </c>
      <c r="B42" s="4" t="s">
        <v>1860</v>
      </c>
      <c r="C42" t="s">
        <v>78</v>
      </c>
      <c r="D42" t="s">
        <v>7370</v>
      </c>
      <c r="E42" s="2">
        <v>900000000</v>
      </c>
      <c r="F42" s="4" t="s">
        <v>7371</v>
      </c>
      <c r="G42" t="s">
        <v>9</v>
      </c>
      <c r="H42">
        <v>1</v>
      </c>
      <c r="I42" s="89">
        <v>43101</v>
      </c>
      <c r="J42">
        <v>12</v>
      </c>
      <c r="K42" t="s">
        <v>10</v>
      </c>
    </row>
    <row r="43" spans="1:11" ht="45" x14ac:dyDescent="0.25">
      <c r="A43" s="4" t="s">
        <v>7356</v>
      </c>
      <c r="B43" s="4" t="s">
        <v>1860</v>
      </c>
      <c r="C43" t="s">
        <v>78</v>
      </c>
      <c r="D43" t="s">
        <v>7370</v>
      </c>
      <c r="E43" s="2"/>
      <c r="F43" s="4" t="s">
        <v>6573</v>
      </c>
      <c r="G43" t="s">
        <v>9</v>
      </c>
      <c r="H43">
        <v>1</v>
      </c>
      <c r="I43" s="89">
        <v>43101</v>
      </c>
      <c r="J43">
        <v>12</v>
      </c>
      <c r="K43" t="s">
        <v>10</v>
      </c>
    </row>
    <row r="44" spans="1:11" ht="45" x14ac:dyDescent="0.25">
      <c r="A44" s="4" t="s">
        <v>7356</v>
      </c>
      <c r="B44" s="4" t="s">
        <v>1860</v>
      </c>
      <c r="C44" t="s">
        <v>78</v>
      </c>
      <c r="D44" t="s">
        <v>7370</v>
      </c>
      <c r="E44" s="2"/>
      <c r="F44" s="4" t="s">
        <v>6571</v>
      </c>
      <c r="G44" t="s">
        <v>9</v>
      </c>
      <c r="H44">
        <v>1</v>
      </c>
      <c r="I44" s="89">
        <v>43101</v>
      </c>
      <c r="J44">
        <v>12</v>
      </c>
      <c r="K44" t="s">
        <v>10</v>
      </c>
    </row>
    <row r="45" spans="1:11" ht="45" x14ac:dyDescent="0.25">
      <c r="A45" s="4" t="s">
        <v>1904</v>
      </c>
      <c r="B45" s="4" t="s">
        <v>7372</v>
      </c>
      <c r="C45" t="s">
        <v>83</v>
      </c>
      <c r="D45" t="s">
        <v>7373</v>
      </c>
      <c r="E45" s="2">
        <v>1079353968</v>
      </c>
      <c r="F45" s="4" t="s">
        <v>84</v>
      </c>
      <c r="G45" t="s">
        <v>9</v>
      </c>
      <c r="H45">
        <v>1</v>
      </c>
      <c r="I45" s="89">
        <v>43101</v>
      </c>
      <c r="J45">
        <v>12</v>
      </c>
      <c r="K45" t="s">
        <v>10</v>
      </c>
    </row>
    <row r="46" spans="1:11" ht="45" x14ac:dyDescent="0.25">
      <c r="A46" s="4" t="s">
        <v>1904</v>
      </c>
      <c r="B46" s="4" t="s">
        <v>7374</v>
      </c>
      <c r="C46" t="s">
        <v>83</v>
      </c>
      <c r="D46" t="s">
        <v>7373</v>
      </c>
      <c r="E46" s="2"/>
      <c r="F46" s="4" t="s">
        <v>85</v>
      </c>
      <c r="G46" t="s">
        <v>9</v>
      </c>
      <c r="H46">
        <v>1</v>
      </c>
      <c r="I46" s="89">
        <v>43101</v>
      </c>
      <c r="J46">
        <v>12</v>
      </c>
      <c r="K46" t="s">
        <v>10</v>
      </c>
    </row>
    <row r="47" spans="1:11" ht="45" x14ac:dyDescent="0.25">
      <c r="A47" s="4" t="s">
        <v>1904</v>
      </c>
      <c r="B47" s="4" t="s">
        <v>1706</v>
      </c>
      <c r="C47" t="s">
        <v>86</v>
      </c>
      <c r="D47" t="s">
        <v>7375</v>
      </c>
      <c r="E47" s="2">
        <v>805000000</v>
      </c>
      <c r="F47" s="4" t="s">
        <v>87</v>
      </c>
      <c r="G47" t="s">
        <v>9</v>
      </c>
      <c r="H47">
        <v>20</v>
      </c>
      <c r="I47" s="89">
        <v>43101</v>
      </c>
      <c r="J47">
        <v>12</v>
      </c>
      <c r="K47" t="s">
        <v>10</v>
      </c>
    </row>
    <row r="48" spans="1:11" ht="45" x14ac:dyDescent="0.25">
      <c r="A48" s="4" t="s">
        <v>1904</v>
      </c>
      <c r="B48" s="4" t="s">
        <v>7376</v>
      </c>
      <c r="C48" t="s">
        <v>86</v>
      </c>
      <c r="D48" t="s">
        <v>7375</v>
      </c>
      <c r="E48" s="2"/>
      <c r="F48" s="4" t="s">
        <v>88</v>
      </c>
      <c r="G48" t="s">
        <v>9</v>
      </c>
      <c r="H48">
        <v>20</v>
      </c>
      <c r="I48" s="89">
        <v>43101</v>
      </c>
      <c r="J48">
        <v>12</v>
      </c>
      <c r="K48" t="s">
        <v>10</v>
      </c>
    </row>
    <row r="49" spans="1:11" ht="45" x14ac:dyDescent="0.25">
      <c r="A49" s="4" t="s">
        <v>1904</v>
      </c>
      <c r="B49" s="4" t="s">
        <v>7376</v>
      </c>
      <c r="C49" t="s">
        <v>86</v>
      </c>
      <c r="D49" t="s">
        <v>7375</v>
      </c>
      <c r="E49" s="2"/>
      <c r="F49" s="4" t="s">
        <v>89</v>
      </c>
      <c r="G49" t="s">
        <v>9</v>
      </c>
      <c r="H49">
        <v>20</v>
      </c>
      <c r="I49" s="89">
        <v>43101</v>
      </c>
      <c r="J49">
        <v>12</v>
      </c>
      <c r="K49" t="s">
        <v>10</v>
      </c>
    </row>
    <row r="50" spans="1:11" ht="45" x14ac:dyDescent="0.25">
      <c r="A50" s="4" t="s">
        <v>1904</v>
      </c>
      <c r="B50" s="4" t="s">
        <v>7376</v>
      </c>
      <c r="C50" t="s">
        <v>86</v>
      </c>
      <c r="D50" t="s">
        <v>7375</v>
      </c>
      <c r="E50" s="2"/>
      <c r="F50" s="4" t="s">
        <v>90</v>
      </c>
      <c r="G50" t="s">
        <v>9</v>
      </c>
      <c r="H50">
        <v>20</v>
      </c>
      <c r="I50" s="89">
        <v>43101</v>
      </c>
      <c r="J50">
        <v>12</v>
      </c>
      <c r="K50" t="s">
        <v>10</v>
      </c>
    </row>
    <row r="51" spans="1:11" ht="45" x14ac:dyDescent="0.25">
      <c r="A51" s="4" t="s">
        <v>1904</v>
      </c>
      <c r="B51" s="4" t="s">
        <v>7376</v>
      </c>
      <c r="C51" t="s">
        <v>86</v>
      </c>
      <c r="D51" t="s">
        <v>7375</v>
      </c>
      <c r="E51" s="2"/>
      <c r="F51" s="4" t="s">
        <v>91</v>
      </c>
      <c r="G51" t="s">
        <v>9</v>
      </c>
      <c r="H51">
        <v>20</v>
      </c>
      <c r="I51" s="89">
        <v>43101</v>
      </c>
      <c r="J51">
        <v>12</v>
      </c>
      <c r="K51" t="s">
        <v>10</v>
      </c>
    </row>
    <row r="52" spans="1:11" ht="45" x14ac:dyDescent="0.25">
      <c r="A52" s="4" t="s">
        <v>1904</v>
      </c>
      <c r="B52" s="4" t="s">
        <v>7376</v>
      </c>
      <c r="C52" t="s">
        <v>86</v>
      </c>
      <c r="D52" t="s">
        <v>7375</v>
      </c>
      <c r="E52" s="2"/>
      <c r="F52" s="4" t="s">
        <v>92</v>
      </c>
      <c r="G52" t="s">
        <v>9</v>
      </c>
      <c r="H52">
        <v>25</v>
      </c>
      <c r="I52" s="89">
        <v>43101</v>
      </c>
      <c r="J52">
        <v>12</v>
      </c>
      <c r="K52" t="s">
        <v>10</v>
      </c>
    </row>
    <row r="53" spans="1:11" ht="45" x14ac:dyDescent="0.25">
      <c r="A53" s="4" t="s">
        <v>1904</v>
      </c>
      <c r="B53" s="4" t="s">
        <v>3439</v>
      </c>
      <c r="C53" t="s">
        <v>93</v>
      </c>
      <c r="D53" t="s">
        <v>7377</v>
      </c>
      <c r="E53" s="2">
        <v>0</v>
      </c>
      <c r="F53" s="4" t="s">
        <v>4045</v>
      </c>
      <c r="G53" t="s">
        <v>9</v>
      </c>
      <c r="H53">
        <v>1</v>
      </c>
      <c r="I53" s="89">
        <v>43101</v>
      </c>
      <c r="J53">
        <v>12</v>
      </c>
      <c r="K53" t="s">
        <v>10</v>
      </c>
    </row>
    <row r="54" spans="1:11" ht="45" x14ac:dyDescent="0.25">
      <c r="A54" s="4" t="s">
        <v>1904</v>
      </c>
      <c r="B54" s="4" t="s">
        <v>1641</v>
      </c>
      <c r="C54" t="s">
        <v>93</v>
      </c>
      <c r="D54" t="s">
        <v>7377</v>
      </c>
      <c r="E54" s="2"/>
      <c r="F54" s="4" t="s">
        <v>94</v>
      </c>
      <c r="G54" t="s">
        <v>9</v>
      </c>
      <c r="H54">
        <v>1</v>
      </c>
      <c r="I54" s="89">
        <v>43101</v>
      </c>
      <c r="J54">
        <v>12</v>
      </c>
      <c r="K54" t="s">
        <v>10</v>
      </c>
    </row>
    <row r="55" spans="1:11" ht="45" x14ac:dyDescent="0.25">
      <c r="A55" s="4" t="s">
        <v>1904</v>
      </c>
      <c r="B55" s="4" t="s">
        <v>1641</v>
      </c>
      <c r="C55" t="s">
        <v>93</v>
      </c>
      <c r="D55" t="s">
        <v>7377</v>
      </c>
      <c r="E55" s="2"/>
      <c r="F55" s="4" t="s">
        <v>4046</v>
      </c>
      <c r="G55" t="s">
        <v>9</v>
      </c>
      <c r="H55">
        <v>1</v>
      </c>
      <c r="I55" s="89">
        <v>43101</v>
      </c>
      <c r="J55">
        <v>12</v>
      </c>
      <c r="K55" t="s">
        <v>10</v>
      </c>
    </row>
    <row r="56" spans="1:11" ht="45" x14ac:dyDescent="0.25">
      <c r="A56" s="4" t="s">
        <v>1904</v>
      </c>
      <c r="B56" s="4" t="s">
        <v>1641</v>
      </c>
      <c r="C56" t="s">
        <v>93</v>
      </c>
      <c r="D56" t="s">
        <v>7377</v>
      </c>
      <c r="E56" s="2"/>
      <c r="F56" s="4" t="s">
        <v>4047</v>
      </c>
      <c r="G56" t="s">
        <v>9</v>
      </c>
      <c r="H56">
        <v>1</v>
      </c>
      <c r="I56" s="89">
        <v>43101</v>
      </c>
      <c r="J56">
        <v>12</v>
      </c>
      <c r="K56" t="s">
        <v>10</v>
      </c>
    </row>
    <row r="57" spans="1:11" ht="45" x14ac:dyDescent="0.25">
      <c r="A57" s="4" t="s">
        <v>1904</v>
      </c>
      <c r="B57" s="4" t="s">
        <v>1641</v>
      </c>
      <c r="C57" t="s">
        <v>93</v>
      </c>
      <c r="D57" t="s">
        <v>7377</v>
      </c>
      <c r="E57" s="2"/>
      <c r="F57" s="4" t="s">
        <v>4048</v>
      </c>
      <c r="G57" t="s">
        <v>9</v>
      </c>
      <c r="H57">
        <v>1</v>
      </c>
      <c r="I57" s="89">
        <v>43101</v>
      </c>
      <c r="J57">
        <v>12</v>
      </c>
      <c r="K57" t="s">
        <v>10</v>
      </c>
    </row>
    <row r="58" spans="1:11" ht="45" x14ac:dyDescent="0.25">
      <c r="A58" s="4" t="s">
        <v>1904</v>
      </c>
      <c r="B58" s="4" t="s">
        <v>1641</v>
      </c>
      <c r="C58" t="s">
        <v>93</v>
      </c>
      <c r="D58" t="s">
        <v>7377</v>
      </c>
      <c r="E58" s="2"/>
      <c r="F58" s="4" t="s">
        <v>4049</v>
      </c>
      <c r="G58" t="s">
        <v>9</v>
      </c>
      <c r="H58">
        <v>1</v>
      </c>
      <c r="I58" s="89">
        <v>43101</v>
      </c>
      <c r="J58">
        <v>12</v>
      </c>
      <c r="K58" t="s">
        <v>10</v>
      </c>
    </row>
    <row r="59" spans="1:11" ht="45" x14ac:dyDescent="0.25">
      <c r="A59" s="4" t="s">
        <v>1904</v>
      </c>
      <c r="B59" s="4" t="s">
        <v>1641</v>
      </c>
      <c r="C59" t="s">
        <v>93</v>
      </c>
      <c r="D59" t="s">
        <v>7377</v>
      </c>
      <c r="E59" s="2"/>
      <c r="F59" s="4" t="s">
        <v>4050</v>
      </c>
      <c r="G59" t="s">
        <v>9</v>
      </c>
      <c r="H59">
        <v>1</v>
      </c>
      <c r="I59" s="89">
        <v>43101</v>
      </c>
      <c r="J59">
        <v>12</v>
      </c>
      <c r="K59" t="s">
        <v>10</v>
      </c>
    </row>
    <row r="60" spans="1:11" ht="45" x14ac:dyDescent="0.25">
      <c r="A60" s="4" t="s">
        <v>1904</v>
      </c>
      <c r="B60" s="4" t="s">
        <v>1641</v>
      </c>
      <c r="C60" t="s">
        <v>93</v>
      </c>
      <c r="D60" t="s">
        <v>7377</v>
      </c>
      <c r="E60" s="2"/>
      <c r="F60" s="4" t="s">
        <v>4051</v>
      </c>
      <c r="G60" t="s">
        <v>9</v>
      </c>
      <c r="H60">
        <v>1</v>
      </c>
      <c r="I60" s="89">
        <v>43101</v>
      </c>
      <c r="J60">
        <v>12</v>
      </c>
      <c r="K60" t="s">
        <v>10</v>
      </c>
    </row>
    <row r="61" spans="1:11" ht="45" x14ac:dyDescent="0.25">
      <c r="A61" s="4" t="s">
        <v>1904</v>
      </c>
      <c r="B61" s="4" t="s">
        <v>1641</v>
      </c>
      <c r="C61" t="s">
        <v>93</v>
      </c>
      <c r="D61" t="s">
        <v>7377</v>
      </c>
      <c r="E61" s="2"/>
      <c r="F61" s="4" t="s">
        <v>4052</v>
      </c>
      <c r="G61" t="s">
        <v>9</v>
      </c>
      <c r="H61">
        <v>1</v>
      </c>
      <c r="I61" s="89">
        <v>43101</v>
      </c>
      <c r="J61">
        <v>12</v>
      </c>
      <c r="K61" t="s">
        <v>10</v>
      </c>
    </row>
    <row r="62" spans="1:11" ht="45" x14ac:dyDescent="0.25">
      <c r="A62" s="4" t="s">
        <v>1904</v>
      </c>
      <c r="B62" s="4" t="s">
        <v>1641</v>
      </c>
      <c r="C62" t="s">
        <v>93</v>
      </c>
      <c r="D62" t="s">
        <v>7377</v>
      </c>
      <c r="E62" s="2"/>
      <c r="F62" s="4" t="s">
        <v>4053</v>
      </c>
      <c r="G62" t="s">
        <v>9</v>
      </c>
      <c r="H62">
        <v>1</v>
      </c>
      <c r="I62" s="89">
        <v>43101</v>
      </c>
      <c r="J62">
        <v>12</v>
      </c>
      <c r="K62" t="s">
        <v>10</v>
      </c>
    </row>
    <row r="63" spans="1:11" ht="45" x14ac:dyDescent="0.25">
      <c r="A63" s="4" t="s">
        <v>1904</v>
      </c>
      <c r="B63" s="4" t="s">
        <v>1641</v>
      </c>
      <c r="C63" t="s">
        <v>93</v>
      </c>
      <c r="D63" t="s">
        <v>7377</v>
      </c>
      <c r="E63" s="2"/>
      <c r="F63" s="4" t="s">
        <v>4054</v>
      </c>
      <c r="G63" t="s">
        <v>9</v>
      </c>
      <c r="H63">
        <v>1</v>
      </c>
      <c r="I63" s="89">
        <v>43101</v>
      </c>
      <c r="J63">
        <v>12</v>
      </c>
      <c r="K63" t="s">
        <v>10</v>
      </c>
    </row>
    <row r="64" spans="1:11" ht="45" x14ac:dyDescent="0.25">
      <c r="A64" s="4" t="s">
        <v>1904</v>
      </c>
      <c r="B64" s="4" t="s">
        <v>1641</v>
      </c>
      <c r="C64" t="s">
        <v>93</v>
      </c>
      <c r="D64" t="s">
        <v>7377</v>
      </c>
      <c r="E64" s="2"/>
      <c r="F64" s="4" t="s">
        <v>4055</v>
      </c>
      <c r="G64" t="s">
        <v>9</v>
      </c>
      <c r="H64">
        <v>1</v>
      </c>
      <c r="I64" s="89">
        <v>43101</v>
      </c>
      <c r="J64">
        <v>12</v>
      </c>
      <c r="K64" t="s">
        <v>10</v>
      </c>
    </row>
    <row r="65" spans="1:11" ht="45" x14ac:dyDescent="0.25">
      <c r="A65" s="4" t="s">
        <v>1904</v>
      </c>
      <c r="B65" s="4" t="s">
        <v>1641</v>
      </c>
      <c r="C65" t="s">
        <v>93</v>
      </c>
      <c r="D65" t="s">
        <v>7377</v>
      </c>
      <c r="E65" s="2"/>
      <c r="F65" s="4" t="s">
        <v>4046</v>
      </c>
      <c r="G65" t="s">
        <v>9</v>
      </c>
      <c r="H65">
        <v>1</v>
      </c>
      <c r="I65" s="89">
        <v>43101</v>
      </c>
      <c r="J65">
        <v>12</v>
      </c>
      <c r="K65" t="s">
        <v>10</v>
      </c>
    </row>
    <row r="66" spans="1:11" ht="45" x14ac:dyDescent="0.25">
      <c r="A66" s="4" t="s">
        <v>1904</v>
      </c>
      <c r="B66" s="4" t="s">
        <v>1641</v>
      </c>
      <c r="C66" t="s">
        <v>93</v>
      </c>
      <c r="D66" t="s">
        <v>7377</v>
      </c>
      <c r="E66" s="2"/>
      <c r="F66" s="4" t="s">
        <v>4047</v>
      </c>
      <c r="G66" t="s">
        <v>9</v>
      </c>
      <c r="H66">
        <v>1</v>
      </c>
      <c r="I66" s="89">
        <v>43101</v>
      </c>
      <c r="J66">
        <v>12</v>
      </c>
      <c r="K66" t="s">
        <v>10</v>
      </c>
    </row>
    <row r="67" spans="1:11" ht="45" x14ac:dyDescent="0.25">
      <c r="A67" s="4" t="s">
        <v>1904</v>
      </c>
      <c r="B67" s="4" t="s">
        <v>1641</v>
      </c>
      <c r="C67" t="s">
        <v>93</v>
      </c>
      <c r="D67" t="s">
        <v>7377</v>
      </c>
      <c r="E67" s="2"/>
      <c r="F67" s="4" t="s">
        <v>94</v>
      </c>
      <c r="G67" t="s">
        <v>9</v>
      </c>
      <c r="H67">
        <v>1</v>
      </c>
      <c r="I67" s="89">
        <v>43101</v>
      </c>
      <c r="J67">
        <v>12</v>
      </c>
      <c r="K67" t="s">
        <v>10</v>
      </c>
    </row>
    <row r="68" spans="1:11" ht="45" x14ac:dyDescent="0.25">
      <c r="A68" s="4" t="s">
        <v>1904</v>
      </c>
      <c r="B68" s="4" t="s">
        <v>1641</v>
      </c>
      <c r="C68" t="s">
        <v>93</v>
      </c>
      <c r="D68" t="s">
        <v>7377</v>
      </c>
      <c r="E68" s="2"/>
      <c r="F68" s="4" t="s">
        <v>4046</v>
      </c>
      <c r="G68" t="s">
        <v>9</v>
      </c>
      <c r="H68">
        <v>1</v>
      </c>
      <c r="I68" s="89">
        <v>43101</v>
      </c>
      <c r="J68">
        <v>12</v>
      </c>
      <c r="K68" t="s">
        <v>10</v>
      </c>
    </row>
    <row r="69" spans="1:11" ht="45" x14ac:dyDescent="0.25">
      <c r="A69" s="4" t="s">
        <v>1904</v>
      </c>
      <c r="B69" s="4" t="s">
        <v>1641</v>
      </c>
      <c r="C69" t="s">
        <v>93</v>
      </c>
      <c r="D69" t="s">
        <v>7377</v>
      </c>
      <c r="E69" s="2"/>
      <c r="F69" s="4" t="s">
        <v>4048</v>
      </c>
      <c r="G69" t="s">
        <v>9</v>
      </c>
      <c r="H69">
        <v>1</v>
      </c>
      <c r="I69" s="89">
        <v>43101</v>
      </c>
      <c r="J69">
        <v>12</v>
      </c>
      <c r="K69" t="s">
        <v>10</v>
      </c>
    </row>
    <row r="70" spans="1:11" ht="45" x14ac:dyDescent="0.25">
      <c r="A70" s="4" t="s">
        <v>1904</v>
      </c>
      <c r="B70" s="4" t="s">
        <v>1641</v>
      </c>
      <c r="C70" t="s">
        <v>93</v>
      </c>
      <c r="D70" t="s">
        <v>7377</v>
      </c>
      <c r="E70" s="2"/>
      <c r="F70" s="4" t="s">
        <v>4050</v>
      </c>
      <c r="G70" t="s">
        <v>9</v>
      </c>
      <c r="H70">
        <v>1</v>
      </c>
      <c r="I70" s="89">
        <v>43101</v>
      </c>
      <c r="J70">
        <v>12</v>
      </c>
      <c r="K70" t="s">
        <v>10</v>
      </c>
    </row>
    <row r="71" spans="1:11" ht="45" x14ac:dyDescent="0.25">
      <c r="A71" s="4" t="s">
        <v>1904</v>
      </c>
      <c r="B71" s="4" t="s">
        <v>1641</v>
      </c>
      <c r="C71" t="s">
        <v>93</v>
      </c>
      <c r="D71" t="s">
        <v>7377</v>
      </c>
      <c r="E71" s="2"/>
      <c r="F71" s="4" t="s">
        <v>4052</v>
      </c>
      <c r="G71" t="s">
        <v>9</v>
      </c>
      <c r="H71">
        <v>1</v>
      </c>
      <c r="I71" s="89">
        <v>43101</v>
      </c>
      <c r="J71">
        <v>12</v>
      </c>
      <c r="K71" t="s">
        <v>10</v>
      </c>
    </row>
    <row r="72" spans="1:11" ht="45" x14ac:dyDescent="0.25">
      <c r="A72" s="4" t="s">
        <v>1904</v>
      </c>
      <c r="B72" s="4" t="s">
        <v>1641</v>
      </c>
      <c r="C72" t="s">
        <v>93</v>
      </c>
      <c r="D72" t="s">
        <v>7377</v>
      </c>
      <c r="E72" s="2"/>
      <c r="F72" s="4" t="s">
        <v>4054</v>
      </c>
      <c r="G72" t="s">
        <v>9</v>
      </c>
      <c r="H72">
        <v>1</v>
      </c>
      <c r="I72" s="89">
        <v>43101</v>
      </c>
      <c r="J72">
        <v>12</v>
      </c>
      <c r="K72" t="s">
        <v>10</v>
      </c>
    </row>
    <row r="73" spans="1:11" ht="45" x14ac:dyDescent="0.25">
      <c r="A73" s="4" t="s">
        <v>1904</v>
      </c>
      <c r="B73" s="4" t="s">
        <v>1642</v>
      </c>
      <c r="C73" t="s">
        <v>95</v>
      </c>
      <c r="D73" t="s">
        <v>7378</v>
      </c>
      <c r="E73" s="2">
        <v>341042340</v>
      </c>
      <c r="F73" s="4" t="s">
        <v>7379</v>
      </c>
      <c r="G73" t="s">
        <v>9</v>
      </c>
      <c r="H73">
        <v>1</v>
      </c>
      <c r="I73" s="89">
        <v>43101</v>
      </c>
      <c r="J73">
        <v>12</v>
      </c>
      <c r="K73" t="s">
        <v>10</v>
      </c>
    </row>
    <row r="74" spans="1:11" ht="45" x14ac:dyDescent="0.25">
      <c r="A74" s="4" t="s">
        <v>1904</v>
      </c>
      <c r="B74" s="4" t="s">
        <v>1642</v>
      </c>
      <c r="C74" t="s">
        <v>95</v>
      </c>
      <c r="D74" t="s">
        <v>7378</v>
      </c>
      <c r="E74" s="2"/>
      <c r="F74" s="4" t="s">
        <v>97</v>
      </c>
      <c r="G74" t="s">
        <v>9</v>
      </c>
      <c r="H74">
        <v>1</v>
      </c>
      <c r="I74" s="89">
        <v>43101</v>
      </c>
      <c r="J74">
        <v>12</v>
      </c>
      <c r="K74" t="s">
        <v>10</v>
      </c>
    </row>
    <row r="75" spans="1:11" ht="45" x14ac:dyDescent="0.25">
      <c r="A75" s="4" t="s">
        <v>1904</v>
      </c>
      <c r="B75" s="4" t="s">
        <v>1642</v>
      </c>
      <c r="C75" t="s">
        <v>95</v>
      </c>
      <c r="D75" t="s">
        <v>7378</v>
      </c>
      <c r="E75" s="2"/>
      <c r="F75" s="4" t="s">
        <v>98</v>
      </c>
      <c r="G75" t="s">
        <v>9</v>
      </c>
      <c r="H75">
        <v>1</v>
      </c>
      <c r="I75" s="89">
        <v>43101</v>
      </c>
      <c r="J75">
        <v>12</v>
      </c>
      <c r="K75" t="s">
        <v>10</v>
      </c>
    </row>
    <row r="76" spans="1:11" ht="45" x14ac:dyDescent="0.25">
      <c r="A76" s="4" t="s">
        <v>1904</v>
      </c>
      <c r="B76" s="4" t="s">
        <v>1642</v>
      </c>
      <c r="C76" t="s">
        <v>95</v>
      </c>
      <c r="D76" t="s">
        <v>7378</v>
      </c>
      <c r="E76" s="2"/>
      <c r="F76" s="4" t="s">
        <v>99</v>
      </c>
      <c r="G76" t="s">
        <v>9</v>
      </c>
      <c r="H76">
        <v>1</v>
      </c>
      <c r="I76" s="89">
        <v>43101</v>
      </c>
      <c r="J76">
        <v>12</v>
      </c>
      <c r="K76" t="s">
        <v>10</v>
      </c>
    </row>
    <row r="77" spans="1:11" ht="45" x14ac:dyDescent="0.25">
      <c r="A77" s="4" t="s">
        <v>1904</v>
      </c>
      <c r="B77" s="4" t="s">
        <v>1642</v>
      </c>
      <c r="C77" t="s">
        <v>95</v>
      </c>
      <c r="D77" t="s">
        <v>7378</v>
      </c>
      <c r="E77" s="2"/>
      <c r="F77" s="4" t="s">
        <v>100</v>
      </c>
      <c r="G77" t="s">
        <v>9</v>
      </c>
      <c r="H77">
        <v>1</v>
      </c>
      <c r="I77" s="89">
        <v>43101</v>
      </c>
      <c r="J77">
        <v>12</v>
      </c>
      <c r="K77" t="s">
        <v>10</v>
      </c>
    </row>
    <row r="78" spans="1:11" ht="45" x14ac:dyDescent="0.25">
      <c r="A78" s="4" t="s">
        <v>1904</v>
      </c>
      <c r="B78" s="4" t="s">
        <v>7380</v>
      </c>
      <c r="C78" t="s">
        <v>101</v>
      </c>
      <c r="D78" t="s">
        <v>7381</v>
      </c>
      <c r="E78" s="2">
        <v>2964257271</v>
      </c>
      <c r="F78" s="4" t="s">
        <v>102</v>
      </c>
      <c r="G78" t="s">
        <v>9</v>
      </c>
      <c r="H78">
        <v>1</v>
      </c>
      <c r="I78" s="89">
        <v>43101</v>
      </c>
      <c r="J78">
        <v>12</v>
      </c>
      <c r="K78" t="s">
        <v>10</v>
      </c>
    </row>
    <row r="79" spans="1:11" ht="45" x14ac:dyDescent="0.25">
      <c r="A79" s="4" t="s">
        <v>1904</v>
      </c>
      <c r="B79" s="4" t="s">
        <v>7382</v>
      </c>
      <c r="C79" t="s">
        <v>101</v>
      </c>
      <c r="D79" t="s">
        <v>7381</v>
      </c>
      <c r="E79" s="2"/>
      <c r="F79" s="4" t="s">
        <v>103</v>
      </c>
      <c r="G79" t="s">
        <v>9</v>
      </c>
      <c r="H79">
        <v>1</v>
      </c>
      <c r="I79" s="89">
        <v>43101</v>
      </c>
      <c r="J79">
        <v>12</v>
      </c>
      <c r="K79" t="s">
        <v>10</v>
      </c>
    </row>
    <row r="80" spans="1:11" ht="45" x14ac:dyDescent="0.25">
      <c r="A80" s="4" t="s">
        <v>1904</v>
      </c>
      <c r="B80" s="4" t="s">
        <v>7382</v>
      </c>
      <c r="C80" t="s">
        <v>101</v>
      </c>
      <c r="D80" t="s">
        <v>7381</v>
      </c>
      <c r="E80" s="2"/>
      <c r="F80" s="4" t="s">
        <v>102</v>
      </c>
      <c r="G80" t="s">
        <v>9</v>
      </c>
      <c r="H80">
        <v>1</v>
      </c>
      <c r="I80" s="89">
        <v>43101</v>
      </c>
      <c r="J80">
        <v>12</v>
      </c>
      <c r="K80" t="s">
        <v>10</v>
      </c>
    </row>
    <row r="81" spans="1:11" ht="45" x14ac:dyDescent="0.25">
      <c r="A81" s="4" t="s">
        <v>1904</v>
      </c>
      <c r="B81" s="4" t="s">
        <v>7382</v>
      </c>
      <c r="C81" t="s">
        <v>101</v>
      </c>
      <c r="D81" t="s">
        <v>7381</v>
      </c>
      <c r="E81" s="2"/>
      <c r="F81" s="4" t="s">
        <v>104</v>
      </c>
      <c r="G81" t="s">
        <v>9</v>
      </c>
      <c r="H81">
        <v>1</v>
      </c>
      <c r="I81" s="89">
        <v>43101</v>
      </c>
      <c r="J81">
        <v>12</v>
      </c>
      <c r="K81" t="s">
        <v>10</v>
      </c>
    </row>
    <row r="82" spans="1:11" ht="30" x14ac:dyDescent="0.25">
      <c r="A82" s="4" t="s">
        <v>7383</v>
      </c>
      <c r="B82" s="4" t="s">
        <v>111</v>
      </c>
      <c r="C82" t="s">
        <v>112</v>
      </c>
      <c r="D82" t="s">
        <v>7384</v>
      </c>
      <c r="E82" s="2">
        <v>0</v>
      </c>
      <c r="F82" s="4" t="s">
        <v>7385</v>
      </c>
      <c r="G82" t="s">
        <v>9</v>
      </c>
      <c r="H82">
        <v>1</v>
      </c>
      <c r="I82" s="89">
        <v>43101</v>
      </c>
      <c r="J82">
        <v>12</v>
      </c>
      <c r="K82" t="s">
        <v>10</v>
      </c>
    </row>
    <row r="83" spans="1:11" ht="30" x14ac:dyDescent="0.25">
      <c r="A83" s="4" t="s">
        <v>1849</v>
      </c>
      <c r="B83" s="4" t="s">
        <v>1648</v>
      </c>
      <c r="C83" t="s">
        <v>145</v>
      </c>
      <c r="D83" t="s">
        <v>7386</v>
      </c>
      <c r="E83" s="2">
        <v>0</v>
      </c>
      <c r="F83" s="4" t="s">
        <v>146</v>
      </c>
      <c r="G83" t="s">
        <v>9</v>
      </c>
      <c r="H83">
        <v>1</v>
      </c>
      <c r="I83" s="89">
        <v>43101</v>
      </c>
      <c r="J83">
        <v>12</v>
      </c>
      <c r="K83" t="s">
        <v>10</v>
      </c>
    </row>
    <row r="84" spans="1:11" ht="30" x14ac:dyDescent="0.25">
      <c r="A84" s="4" t="s">
        <v>1849</v>
      </c>
      <c r="B84" s="4" t="s">
        <v>1865</v>
      </c>
      <c r="C84" t="s">
        <v>122</v>
      </c>
      <c r="D84" t="s">
        <v>7387</v>
      </c>
      <c r="E84" s="2">
        <v>814000000</v>
      </c>
      <c r="F84" s="4" t="s">
        <v>44</v>
      </c>
      <c r="G84" t="s">
        <v>9</v>
      </c>
      <c r="H84">
        <v>1</v>
      </c>
      <c r="I84" s="89">
        <v>43101</v>
      </c>
      <c r="J84">
        <v>12</v>
      </c>
      <c r="K84" t="s">
        <v>10</v>
      </c>
    </row>
    <row r="85" spans="1:11" ht="30" x14ac:dyDescent="0.25">
      <c r="A85" s="4" t="s">
        <v>1849</v>
      </c>
      <c r="B85" s="4" t="s">
        <v>1865</v>
      </c>
      <c r="C85" t="s">
        <v>122</v>
      </c>
      <c r="D85" t="s">
        <v>7387</v>
      </c>
      <c r="E85" s="2"/>
      <c r="F85" s="4" t="s">
        <v>123</v>
      </c>
      <c r="G85" t="s">
        <v>9</v>
      </c>
      <c r="H85">
        <v>1</v>
      </c>
      <c r="I85" s="89">
        <v>43101</v>
      </c>
      <c r="J85">
        <v>12</v>
      </c>
      <c r="K85" t="s">
        <v>10</v>
      </c>
    </row>
    <row r="86" spans="1:11" ht="30" x14ac:dyDescent="0.25">
      <c r="A86" s="4" t="s">
        <v>1849</v>
      </c>
      <c r="B86" s="4" t="s">
        <v>7388</v>
      </c>
      <c r="C86" t="s">
        <v>7389</v>
      </c>
      <c r="D86" t="s">
        <v>7390</v>
      </c>
      <c r="E86" s="2">
        <v>0</v>
      </c>
      <c r="F86" s="4" t="s">
        <v>7391</v>
      </c>
      <c r="G86" t="s">
        <v>20</v>
      </c>
      <c r="H86">
        <v>100</v>
      </c>
      <c r="I86" s="89">
        <v>43101</v>
      </c>
      <c r="J86">
        <v>12</v>
      </c>
      <c r="K86" t="s">
        <v>10</v>
      </c>
    </row>
    <row r="87" spans="1:11" ht="30" x14ac:dyDescent="0.25">
      <c r="A87" s="4" t="s">
        <v>1849</v>
      </c>
      <c r="B87" s="4" t="s">
        <v>7388</v>
      </c>
      <c r="C87" t="s">
        <v>7389</v>
      </c>
      <c r="D87" t="s">
        <v>7390</v>
      </c>
      <c r="E87" s="2"/>
      <c r="F87" s="4" t="s">
        <v>7392</v>
      </c>
      <c r="G87" t="s">
        <v>20</v>
      </c>
      <c r="H87">
        <v>100</v>
      </c>
      <c r="I87" s="89">
        <v>43101</v>
      </c>
      <c r="J87">
        <v>12</v>
      </c>
      <c r="K87" t="s">
        <v>10</v>
      </c>
    </row>
    <row r="88" spans="1:11" ht="30" x14ac:dyDescent="0.25">
      <c r="A88" s="4" t="s">
        <v>1849</v>
      </c>
      <c r="B88" s="4" t="s">
        <v>7388</v>
      </c>
      <c r="C88" t="s">
        <v>7389</v>
      </c>
      <c r="D88" t="s">
        <v>7390</v>
      </c>
      <c r="E88" s="2"/>
      <c r="F88" s="4" t="s">
        <v>7393</v>
      </c>
      <c r="G88" t="s">
        <v>20</v>
      </c>
      <c r="H88">
        <v>100</v>
      </c>
      <c r="I88" s="89">
        <v>43101</v>
      </c>
      <c r="J88">
        <v>12</v>
      </c>
      <c r="K88" t="s">
        <v>10</v>
      </c>
    </row>
    <row r="89" spans="1:11" ht="45" x14ac:dyDescent="0.25">
      <c r="A89" s="4" t="s">
        <v>1851</v>
      </c>
      <c r="B89" s="4" t="s">
        <v>1652</v>
      </c>
      <c r="C89" t="s">
        <v>163</v>
      </c>
      <c r="D89" t="s">
        <v>7394</v>
      </c>
      <c r="E89" s="2">
        <v>5736900386</v>
      </c>
      <c r="F89" s="4" t="s">
        <v>164</v>
      </c>
      <c r="G89" t="s">
        <v>9</v>
      </c>
      <c r="H89">
        <v>5500</v>
      </c>
      <c r="I89" s="89">
        <v>43101</v>
      </c>
      <c r="J89">
        <v>12</v>
      </c>
      <c r="K89" t="s">
        <v>10</v>
      </c>
    </row>
    <row r="90" spans="1:11" ht="45" x14ac:dyDescent="0.25">
      <c r="A90" s="4" t="s">
        <v>1851</v>
      </c>
      <c r="B90" s="4" t="s">
        <v>1652</v>
      </c>
      <c r="C90" t="s">
        <v>163</v>
      </c>
      <c r="D90" t="s">
        <v>7394</v>
      </c>
      <c r="E90" s="2"/>
      <c r="F90" s="4" t="s">
        <v>165</v>
      </c>
      <c r="G90" t="s">
        <v>9</v>
      </c>
      <c r="H90">
        <v>4200</v>
      </c>
      <c r="I90" s="89">
        <v>43101</v>
      </c>
      <c r="J90">
        <v>12</v>
      </c>
      <c r="K90" t="s">
        <v>10</v>
      </c>
    </row>
    <row r="91" spans="1:11" ht="45" x14ac:dyDescent="0.25">
      <c r="A91" s="4" t="s">
        <v>1851</v>
      </c>
      <c r="B91" s="4" t="s">
        <v>1652</v>
      </c>
      <c r="C91" t="s">
        <v>163</v>
      </c>
      <c r="D91" t="s">
        <v>7394</v>
      </c>
      <c r="E91" s="2"/>
      <c r="F91" s="4" t="s">
        <v>7395</v>
      </c>
      <c r="G91" t="s">
        <v>9</v>
      </c>
      <c r="H91">
        <v>1500</v>
      </c>
      <c r="I91" s="89">
        <v>43101</v>
      </c>
      <c r="J91">
        <v>12</v>
      </c>
      <c r="K91" t="s">
        <v>10</v>
      </c>
    </row>
    <row r="92" spans="1:11" ht="45" x14ac:dyDescent="0.25">
      <c r="A92" s="4" t="s">
        <v>1851</v>
      </c>
      <c r="B92" s="4" t="s">
        <v>1871</v>
      </c>
      <c r="C92" t="s">
        <v>168</v>
      </c>
      <c r="D92" t="s">
        <v>7396</v>
      </c>
      <c r="E92" s="2">
        <v>0</v>
      </c>
      <c r="F92" s="4" t="s">
        <v>169</v>
      </c>
      <c r="G92" t="s">
        <v>9</v>
      </c>
      <c r="H92">
        <v>1</v>
      </c>
      <c r="I92" s="89">
        <v>43101</v>
      </c>
      <c r="J92">
        <v>12</v>
      </c>
      <c r="K92" t="s">
        <v>10</v>
      </c>
    </row>
    <row r="93" spans="1:11" ht="60" x14ac:dyDescent="0.25">
      <c r="A93" s="4" t="s">
        <v>1851</v>
      </c>
      <c r="B93" s="4" t="s">
        <v>1653</v>
      </c>
      <c r="C93" t="s">
        <v>171</v>
      </c>
      <c r="D93" t="s">
        <v>7397</v>
      </c>
      <c r="E93" s="2">
        <v>58932086230</v>
      </c>
      <c r="F93" s="4" t="s">
        <v>7398</v>
      </c>
      <c r="G93" t="s">
        <v>9</v>
      </c>
      <c r="H93">
        <v>11426</v>
      </c>
      <c r="I93" s="89">
        <v>43101</v>
      </c>
      <c r="J93">
        <v>12</v>
      </c>
      <c r="K93" t="s">
        <v>10</v>
      </c>
    </row>
    <row r="94" spans="1:11" ht="60" x14ac:dyDescent="0.25">
      <c r="A94" s="4" t="s">
        <v>1851</v>
      </c>
      <c r="B94" s="4" t="s">
        <v>1653</v>
      </c>
      <c r="C94" t="s">
        <v>171</v>
      </c>
      <c r="D94" t="s">
        <v>7397</v>
      </c>
      <c r="E94" s="2"/>
      <c r="F94" s="4" t="s">
        <v>173</v>
      </c>
      <c r="G94" t="s">
        <v>9</v>
      </c>
      <c r="H94">
        <v>300000</v>
      </c>
      <c r="I94" s="89">
        <v>43101</v>
      </c>
      <c r="J94">
        <v>12</v>
      </c>
      <c r="K94" t="s">
        <v>10</v>
      </c>
    </row>
    <row r="95" spans="1:11" ht="45" x14ac:dyDescent="0.25">
      <c r="A95" s="4" t="s">
        <v>1851</v>
      </c>
      <c r="B95" s="4" t="s">
        <v>1654</v>
      </c>
      <c r="C95" t="s">
        <v>174</v>
      </c>
      <c r="D95" t="s">
        <v>7399</v>
      </c>
      <c r="E95" s="2">
        <v>1000000000</v>
      </c>
      <c r="F95" s="4" t="s">
        <v>175</v>
      </c>
      <c r="G95" t="s">
        <v>9</v>
      </c>
      <c r="H95">
        <v>1</v>
      </c>
      <c r="I95" s="89">
        <v>43101</v>
      </c>
      <c r="J95">
        <v>12</v>
      </c>
      <c r="K95" t="s">
        <v>10</v>
      </c>
    </row>
    <row r="96" spans="1:11" ht="60" x14ac:dyDescent="0.25">
      <c r="A96" s="4" t="s">
        <v>1851</v>
      </c>
      <c r="B96" s="4" t="s">
        <v>1655</v>
      </c>
      <c r="C96" t="s">
        <v>178</v>
      </c>
      <c r="D96" t="s">
        <v>7400</v>
      </c>
      <c r="E96" s="2">
        <v>2603099614</v>
      </c>
      <c r="F96" s="4" t="s">
        <v>7401</v>
      </c>
      <c r="G96" t="s">
        <v>9</v>
      </c>
      <c r="H96">
        <v>13000</v>
      </c>
      <c r="I96" s="89">
        <v>43101</v>
      </c>
      <c r="J96">
        <v>12</v>
      </c>
      <c r="K96" t="s">
        <v>10</v>
      </c>
    </row>
    <row r="97" spans="1:11" ht="45" x14ac:dyDescent="0.25">
      <c r="A97" s="4" t="s">
        <v>1851</v>
      </c>
      <c r="B97" s="4" t="s">
        <v>1936</v>
      </c>
      <c r="C97" t="s">
        <v>1937</v>
      </c>
      <c r="D97" t="s">
        <v>7402</v>
      </c>
      <c r="E97" s="2">
        <v>1500000000</v>
      </c>
      <c r="F97" s="4" t="s">
        <v>1941</v>
      </c>
      <c r="G97" t="s">
        <v>9</v>
      </c>
      <c r="H97">
        <v>120</v>
      </c>
      <c r="I97" s="89">
        <v>43160</v>
      </c>
      <c r="J97">
        <v>12</v>
      </c>
      <c r="K97" t="s">
        <v>10</v>
      </c>
    </row>
    <row r="98" spans="1:11" ht="45" x14ac:dyDescent="0.25">
      <c r="A98" s="4" t="s">
        <v>1851</v>
      </c>
      <c r="B98" s="4" t="s">
        <v>1936</v>
      </c>
      <c r="C98" t="s">
        <v>1937</v>
      </c>
      <c r="D98" t="s">
        <v>7402</v>
      </c>
      <c r="E98" s="2"/>
      <c r="F98" s="4" t="s">
        <v>1938</v>
      </c>
      <c r="G98" t="s">
        <v>3521</v>
      </c>
      <c r="H98">
        <v>110</v>
      </c>
      <c r="I98" s="89">
        <v>43160</v>
      </c>
      <c r="J98">
        <v>10</v>
      </c>
      <c r="K98" t="s">
        <v>10</v>
      </c>
    </row>
    <row r="99" spans="1:11" ht="45" x14ac:dyDescent="0.25">
      <c r="A99" s="4" t="s">
        <v>1851</v>
      </c>
      <c r="B99" s="4" t="s">
        <v>1936</v>
      </c>
      <c r="C99" t="s">
        <v>1937</v>
      </c>
      <c r="D99" t="s">
        <v>7402</v>
      </c>
      <c r="E99" s="2"/>
      <c r="F99" s="4" t="s">
        <v>1939</v>
      </c>
      <c r="G99" t="s">
        <v>3521</v>
      </c>
      <c r="H99">
        <v>150</v>
      </c>
      <c r="I99" s="89">
        <v>43160</v>
      </c>
      <c r="J99">
        <v>10</v>
      </c>
      <c r="K99" t="s">
        <v>10</v>
      </c>
    </row>
    <row r="100" spans="1:11" ht="45" x14ac:dyDescent="0.25">
      <c r="A100" s="4" t="s">
        <v>1851</v>
      </c>
      <c r="B100" s="4" t="s">
        <v>1936</v>
      </c>
      <c r="C100" t="s">
        <v>1937</v>
      </c>
      <c r="D100" t="s">
        <v>7402</v>
      </c>
      <c r="E100" s="2"/>
      <c r="F100" s="4" t="s">
        <v>1940</v>
      </c>
      <c r="G100" t="s">
        <v>3521</v>
      </c>
      <c r="H100">
        <v>1</v>
      </c>
      <c r="I100" s="89">
        <v>43160</v>
      </c>
      <c r="J100">
        <v>10</v>
      </c>
      <c r="K100" t="s">
        <v>10</v>
      </c>
    </row>
    <row r="101" spans="1:11" ht="45" x14ac:dyDescent="0.25">
      <c r="A101" s="4" t="s">
        <v>2023</v>
      </c>
      <c r="B101" s="4" t="s">
        <v>1656</v>
      </c>
      <c r="C101" t="s">
        <v>183</v>
      </c>
      <c r="D101" t="s">
        <v>7403</v>
      </c>
      <c r="E101" s="2">
        <v>695500000</v>
      </c>
      <c r="F101" s="4" t="s">
        <v>184</v>
      </c>
      <c r="G101" t="s">
        <v>9</v>
      </c>
      <c r="H101">
        <v>1</v>
      </c>
      <c r="I101" s="89">
        <v>43101</v>
      </c>
      <c r="J101">
        <v>12</v>
      </c>
      <c r="K101" t="s">
        <v>10</v>
      </c>
    </row>
    <row r="102" spans="1:11" ht="45" x14ac:dyDescent="0.25">
      <c r="A102" s="4" t="s">
        <v>2023</v>
      </c>
      <c r="B102" s="4" t="s">
        <v>1656</v>
      </c>
      <c r="C102" t="s">
        <v>183</v>
      </c>
      <c r="D102" t="s">
        <v>7403</v>
      </c>
      <c r="E102" s="2"/>
      <c r="F102" s="4" t="s">
        <v>191</v>
      </c>
      <c r="G102" t="s">
        <v>9</v>
      </c>
      <c r="H102">
        <v>1</v>
      </c>
      <c r="I102" s="89">
        <v>43101</v>
      </c>
      <c r="J102">
        <v>12</v>
      </c>
      <c r="K102" t="s">
        <v>10</v>
      </c>
    </row>
    <row r="103" spans="1:11" ht="45" x14ac:dyDescent="0.25">
      <c r="A103" s="4" t="s">
        <v>2023</v>
      </c>
      <c r="B103" s="4" t="s">
        <v>1656</v>
      </c>
      <c r="C103" t="s">
        <v>183</v>
      </c>
      <c r="D103" t="s">
        <v>7403</v>
      </c>
      <c r="E103" s="2"/>
      <c r="F103" s="4" t="s">
        <v>185</v>
      </c>
      <c r="G103" t="s">
        <v>9</v>
      </c>
      <c r="H103">
        <v>1</v>
      </c>
      <c r="I103" s="89">
        <v>43101</v>
      </c>
      <c r="J103">
        <v>12</v>
      </c>
      <c r="K103" t="s">
        <v>10</v>
      </c>
    </row>
    <row r="104" spans="1:11" ht="45" x14ac:dyDescent="0.25">
      <c r="A104" s="4" t="s">
        <v>2023</v>
      </c>
      <c r="B104" s="4" t="s">
        <v>1656</v>
      </c>
      <c r="C104" t="s">
        <v>183</v>
      </c>
      <c r="D104" t="s">
        <v>7403</v>
      </c>
      <c r="E104" s="2"/>
      <c r="F104" s="4" t="s">
        <v>187</v>
      </c>
      <c r="G104" t="s">
        <v>9</v>
      </c>
      <c r="H104">
        <v>1</v>
      </c>
      <c r="I104" s="89">
        <v>43101</v>
      </c>
      <c r="J104">
        <v>12</v>
      </c>
      <c r="K104" t="s">
        <v>10</v>
      </c>
    </row>
    <row r="105" spans="1:11" ht="45" x14ac:dyDescent="0.25">
      <c r="A105" s="4" t="s">
        <v>2023</v>
      </c>
      <c r="B105" s="4" t="s">
        <v>1656</v>
      </c>
      <c r="C105" t="s">
        <v>183</v>
      </c>
      <c r="D105" t="s">
        <v>7403</v>
      </c>
      <c r="E105" s="2"/>
      <c r="F105" s="4" t="s">
        <v>188</v>
      </c>
      <c r="G105" t="s">
        <v>9</v>
      </c>
      <c r="H105">
        <v>1</v>
      </c>
      <c r="I105" s="89">
        <v>43101</v>
      </c>
      <c r="J105">
        <v>12</v>
      </c>
      <c r="K105" t="s">
        <v>10</v>
      </c>
    </row>
    <row r="106" spans="1:11" ht="45" x14ac:dyDescent="0.25">
      <c r="A106" s="4" t="s">
        <v>2023</v>
      </c>
      <c r="B106" s="4" t="s">
        <v>1656</v>
      </c>
      <c r="C106" t="s">
        <v>183</v>
      </c>
      <c r="D106" t="s">
        <v>7403</v>
      </c>
      <c r="E106" s="2"/>
      <c r="F106" s="4" t="s">
        <v>189</v>
      </c>
      <c r="G106" t="s">
        <v>9</v>
      </c>
      <c r="H106">
        <v>1</v>
      </c>
      <c r="I106" s="89">
        <v>43101</v>
      </c>
      <c r="J106">
        <v>12</v>
      </c>
      <c r="K106" t="s">
        <v>10</v>
      </c>
    </row>
    <row r="107" spans="1:11" ht="45" x14ac:dyDescent="0.25">
      <c r="A107" s="4" t="s">
        <v>2023</v>
      </c>
      <c r="B107" s="4" t="s">
        <v>1656</v>
      </c>
      <c r="C107" t="s">
        <v>183</v>
      </c>
      <c r="D107" t="s">
        <v>7403</v>
      </c>
      <c r="E107" s="2"/>
      <c r="F107" s="4" t="s">
        <v>190</v>
      </c>
      <c r="G107" t="s">
        <v>9</v>
      </c>
      <c r="H107">
        <v>1</v>
      </c>
      <c r="I107" s="89">
        <v>43101</v>
      </c>
      <c r="J107">
        <v>12</v>
      </c>
      <c r="K107" t="s">
        <v>10</v>
      </c>
    </row>
    <row r="108" spans="1:11" ht="45" x14ac:dyDescent="0.25">
      <c r="A108" s="4" t="s">
        <v>2023</v>
      </c>
      <c r="B108" s="4" t="s">
        <v>1656</v>
      </c>
      <c r="C108" t="s">
        <v>183</v>
      </c>
      <c r="D108" t="s">
        <v>7403</v>
      </c>
      <c r="E108" s="2"/>
      <c r="F108" s="4" t="s">
        <v>192</v>
      </c>
      <c r="G108" t="s">
        <v>9</v>
      </c>
      <c r="H108">
        <v>1</v>
      </c>
      <c r="I108" s="89">
        <v>43101</v>
      </c>
      <c r="J108">
        <v>12</v>
      </c>
      <c r="K108" t="s">
        <v>10</v>
      </c>
    </row>
    <row r="109" spans="1:11" ht="45" x14ac:dyDescent="0.25">
      <c r="A109" s="4" t="s">
        <v>2023</v>
      </c>
      <c r="B109" s="4" t="s">
        <v>1656</v>
      </c>
      <c r="C109" t="s">
        <v>183</v>
      </c>
      <c r="D109" t="s">
        <v>7403</v>
      </c>
      <c r="E109" s="2"/>
      <c r="F109" s="4" t="s">
        <v>193</v>
      </c>
      <c r="G109" t="s">
        <v>9</v>
      </c>
      <c r="H109">
        <v>1</v>
      </c>
      <c r="I109" s="89">
        <v>43101</v>
      </c>
      <c r="J109">
        <v>12</v>
      </c>
      <c r="K109" t="s">
        <v>10</v>
      </c>
    </row>
    <row r="110" spans="1:11" ht="45" x14ac:dyDescent="0.25">
      <c r="A110" s="4" t="s">
        <v>2023</v>
      </c>
      <c r="B110" s="4" t="s">
        <v>1656</v>
      </c>
      <c r="C110" t="s">
        <v>183</v>
      </c>
      <c r="D110" t="s">
        <v>7403</v>
      </c>
      <c r="E110" s="2"/>
      <c r="F110" s="4" t="s">
        <v>194</v>
      </c>
      <c r="G110" t="s">
        <v>9</v>
      </c>
      <c r="H110">
        <v>1</v>
      </c>
      <c r="I110" s="89">
        <v>43101</v>
      </c>
      <c r="J110">
        <v>12</v>
      </c>
      <c r="K110" t="s">
        <v>10</v>
      </c>
    </row>
    <row r="111" spans="1:11" ht="45" x14ac:dyDescent="0.25">
      <c r="A111" s="4" t="s">
        <v>2023</v>
      </c>
      <c r="B111" s="4" t="s">
        <v>7404</v>
      </c>
      <c r="C111" t="s">
        <v>7405</v>
      </c>
      <c r="D111" t="s">
        <v>7406</v>
      </c>
      <c r="E111" s="2">
        <v>0</v>
      </c>
      <c r="F111" s="4" t="s">
        <v>7407</v>
      </c>
      <c r="G111" t="s">
        <v>9</v>
      </c>
      <c r="H111">
        <v>1</v>
      </c>
      <c r="I111" s="89">
        <v>43101</v>
      </c>
      <c r="J111">
        <v>12</v>
      </c>
      <c r="K111" t="s">
        <v>10</v>
      </c>
    </row>
    <row r="112" spans="1:11" ht="45" x14ac:dyDescent="0.25">
      <c r="A112" s="4" t="s">
        <v>1850</v>
      </c>
      <c r="B112" s="4" t="s">
        <v>1649</v>
      </c>
      <c r="C112" t="s">
        <v>147</v>
      </c>
      <c r="D112" t="s">
        <v>7408</v>
      </c>
      <c r="E112" s="2">
        <v>150000000</v>
      </c>
      <c r="F112" s="4" t="s">
        <v>148</v>
      </c>
      <c r="G112" t="s">
        <v>9</v>
      </c>
      <c r="H112">
        <v>1</v>
      </c>
      <c r="I112" s="89">
        <v>43101</v>
      </c>
      <c r="J112">
        <v>12</v>
      </c>
      <c r="K112" t="s">
        <v>10</v>
      </c>
    </row>
    <row r="113" spans="1:11" ht="45" x14ac:dyDescent="0.25">
      <c r="A113" s="4" t="s">
        <v>1850</v>
      </c>
      <c r="B113" s="4" t="s">
        <v>1649</v>
      </c>
      <c r="C113" t="s">
        <v>147</v>
      </c>
      <c r="D113" t="s">
        <v>7408</v>
      </c>
      <c r="E113" s="2"/>
      <c r="F113" s="4" t="s">
        <v>149</v>
      </c>
      <c r="G113" t="s">
        <v>9</v>
      </c>
      <c r="H113">
        <v>1</v>
      </c>
      <c r="I113" s="89">
        <v>43101</v>
      </c>
      <c r="J113">
        <v>12</v>
      </c>
      <c r="K113" t="s">
        <v>10</v>
      </c>
    </row>
    <row r="114" spans="1:11" ht="30" x14ac:dyDescent="0.25">
      <c r="A114" s="4" t="s">
        <v>1850</v>
      </c>
      <c r="B114" s="4" t="s">
        <v>1650</v>
      </c>
      <c r="C114" t="s">
        <v>150</v>
      </c>
      <c r="D114" t="s">
        <v>7409</v>
      </c>
      <c r="E114" s="2">
        <v>160262564</v>
      </c>
      <c r="F114" s="4" t="s">
        <v>151</v>
      </c>
      <c r="G114" t="s">
        <v>9</v>
      </c>
      <c r="H114">
        <v>1</v>
      </c>
      <c r="I114" s="89">
        <v>43101</v>
      </c>
      <c r="J114">
        <v>12</v>
      </c>
      <c r="K114" t="s">
        <v>10</v>
      </c>
    </row>
    <row r="115" spans="1:11" ht="30" x14ac:dyDescent="0.25">
      <c r="A115" s="4" t="s">
        <v>1850</v>
      </c>
      <c r="B115" s="4" t="s">
        <v>1650</v>
      </c>
      <c r="C115" t="s">
        <v>150</v>
      </c>
      <c r="D115" t="s">
        <v>7409</v>
      </c>
      <c r="E115" s="2"/>
      <c r="F115" s="4" t="s">
        <v>152</v>
      </c>
      <c r="G115" t="s">
        <v>9</v>
      </c>
      <c r="H115">
        <v>1</v>
      </c>
      <c r="I115" s="89">
        <v>43101</v>
      </c>
      <c r="J115">
        <v>12</v>
      </c>
      <c r="K115" t="s">
        <v>10</v>
      </c>
    </row>
    <row r="116" spans="1:11" ht="30" x14ac:dyDescent="0.25">
      <c r="A116" s="4" t="s">
        <v>1850</v>
      </c>
      <c r="B116" s="4" t="s">
        <v>156</v>
      </c>
      <c r="C116" t="s">
        <v>157</v>
      </c>
      <c r="D116" t="s">
        <v>7410</v>
      </c>
      <c r="E116" s="2">
        <v>25000000</v>
      </c>
      <c r="F116" s="4" t="s">
        <v>158</v>
      </c>
      <c r="G116" t="s">
        <v>9</v>
      </c>
      <c r="H116">
        <v>1</v>
      </c>
      <c r="I116" s="89">
        <v>43101</v>
      </c>
      <c r="J116">
        <v>12</v>
      </c>
      <c r="K116" t="s">
        <v>10</v>
      </c>
    </row>
    <row r="117" spans="1:11" ht="30" x14ac:dyDescent="0.25">
      <c r="A117" s="4" t="s">
        <v>1850</v>
      </c>
      <c r="B117" s="4" t="s">
        <v>156</v>
      </c>
      <c r="C117" t="s">
        <v>157</v>
      </c>
      <c r="D117" t="s">
        <v>7410</v>
      </c>
      <c r="E117" s="2"/>
      <c r="F117" s="4" t="s">
        <v>159</v>
      </c>
      <c r="G117" t="s">
        <v>9</v>
      </c>
      <c r="H117">
        <v>1</v>
      </c>
      <c r="I117" s="89">
        <v>43101</v>
      </c>
      <c r="J117">
        <v>12</v>
      </c>
      <c r="K117" t="s">
        <v>10</v>
      </c>
    </row>
    <row r="118" spans="1:11" ht="30" x14ac:dyDescent="0.25">
      <c r="A118" s="4" t="s">
        <v>1850</v>
      </c>
      <c r="B118" s="4" t="s">
        <v>156</v>
      </c>
      <c r="C118" t="s">
        <v>157</v>
      </c>
      <c r="D118" t="s">
        <v>7410</v>
      </c>
      <c r="E118" s="2"/>
      <c r="F118" s="4" t="s">
        <v>160</v>
      </c>
      <c r="G118" t="s">
        <v>9</v>
      </c>
      <c r="H118">
        <v>1</v>
      </c>
      <c r="I118" s="89">
        <v>43101</v>
      </c>
      <c r="J118">
        <v>12</v>
      </c>
      <c r="K118" t="s">
        <v>10</v>
      </c>
    </row>
    <row r="119" spans="1:11" ht="30" x14ac:dyDescent="0.25">
      <c r="A119" s="4" t="s">
        <v>1850</v>
      </c>
      <c r="B119" s="4" t="s">
        <v>156</v>
      </c>
      <c r="C119" t="s">
        <v>157</v>
      </c>
      <c r="D119" t="s">
        <v>7410</v>
      </c>
      <c r="E119" s="2"/>
      <c r="F119" s="4" t="s">
        <v>161</v>
      </c>
      <c r="G119" t="s">
        <v>9</v>
      </c>
      <c r="H119">
        <v>1</v>
      </c>
      <c r="I119" s="89">
        <v>43101</v>
      </c>
      <c r="J119">
        <v>12</v>
      </c>
      <c r="K119" t="s">
        <v>10</v>
      </c>
    </row>
    <row r="120" spans="1:11" ht="30" x14ac:dyDescent="0.25">
      <c r="A120" s="4" t="s">
        <v>1850</v>
      </c>
      <c r="B120" s="4" t="s">
        <v>156</v>
      </c>
      <c r="C120" t="s">
        <v>157</v>
      </c>
      <c r="D120" t="s">
        <v>7410</v>
      </c>
      <c r="E120" s="2"/>
      <c r="F120" s="4" t="s">
        <v>162</v>
      </c>
      <c r="G120" t="s">
        <v>9</v>
      </c>
      <c r="H120">
        <v>1</v>
      </c>
      <c r="I120" s="89">
        <v>43101</v>
      </c>
      <c r="J120">
        <v>12</v>
      </c>
      <c r="K120" t="s">
        <v>10</v>
      </c>
    </row>
    <row r="121" spans="1:11" ht="30" x14ac:dyDescent="0.25">
      <c r="A121" s="4" t="s">
        <v>3607</v>
      </c>
      <c r="B121" s="4" t="s">
        <v>1644</v>
      </c>
      <c r="C121" t="s">
        <v>105</v>
      </c>
      <c r="D121" t="s">
        <v>7411</v>
      </c>
      <c r="E121" s="2">
        <v>900000000</v>
      </c>
      <c r="F121" s="4" t="s">
        <v>106</v>
      </c>
      <c r="G121" t="s">
        <v>20</v>
      </c>
      <c r="H121">
        <v>100</v>
      </c>
      <c r="I121" s="89">
        <v>43101</v>
      </c>
      <c r="J121">
        <v>12</v>
      </c>
      <c r="K121" t="s">
        <v>10</v>
      </c>
    </row>
    <row r="122" spans="1:11" ht="30" x14ac:dyDescent="0.25">
      <c r="A122" s="4" t="s">
        <v>3607</v>
      </c>
      <c r="B122" s="4" t="s">
        <v>1645</v>
      </c>
      <c r="C122" t="s">
        <v>107</v>
      </c>
      <c r="D122" t="s">
        <v>7412</v>
      </c>
      <c r="E122" s="2">
        <v>1100000000</v>
      </c>
      <c r="F122" s="4" t="s">
        <v>108</v>
      </c>
      <c r="G122" t="s">
        <v>20</v>
      </c>
      <c r="H122">
        <v>100</v>
      </c>
      <c r="I122" s="89">
        <v>43101</v>
      </c>
      <c r="J122">
        <v>12</v>
      </c>
      <c r="K122" t="s">
        <v>10</v>
      </c>
    </row>
    <row r="123" spans="1:11" ht="30" x14ac:dyDescent="0.25">
      <c r="A123" s="4" t="s">
        <v>3607</v>
      </c>
      <c r="B123" s="4" t="s">
        <v>3609</v>
      </c>
      <c r="C123" t="s">
        <v>3469</v>
      </c>
      <c r="D123" t="s">
        <v>7413</v>
      </c>
      <c r="E123" s="2">
        <v>600000000</v>
      </c>
      <c r="F123" s="4" t="s">
        <v>1480</v>
      </c>
      <c r="G123" t="s">
        <v>9</v>
      </c>
      <c r="H123">
        <v>1</v>
      </c>
      <c r="I123" s="89">
        <v>43101</v>
      </c>
      <c r="J123">
        <v>12</v>
      </c>
      <c r="K123" t="s">
        <v>10</v>
      </c>
    </row>
    <row r="124" spans="1:11" ht="30" x14ac:dyDescent="0.25">
      <c r="A124" s="4" t="s">
        <v>3607</v>
      </c>
      <c r="B124" s="4" t="s">
        <v>3609</v>
      </c>
      <c r="C124" t="s">
        <v>3469</v>
      </c>
      <c r="D124" t="s">
        <v>7413</v>
      </c>
      <c r="E124" s="2"/>
      <c r="F124" s="4" t="s">
        <v>3611</v>
      </c>
      <c r="G124" t="s">
        <v>9</v>
      </c>
      <c r="H124">
        <v>1</v>
      </c>
      <c r="I124" s="89">
        <v>43101</v>
      </c>
      <c r="J124">
        <v>12</v>
      </c>
      <c r="K124" t="s">
        <v>10</v>
      </c>
    </row>
    <row r="125" spans="1:11" ht="30" x14ac:dyDescent="0.25">
      <c r="A125" s="4" t="s">
        <v>3607</v>
      </c>
      <c r="B125" s="4" t="s">
        <v>3609</v>
      </c>
      <c r="C125" t="s">
        <v>3469</v>
      </c>
      <c r="D125" t="s">
        <v>7413</v>
      </c>
      <c r="E125" s="2"/>
      <c r="F125" s="4" t="s">
        <v>3612</v>
      </c>
      <c r="G125" t="s">
        <v>9</v>
      </c>
      <c r="H125">
        <v>1</v>
      </c>
      <c r="I125" s="89">
        <v>43101</v>
      </c>
      <c r="J125">
        <v>12</v>
      </c>
      <c r="K125" t="s">
        <v>10</v>
      </c>
    </row>
    <row r="126" spans="1:11" ht="30" x14ac:dyDescent="0.25">
      <c r="A126" s="4" t="s">
        <v>1905</v>
      </c>
      <c r="B126" s="4" t="s">
        <v>1659</v>
      </c>
      <c r="C126" t="s">
        <v>210</v>
      </c>
      <c r="D126" t="s">
        <v>7414</v>
      </c>
      <c r="E126" s="2">
        <v>8890659500</v>
      </c>
      <c r="F126" s="4" t="s">
        <v>7415</v>
      </c>
      <c r="G126" t="s">
        <v>9</v>
      </c>
      <c r="H126">
        <v>3</v>
      </c>
      <c r="I126" s="89">
        <v>43101</v>
      </c>
      <c r="J126">
        <v>12</v>
      </c>
      <c r="K126" t="s">
        <v>10</v>
      </c>
    </row>
    <row r="127" spans="1:11" ht="30" x14ac:dyDescent="0.25">
      <c r="A127" s="4" t="s">
        <v>1905</v>
      </c>
      <c r="B127" s="4" t="s">
        <v>1659</v>
      </c>
      <c r="C127" t="s">
        <v>210</v>
      </c>
      <c r="D127" t="s">
        <v>7414</v>
      </c>
      <c r="E127" s="2"/>
      <c r="F127" s="4" t="s">
        <v>212</v>
      </c>
      <c r="G127" t="s">
        <v>9</v>
      </c>
      <c r="H127">
        <v>1.5</v>
      </c>
      <c r="I127" s="89">
        <v>43101</v>
      </c>
      <c r="J127">
        <v>12</v>
      </c>
      <c r="K127" t="s">
        <v>10</v>
      </c>
    </row>
    <row r="128" spans="1:11" ht="30" x14ac:dyDescent="0.25">
      <c r="A128" s="4" t="s">
        <v>1905</v>
      </c>
      <c r="B128" s="4" t="s">
        <v>1659</v>
      </c>
      <c r="C128" t="s">
        <v>210</v>
      </c>
      <c r="D128" t="s">
        <v>7414</v>
      </c>
      <c r="E128" s="2"/>
      <c r="F128" s="4" t="s">
        <v>213</v>
      </c>
      <c r="G128" t="s">
        <v>9</v>
      </c>
      <c r="H128">
        <v>6.8</v>
      </c>
      <c r="I128" s="89">
        <v>43101</v>
      </c>
      <c r="J128">
        <v>12</v>
      </c>
      <c r="K128" t="s">
        <v>10</v>
      </c>
    </row>
    <row r="129" spans="1:11" ht="30" x14ac:dyDescent="0.25">
      <c r="A129" s="4" t="s">
        <v>1905</v>
      </c>
      <c r="B129" s="4" t="s">
        <v>1659</v>
      </c>
      <c r="C129" t="s">
        <v>210</v>
      </c>
      <c r="D129" t="s">
        <v>7414</v>
      </c>
      <c r="E129" s="2"/>
      <c r="F129" s="4" t="s">
        <v>215</v>
      </c>
      <c r="G129" t="s">
        <v>216</v>
      </c>
      <c r="H129">
        <v>1.7</v>
      </c>
      <c r="I129" s="89">
        <v>43101</v>
      </c>
      <c r="J129">
        <v>12</v>
      </c>
      <c r="K129" t="s">
        <v>10</v>
      </c>
    </row>
    <row r="130" spans="1:11" ht="45" x14ac:dyDescent="0.25">
      <c r="A130" s="4" t="s">
        <v>1905</v>
      </c>
      <c r="B130" s="4" t="s">
        <v>1873</v>
      </c>
      <c r="C130" t="s">
        <v>237</v>
      </c>
      <c r="D130" t="s">
        <v>7416</v>
      </c>
      <c r="E130" s="2">
        <v>0</v>
      </c>
      <c r="F130" s="4" t="s">
        <v>238</v>
      </c>
      <c r="G130" t="s">
        <v>9</v>
      </c>
      <c r="H130">
        <v>2.1</v>
      </c>
      <c r="I130" s="89">
        <v>43101</v>
      </c>
      <c r="J130">
        <v>12</v>
      </c>
      <c r="K130" t="s">
        <v>10</v>
      </c>
    </row>
    <row r="131" spans="1:11" ht="45" x14ac:dyDescent="0.25">
      <c r="A131" s="4" t="s">
        <v>1905</v>
      </c>
      <c r="B131" s="4" t="s">
        <v>1873</v>
      </c>
      <c r="C131" t="s">
        <v>237</v>
      </c>
      <c r="D131" t="s">
        <v>7416</v>
      </c>
      <c r="E131" s="2"/>
      <c r="F131" s="4" t="s">
        <v>239</v>
      </c>
      <c r="G131" t="s">
        <v>9</v>
      </c>
      <c r="H131">
        <v>60</v>
      </c>
      <c r="I131" s="89">
        <v>43101</v>
      </c>
      <c r="J131">
        <v>12</v>
      </c>
      <c r="K131" t="s">
        <v>10</v>
      </c>
    </row>
    <row r="132" spans="1:11" ht="45" x14ac:dyDescent="0.25">
      <c r="A132" s="4" t="s">
        <v>1905</v>
      </c>
      <c r="B132" s="4" t="s">
        <v>1660</v>
      </c>
      <c r="C132" t="s">
        <v>217</v>
      </c>
      <c r="D132" t="s">
        <v>7417</v>
      </c>
      <c r="E132" s="2">
        <v>5227800000</v>
      </c>
      <c r="F132" s="4" t="s">
        <v>218</v>
      </c>
      <c r="G132" t="s">
        <v>9</v>
      </c>
      <c r="H132">
        <v>29</v>
      </c>
      <c r="I132" s="89">
        <v>43101</v>
      </c>
      <c r="J132">
        <v>12</v>
      </c>
      <c r="K132" t="s">
        <v>10</v>
      </c>
    </row>
    <row r="133" spans="1:11" ht="45" x14ac:dyDescent="0.25">
      <c r="A133" s="4" t="s">
        <v>1905</v>
      </c>
      <c r="B133" s="4" t="s">
        <v>1660</v>
      </c>
      <c r="C133" t="s">
        <v>217</v>
      </c>
      <c r="D133" t="s">
        <v>7417</v>
      </c>
      <c r="E133" s="2"/>
      <c r="F133" s="4" t="s">
        <v>7418</v>
      </c>
      <c r="G133" t="s">
        <v>3521</v>
      </c>
      <c r="H133">
        <v>23</v>
      </c>
      <c r="I133" s="89">
        <v>43101</v>
      </c>
      <c r="J133">
        <v>12</v>
      </c>
      <c r="K133" t="s">
        <v>10</v>
      </c>
    </row>
    <row r="134" spans="1:11" ht="45" x14ac:dyDescent="0.25">
      <c r="A134" s="4" t="s">
        <v>1905</v>
      </c>
      <c r="B134" s="4" t="s">
        <v>1661</v>
      </c>
      <c r="C134" t="s">
        <v>220</v>
      </c>
      <c r="D134" t="s">
        <v>7419</v>
      </c>
      <c r="E134" s="2">
        <v>596000000</v>
      </c>
      <c r="F134" s="4" t="s">
        <v>221</v>
      </c>
      <c r="G134" t="s">
        <v>9</v>
      </c>
      <c r="H134">
        <v>2</v>
      </c>
      <c r="I134" s="89">
        <v>43101</v>
      </c>
      <c r="J134">
        <v>12</v>
      </c>
      <c r="K134" t="s">
        <v>10</v>
      </c>
    </row>
    <row r="135" spans="1:11" ht="60" x14ac:dyDescent="0.25">
      <c r="A135" s="4" t="s">
        <v>1905</v>
      </c>
      <c r="B135" s="4" t="s">
        <v>1872</v>
      </c>
      <c r="C135" t="s">
        <v>222</v>
      </c>
      <c r="D135" t="s">
        <v>7420</v>
      </c>
      <c r="E135" s="2">
        <v>7328415000</v>
      </c>
      <c r="F135" s="4" t="s">
        <v>223</v>
      </c>
      <c r="G135" t="s">
        <v>9</v>
      </c>
      <c r="H135">
        <v>2.8</v>
      </c>
      <c r="I135" s="89">
        <v>43101</v>
      </c>
      <c r="J135">
        <v>12</v>
      </c>
      <c r="K135" t="s">
        <v>10</v>
      </c>
    </row>
    <row r="136" spans="1:11" ht="60" x14ac:dyDescent="0.25">
      <c r="A136" s="4" t="s">
        <v>1905</v>
      </c>
      <c r="B136" s="4" t="s">
        <v>1872</v>
      </c>
      <c r="C136" t="s">
        <v>222</v>
      </c>
      <c r="D136" t="s">
        <v>7420</v>
      </c>
      <c r="E136" s="2"/>
      <c r="F136" s="4" t="s">
        <v>224</v>
      </c>
      <c r="G136" t="s">
        <v>9</v>
      </c>
      <c r="H136">
        <v>633</v>
      </c>
      <c r="I136" s="89">
        <v>43101</v>
      </c>
      <c r="J136">
        <v>12</v>
      </c>
      <c r="K136" t="s">
        <v>10</v>
      </c>
    </row>
    <row r="137" spans="1:11" ht="45" x14ac:dyDescent="0.25">
      <c r="A137" s="4" t="s">
        <v>1905</v>
      </c>
      <c r="B137" s="4" t="s">
        <v>1662</v>
      </c>
      <c r="C137" t="s">
        <v>225</v>
      </c>
      <c r="D137" t="s">
        <v>7421</v>
      </c>
      <c r="E137" s="2">
        <v>6000000000</v>
      </c>
      <c r="F137" s="4" t="s">
        <v>226</v>
      </c>
      <c r="G137" t="s">
        <v>9</v>
      </c>
      <c r="H137">
        <v>1.4</v>
      </c>
      <c r="I137" s="89">
        <v>43101</v>
      </c>
      <c r="J137">
        <v>12</v>
      </c>
      <c r="K137" t="s">
        <v>10</v>
      </c>
    </row>
    <row r="138" spans="1:11" ht="45" x14ac:dyDescent="0.25">
      <c r="A138" s="4" t="s">
        <v>1905</v>
      </c>
      <c r="B138" s="4" t="s">
        <v>1662</v>
      </c>
      <c r="C138" t="s">
        <v>225</v>
      </c>
      <c r="D138" t="s">
        <v>7421</v>
      </c>
      <c r="E138" s="2"/>
      <c r="F138" s="4" t="s">
        <v>227</v>
      </c>
      <c r="G138" t="s">
        <v>9</v>
      </c>
      <c r="H138">
        <v>3</v>
      </c>
      <c r="I138" s="89">
        <v>43101</v>
      </c>
      <c r="J138">
        <v>12</v>
      </c>
      <c r="K138" t="s">
        <v>10</v>
      </c>
    </row>
    <row r="139" spans="1:11" ht="45" x14ac:dyDescent="0.25">
      <c r="A139" s="4" t="s">
        <v>1905</v>
      </c>
      <c r="B139" s="4" t="s">
        <v>1663</v>
      </c>
      <c r="C139" t="s">
        <v>228</v>
      </c>
      <c r="D139" t="s">
        <v>7422</v>
      </c>
      <c r="E139" s="2">
        <v>5692324000</v>
      </c>
      <c r="F139" s="4" t="s">
        <v>229</v>
      </c>
      <c r="G139" t="s">
        <v>9</v>
      </c>
      <c r="H139">
        <v>1</v>
      </c>
      <c r="I139" s="89">
        <v>43101</v>
      </c>
      <c r="J139">
        <v>12</v>
      </c>
      <c r="K139" t="s">
        <v>10</v>
      </c>
    </row>
    <row r="140" spans="1:11" ht="45" x14ac:dyDescent="0.25">
      <c r="A140" s="4" t="s">
        <v>1905</v>
      </c>
      <c r="B140" s="4" t="s">
        <v>1663</v>
      </c>
      <c r="C140" t="s">
        <v>228</v>
      </c>
      <c r="D140" t="s">
        <v>7422</v>
      </c>
      <c r="E140" s="2"/>
      <c r="F140" s="4" t="s">
        <v>230</v>
      </c>
      <c r="G140" t="s">
        <v>9</v>
      </c>
      <c r="H140">
        <v>1.5</v>
      </c>
      <c r="I140" s="89">
        <v>43101</v>
      </c>
      <c r="J140">
        <v>12</v>
      </c>
      <c r="K140" t="s">
        <v>10</v>
      </c>
    </row>
    <row r="141" spans="1:11" ht="45" x14ac:dyDescent="0.25">
      <c r="A141" s="4" t="s">
        <v>1905</v>
      </c>
      <c r="B141" s="4" t="s">
        <v>1663</v>
      </c>
      <c r="C141" t="s">
        <v>228</v>
      </c>
      <c r="D141" t="s">
        <v>7422</v>
      </c>
      <c r="E141" s="2"/>
      <c r="F141" s="4" t="s">
        <v>224</v>
      </c>
      <c r="G141" t="s">
        <v>9</v>
      </c>
      <c r="H141">
        <v>5</v>
      </c>
      <c r="I141" s="89">
        <v>43101</v>
      </c>
      <c r="J141">
        <v>12</v>
      </c>
      <c r="K141" t="s">
        <v>10</v>
      </c>
    </row>
    <row r="142" spans="1:11" ht="45" x14ac:dyDescent="0.25">
      <c r="A142" s="4" t="s">
        <v>1905</v>
      </c>
      <c r="B142" s="4" t="s">
        <v>1664</v>
      </c>
      <c r="C142" t="s">
        <v>231</v>
      </c>
      <c r="D142" t="s">
        <v>7423</v>
      </c>
      <c r="E142" s="2">
        <v>6192000000</v>
      </c>
      <c r="F142" s="4" t="s">
        <v>232</v>
      </c>
      <c r="G142" t="s">
        <v>9</v>
      </c>
      <c r="H142">
        <v>2</v>
      </c>
      <c r="I142" s="89">
        <v>43101</v>
      </c>
      <c r="J142">
        <v>12</v>
      </c>
      <c r="K142" t="s">
        <v>10</v>
      </c>
    </row>
    <row r="143" spans="1:11" ht="45" x14ac:dyDescent="0.25">
      <c r="A143" s="4" t="s">
        <v>1905</v>
      </c>
      <c r="B143" s="4" t="s">
        <v>1664</v>
      </c>
      <c r="C143" t="s">
        <v>231</v>
      </c>
      <c r="D143" t="s">
        <v>7423</v>
      </c>
      <c r="E143" s="2"/>
      <c r="F143" s="4" t="s">
        <v>233</v>
      </c>
      <c r="G143" t="s">
        <v>9</v>
      </c>
      <c r="H143">
        <v>1</v>
      </c>
      <c r="I143" s="89">
        <v>43101</v>
      </c>
      <c r="J143">
        <v>12</v>
      </c>
      <c r="K143" t="s">
        <v>10</v>
      </c>
    </row>
    <row r="144" spans="1:11" ht="45" x14ac:dyDescent="0.25">
      <c r="A144" s="4" t="s">
        <v>1905</v>
      </c>
      <c r="B144" s="4" t="s">
        <v>1664</v>
      </c>
      <c r="C144" t="s">
        <v>231</v>
      </c>
      <c r="D144" t="s">
        <v>7423</v>
      </c>
      <c r="E144" s="2"/>
      <c r="F144" s="4" t="s">
        <v>234</v>
      </c>
      <c r="G144" t="s">
        <v>9</v>
      </c>
      <c r="H144">
        <v>1</v>
      </c>
      <c r="I144" s="89">
        <v>43101</v>
      </c>
      <c r="J144">
        <v>12</v>
      </c>
      <c r="K144" t="s">
        <v>10</v>
      </c>
    </row>
    <row r="145" spans="1:11" ht="45" x14ac:dyDescent="0.25">
      <c r="A145" s="4" t="s">
        <v>1905</v>
      </c>
      <c r="B145" s="4" t="s">
        <v>1665</v>
      </c>
      <c r="C145" t="s">
        <v>235</v>
      </c>
      <c r="D145" t="s">
        <v>7424</v>
      </c>
      <c r="E145" s="2">
        <v>160599948</v>
      </c>
      <c r="F145" s="4" t="s">
        <v>236</v>
      </c>
      <c r="G145" t="s">
        <v>9</v>
      </c>
      <c r="H145">
        <v>1</v>
      </c>
      <c r="I145" s="89">
        <v>43101</v>
      </c>
      <c r="J145">
        <v>12</v>
      </c>
      <c r="K145" t="s">
        <v>10</v>
      </c>
    </row>
    <row r="146" spans="1:11" ht="30" x14ac:dyDescent="0.25">
      <c r="A146" s="4" t="s">
        <v>1905</v>
      </c>
      <c r="B146" s="4" t="s">
        <v>1666</v>
      </c>
      <c r="C146" t="s">
        <v>3368</v>
      </c>
      <c r="D146" t="s">
        <v>7425</v>
      </c>
      <c r="E146" s="2">
        <v>0</v>
      </c>
      <c r="F146" s="4" t="s">
        <v>240</v>
      </c>
      <c r="G146" t="s">
        <v>9</v>
      </c>
      <c r="H146">
        <v>31</v>
      </c>
      <c r="I146" s="89">
        <v>43101</v>
      </c>
      <c r="J146">
        <v>12</v>
      </c>
      <c r="K146" t="s">
        <v>10</v>
      </c>
    </row>
    <row r="147" spans="1:11" ht="45" x14ac:dyDescent="0.25">
      <c r="A147" s="4" t="s">
        <v>1905</v>
      </c>
      <c r="B147" s="4" t="s">
        <v>7426</v>
      </c>
      <c r="C147" t="s">
        <v>3368</v>
      </c>
      <c r="D147" t="s">
        <v>7425</v>
      </c>
      <c r="E147" s="2"/>
      <c r="F147" s="4" t="s">
        <v>241</v>
      </c>
      <c r="G147" t="s">
        <v>9</v>
      </c>
      <c r="H147">
        <v>1.2</v>
      </c>
      <c r="I147" s="89">
        <v>43101</v>
      </c>
      <c r="J147">
        <v>12</v>
      </c>
      <c r="K147" t="s">
        <v>10</v>
      </c>
    </row>
    <row r="148" spans="1:11" ht="45" x14ac:dyDescent="0.25">
      <c r="A148" s="4" t="s">
        <v>1905</v>
      </c>
      <c r="B148" s="4" t="s">
        <v>1873</v>
      </c>
      <c r="C148" t="s">
        <v>237</v>
      </c>
      <c r="D148" t="s">
        <v>7416</v>
      </c>
      <c r="E148" s="2"/>
      <c r="F148" s="4" t="s">
        <v>238</v>
      </c>
      <c r="G148" t="s">
        <v>9</v>
      </c>
      <c r="H148">
        <v>2.1</v>
      </c>
      <c r="I148" s="89">
        <v>43101</v>
      </c>
      <c r="J148">
        <v>12</v>
      </c>
      <c r="K148" t="s">
        <v>10</v>
      </c>
    </row>
    <row r="149" spans="1:11" ht="45" x14ac:dyDescent="0.25">
      <c r="A149" s="4" t="s">
        <v>1905</v>
      </c>
      <c r="B149" s="4" t="s">
        <v>1873</v>
      </c>
      <c r="C149" t="s">
        <v>237</v>
      </c>
      <c r="D149" t="s">
        <v>7416</v>
      </c>
      <c r="E149" s="2"/>
      <c r="F149" s="4" t="s">
        <v>239</v>
      </c>
      <c r="G149" t="s">
        <v>9</v>
      </c>
      <c r="H149">
        <v>60</v>
      </c>
      <c r="I149" s="89">
        <v>43101</v>
      </c>
      <c r="J149">
        <v>12</v>
      </c>
      <c r="K149" t="s">
        <v>10</v>
      </c>
    </row>
    <row r="150" spans="1:11" ht="45" x14ac:dyDescent="0.25">
      <c r="A150" s="4" t="s">
        <v>1905</v>
      </c>
      <c r="B150" s="4" t="s">
        <v>7427</v>
      </c>
      <c r="C150" t="s">
        <v>242</v>
      </c>
      <c r="D150" t="s">
        <v>7428</v>
      </c>
      <c r="E150" s="2">
        <v>0</v>
      </c>
      <c r="F150" s="4" t="s">
        <v>243</v>
      </c>
      <c r="G150" t="s">
        <v>9</v>
      </c>
      <c r="H150">
        <v>8</v>
      </c>
      <c r="I150" s="89">
        <v>43101</v>
      </c>
      <c r="J150">
        <v>12</v>
      </c>
      <c r="K150" t="s">
        <v>10</v>
      </c>
    </row>
    <row r="151" spans="1:11" ht="45" x14ac:dyDescent="0.25">
      <c r="A151" s="4" t="s">
        <v>1905</v>
      </c>
      <c r="B151" s="4" t="s">
        <v>1873</v>
      </c>
      <c r="C151" t="s">
        <v>237</v>
      </c>
      <c r="D151" t="s">
        <v>7416</v>
      </c>
      <c r="E151" s="2"/>
      <c r="F151" s="4" t="s">
        <v>238</v>
      </c>
      <c r="G151" t="s">
        <v>9</v>
      </c>
      <c r="H151">
        <v>2.1</v>
      </c>
      <c r="I151" s="89">
        <v>43101</v>
      </c>
      <c r="J151">
        <v>12</v>
      </c>
      <c r="K151" t="s">
        <v>10</v>
      </c>
    </row>
    <row r="152" spans="1:11" ht="45" x14ac:dyDescent="0.25">
      <c r="A152" s="4" t="s">
        <v>1905</v>
      </c>
      <c r="B152" s="4" t="s">
        <v>1873</v>
      </c>
      <c r="C152" t="s">
        <v>237</v>
      </c>
      <c r="D152" t="s">
        <v>7416</v>
      </c>
      <c r="E152" s="2"/>
      <c r="F152" s="4" t="s">
        <v>239</v>
      </c>
      <c r="G152" t="s">
        <v>9</v>
      </c>
      <c r="H152">
        <v>60</v>
      </c>
      <c r="I152" s="89">
        <v>43101</v>
      </c>
      <c r="J152">
        <v>12</v>
      </c>
      <c r="K152" t="s">
        <v>10</v>
      </c>
    </row>
    <row r="153" spans="1:11" ht="45" x14ac:dyDescent="0.25">
      <c r="A153" s="4" t="s">
        <v>1905</v>
      </c>
      <c r="B153" s="4" t="s">
        <v>7427</v>
      </c>
      <c r="C153" t="s">
        <v>242</v>
      </c>
      <c r="D153" t="s">
        <v>7428</v>
      </c>
      <c r="E153" s="2"/>
      <c r="F153" s="4" t="s">
        <v>243</v>
      </c>
      <c r="G153" t="s">
        <v>9</v>
      </c>
      <c r="H153">
        <v>8</v>
      </c>
      <c r="I153" s="89">
        <v>43101</v>
      </c>
      <c r="J153">
        <v>12</v>
      </c>
      <c r="K153" t="s">
        <v>10</v>
      </c>
    </row>
    <row r="154" spans="1:11" ht="45" x14ac:dyDescent="0.25">
      <c r="A154" s="4" t="s">
        <v>1905</v>
      </c>
      <c r="B154" s="4" t="s">
        <v>7427</v>
      </c>
      <c r="C154" t="s">
        <v>242</v>
      </c>
      <c r="D154" t="s">
        <v>7428</v>
      </c>
      <c r="E154" s="2"/>
      <c r="F154" s="4" t="s">
        <v>243</v>
      </c>
      <c r="G154" t="s">
        <v>9</v>
      </c>
      <c r="H154">
        <v>8</v>
      </c>
      <c r="I154" s="89">
        <v>43101</v>
      </c>
      <c r="J154">
        <v>12</v>
      </c>
      <c r="K154" t="s">
        <v>10</v>
      </c>
    </row>
    <row r="155" spans="1:11" ht="30" x14ac:dyDescent="0.25">
      <c r="A155" s="4" t="s">
        <v>252</v>
      </c>
      <c r="B155" s="4" t="s">
        <v>1874</v>
      </c>
      <c r="C155" t="s">
        <v>245</v>
      </c>
      <c r="D155" t="s">
        <v>7429</v>
      </c>
      <c r="E155" s="2">
        <v>50000000</v>
      </c>
      <c r="F155" s="4" t="s">
        <v>246</v>
      </c>
      <c r="G155" t="s">
        <v>20</v>
      </c>
      <c r="H155">
        <v>100</v>
      </c>
      <c r="I155" s="89">
        <v>43163</v>
      </c>
      <c r="J155">
        <v>6</v>
      </c>
      <c r="K155" t="s">
        <v>10</v>
      </c>
    </row>
    <row r="156" spans="1:11" ht="30" x14ac:dyDescent="0.25">
      <c r="A156" s="4" t="s">
        <v>252</v>
      </c>
      <c r="B156" s="4" t="s">
        <v>1942</v>
      </c>
      <c r="C156" t="s">
        <v>1943</v>
      </c>
      <c r="D156" t="s">
        <v>7430</v>
      </c>
      <c r="E156" s="2">
        <v>450685660</v>
      </c>
      <c r="F156" s="4" t="s">
        <v>7431</v>
      </c>
      <c r="G156" t="s">
        <v>20</v>
      </c>
      <c r="H156">
        <v>100</v>
      </c>
      <c r="I156" s="89">
        <v>43205</v>
      </c>
      <c r="J156">
        <v>4</v>
      </c>
      <c r="K156" t="s">
        <v>10</v>
      </c>
    </row>
    <row r="157" spans="1:11" ht="30" x14ac:dyDescent="0.25">
      <c r="A157" s="4" t="s">
        <v>252</v>
      </c>
      <c r="B157" s="4" t="s">
        <v>1942</v>
      </c>
      <c r="C157" t="s">
        <v>1943</v>
      </c>
      <c r="D157" t="s">
        <v>7430</v>
      </c>
      <c r="E157" s="2"/>
      <c r="F157" s="4" t="s">
        <v>1947</v>
      </c>
      <c r="G157" t="s">
        <v>20</v>
      </c>
      <c r="H157">
        <v>100</v>
      </c>
      <c r="I157" s="89">
        <v>43206</v>
      </c>
      <c r="J157">
        <v>3</v>
      </c>
      <c r="K157" t="s">
        <v>10</v>
      </c>
    </row>
    <row r="158" spans="1:11" ht="30" x14ac:dyDescent="0.25">
      <c r="A158" s="4" t="s">
        <v>252</v>
      </c>
      <c r="B158" s="4" t="s">
        <v>1942</v>
      </c>
      <c r="C158" t="s">
        <v>1943</v>
      </c>
      <c r="D158" t="s">
        <v>7430</v>
      </c>
      <c r="E158" s="2"/>
      <c r="F158" s="4" t="s">
        <v>1946</v>
      </c>
      <c r="G158" t="s">
        <v>20</v>
      </c>
      <c r="H158">
        <v>100</v>
      </c>
      <c r="I158" s="89">
        <v>43207</v>
      </c>
      <c r="J158">
        <v>2</v>
      </c>
      <c r="K158" t="s">
        <v>10</v>
      </c>
    </row>
    <row r="159" spans="1:11" ht="30" x14ac:dyDescent="0.25">
      <c r="A159" s="4" t="s">
        <v>252</v>
      </c>
      <c r="B159" s="4" t="s">
        <v>1942</v>
      </c>
      <c r="C159" t="s">
        <v>1943</v>
      </c>
      <c r="D159" t="s">
        <v>7430</v>
      </c>
      <c r="E159" s="2"/>
      <c r="F159" s="4" t="s">
        <v>1479</v>
      </c>
      <c r="G159" t="s">
        <v>20</v>
      </c>
      <c r="H159">
        <v>100</v>
      </c>
      <c r="I159" s="89">
        <v>43315</v>
      </c>
      <c r="J159">
        <v>3</v>
      </c>
      <c r="K159" t="s">
        <v>10</v>
      </c>
    </row>
    <row r="160" spans="1:11" ht="30" x14ac:dyDescent="0.25">
      <c r="A160" s="4" t="s">
        <v>252</v>
      </c>
      <c r="B160" s="4" t="s">
        <v>1942</v>
      </c>
      <c r="C160" t="s">
        <v>1943</v>
      </c>
      <c r="D160" t="s">
        <v>7430</v>
      </c>
      <c r="E160" s="2"/>
      <c r="F160" s="4" t="s">
        <v>1945</v>
      </c>
      <c r="G160" t="s">
        <v>20</v>
      </c>
      <c r="H160">
        <v>100</v>
      </c>
      <c r="I160" s="89">
        <v>43134</v>
      </c>
      <c r="J160">
        <v>6</v>
      </c>
      <c r="K160" t="s">
        <v>10</v>
      </c>
    </row>
    <row r="161" spans="1:11" ht="30" x14ac:dyDescent="0.25">
      <c r="A161" s="4" t="s">
        <v>252</v>
      </c>
      <c r="B161" s="4" t="s">
        <v>1942</v>
      </c>
      <c r="C161" t="s">
        <v>1943</v>
      </c>
      <c r="D161" t="s">
        <v>7430</v>
      </c>
      <c r="E161" s="2"/>
      <c r="F161" s="4" t="s">
        <v>7432</v>
      </c>
      <c r="G161" t="s">
        <v>20</v>
      </c>
      <c r="H161">
        <v>100</v>
      </c>
      <c r="I161" s="89">
        <v>43223</v>
      </c>
      <c r="J161">
        <v>4</v>
      </c>
      <c r="K161" t="s">
        <v>10</v>
      </c>
    </row>
    <row r="162" spans="1:11" ht="30" x14ac:dyDescent="0.25">
      <c r="A162" s="4" t="s">
        <v>252</v>
      </c>
      <c r="B162" s="4" t="s">
        <v>1942</v>
      </c>
      <c r="C162" t="s">
        <v>1943</v>
      </c>
      <c r="D162" t="s">
        <v>7430</v>
      </c>
      <c r="E162" s="2"/>
      <c r="F162" s="4" t="s">
        <v>1944</v>
      </c>
      <c r="G162" t="s">
        <v>20</v>
      </c>
      <c r="H162">
        <v>100</v>
      </c>
      <c r="I162" s="89">
        <v>43284</v>
      </c>
      <c r="J162">
        <v>3</v>
      </c>
      <c r="K162" t="s">
        <v>10</v>
      </c>
    </row>
    <row r="163" spans="1:11" ht="30" x14ac:dyDescent="0.25">
      <c r="A163" s="4" t="s">
        <v>252</v>
      </c>
      <c r="B163" s="4" t="s">
        <v>1875</v>
      </c>
      <c r="C163" t="s">
        <v>247</v>
      </c>
      <c r="D163" t="s">
        <v>7433</v>
      </c>
      <c r="E163" s="2">
        <v>100000000</v>
      </c>
      <c r="F163" s="4" t="s">
        <v>248</v>
      </c>
      <c r="G163" t="s">
        <v>20</v>
      </c>
      <c r="H163">
        <v>100</v>
      </c>
      <c r="I163" s="89">
        <v>43163</v>
      </c>
      <c r="J163">
        <v>6</v>
      </c>
      <c r="K163" t="s">
        <v>10</v>
      </c>
    </row>
    <row r="164" spans="1:11" x14ac:dyDescent="0.25">
      <c r="A164" s="4" t="s">
        <v>252</v>
      </c>
      <c r="B164" s="4" t="s">
        <v>7434</v>
      </c>
      <c r="C164" t="s">
        <v>253</v>
      </c>
      <c r="D164" t="s">
        <v>7435</v>
      </c>
      <c r="E164" s="2">
        <v>0</v>
      </c>
      <c r="F164" s="4" t="s">
        <v>7436</v>
      </c>
      <c r="G164" t="s">
        <v>20</v>
      </c>
      <c r="H164">
        <v>100</v>
      </c>
      <c r="I164" s="89">
        <v>43173</v>
      </c>
      <c r="J164">
        <v>6</v>
      </c>
      <c r="K164" t="s">
        <v>10</v>
      </c>
    </row>
    <row r="165" spans="1:11" x14ac:dyDescent="0.25">
      <c r="A165" s="4" t="s">
        <v>252</v>
      </c>
      <c r="B165" s="4" t="s">
        <v>7434</v>
      </c>
      <c r="C165" t="s">
        <v>253</v>
      </c>
      <c r="D165" t="s">
        <v>7435</v>
      </c>
      <c r="E165" s="2"/>
      <c r="F165" s="4" t="s">
        <v>7437</v>
      </c>
      <c r="G165" t="s">
        <v>20</v>
      </c>
      <c r="H165">
        <v>100</v>
      </c>
      <c r="I165" s="89">
        <v>43174</v>
      </c>
      <c r="J165">
        <v>8</v>
      </c>
      <c r="K165" t="s">
        <v>10</v>
      </c>
    </row>
    <row r="166" spans="1:11" x14ac:dyDescent="0.25">
      <c r="A166" s="4" t="s">
        <v>252</v>
      </c>
      <c r="B166" s="4" t="s">
        <v>7434</v>
      </c>
      <c r="C166" t="s">
        <v>253</v>
      </c>
      <c r="D166" t="s">
        <v>7435</v>
      </c>
      <c r="E166" s="2"/>
      <c r="F166" s="4" t="s">
        <v>3670</v>
      </c>
      <c r="G166" t="s">
        <v>20</v>
      </c>
      <c r="H166">
        <v>100</v>
      </c>
      <c r="I166" s="89">
        <v>43175</v>
      </c>
      <c r="J166">
        <v>9</v>
      </c>
      <c r="K166" t="s">
        <v>10</v>
      </c>
    </row>
    <row r="167" spans="1:11" x14ac:dyDescent="0.25">
      <c r="A167" s="4" t="s">
        <v>252</v>
      </c>
      <c r="B167" s="4" t="s">
        <v>7434</v>
      </c>
      <c r="C167" t="s">
        <v>253</v>
      </c>
      <c r="D167" t="s">
        <v>7435</v>
      </c>
      <c r="E167" s="2"/>
      <c r="F167" s="4" t="s">
        <v>7438</v>
      </c>
      <c r="G167" t="s">
        <v>20</v>
      </c>
      <c r="H167">
        <v>100</v>
      </c>
      <c r="I167" s="89">
        <v>43176</v>
      </c>
      <c r="J167">
        <v>9</v>
      </c>
      <c r="K167" t="s">
        <v>10</v>
      </c>
    </row>
    <row r="168" spans="1:11" ht="30" x14ac:dyDescent="0.25">
      <c r="A168" s="4" t="s">
        <v>252</v>
      </c>
      <c r="B168" s="4" t="s">
        <v>7439</v>
      </c>
      <c r="C168" t="s">
        <v>254</v>
      </c>
      <c r="D168" t="s">
        <v>7440</v>
      </c>
      <c r="E168" s="2">
        <v>0</v>
      </c>
      <c r="F168" s="4" t="s">
        <v>255</v>
      </c>
      <c r="G168" t="s">
        <v>20</v>
      </c>
      <c r="H168">
        <v>100</v>
      </c>
      <c r="I168" s="89">
        <v>43133</v>
      </c>
      <c r="J168">
        <v>9</v>
      </c>
      <c r="K168" t="s">
        <v>10</v>
      </c>
    </row>
    <row r="169" spans="1:11" ht="30" x14ac:dyDescent="0.25">
      <c r="A169" s="4" t="s">
        <v>252</v>
      </c>
      <c r="B169" s="4" t="s">
        <v>7439</v>
      </c>
      <c r="C169" t="s">
        <v>254</v>
      </c>
      <c r="D169" t="s">
        <v>7440</v>
      </c>
      <c r="E169" s="2"/>
      <c r="F169" s="4" t="s">
        <v>256</v>
      </c>
      <c r="G169" t="s">
        <v>20</v>
      </c>
      <c r="H169">
        <v>100</v>
      </c>
      <c r="I169" s="89">
        <v>43134</v>
      </c>
      <c r="J169">
        <v>9</v>
      </c>
      <c r="K169" t="s">
        <v>10</v>
      </c>
    </row>
    <row r="170" spans="1:11" ht="30" x14ac:dyDescent="0.25">
      <c r="A170" s="4" t="s">
        <v>252</v>
      </c>
      <c r="B170" s="4" t="s">
        <v>7439</v>
      </c>
      <c r="C170" t="s">
        <v>254</v>
      </c>
      <c r="D170" t="s">
        <v>7440</v>
      </c>
      <c r="E170" s="2"/>
      <c r="F170" s="4" t="s">
        <v>257</v>
      </c>
      <c r="G170" t="s">
        <v>20</v>
      </c>
      <c r="H170">
        <v>100</v>
      </c>
      <c r="I170" s="89">
        <v>43135</v>
      </c>
      <c r="J170">
        <v>9</v>
      </c>
      <c r="K170" t="s">
        <v>10</v>
      </c>
    </row>
    <row r="171" spans="1:11" ht="30" x14ac:dyDescent="0.25">
      <c r="A171" s="4" t="s">
        <v>252</v>
      </c>
      <c r="B171" s="4" t="s">
        <v>7439</v>
      </c>
      <c r="C171" t="s">
        <v>254</v>
      </c>
      <c r="D171" t="s">
        <v>7440</v>
      </c>
      <c r="E171" s="2"/>
      <c r="F171" s="4" t="s">
        <v>258</v>
      </c>
      <c r="G171" t="s">
        <v>20</v>
      </c>
      <c r="H171">
        <v>100</v>
      </c>
      <c r="I171" s="89">
        <v>43136</v>
      </c>
      <c r="J171">
        <v>9</v>
      </c>
      <c r="K171" t="s">
        <v>10</v>
      </c>
    </row>
    <row r="172" spans="1:11" ht="30" x14ac:dyDescent="0.25">
      <c r="A172" s="4" t="s">
        <v>252</v>
      </c>
      <c r="B172" s="4" t="s">
        <v>7439</v>
      </c>
      <c r="C172" t="s">
        <v>254</v>
      </c>
      <c r="D172" t="s">
        <v>7440</v>
      </c>
      <c r="E172" s="2"/>
      <c r="F172" s="4" t="s">
        <v>259</v>
      </c>
      <c r="G172" t="s">
        <v>20</v>
      </c>
      <c r="H172">
        <v>100</v>
      </c>
      <c r="I172" s="89">
        <v>43137</v>
      </c>
      <c r="J172">
        <v>9</v>
      </c>
      <c r="K172" t="s">
        <v>10</v>
      </c>
    </row>
    <row r="173" spans="1:11" ht="30" x14ac:dyDescent="0.25">
      <c r="A173" s="4" t="s">
        <v>252</v>
      </c>
      <c r="B173" s="4" t="s">
        <v>7439</v>
      </c>
      <c r="C173" t="s">
        <v>254</v>
      </c>
      <c r="D173" t="s">
        <v>7440</v>
      </c>
      <c r="E173" s="2"/>
      <c r="F173" s="4" t="s">
        <v>260</v>
      </c>
      <c r="G173" t="s">
        <v>20</v>
      </c>
      <c r="H173">
        <v>100</v>
      </c>
      <c r="I173" s="89">
        <v>43138</v>
      </c>
      <c r="J173">
        <v>9</v>
      </c>
      <c r="K173" t="s">
        <v>10</v>
      </c>
    </row>
    <row r="174" spans="1:11" ht="30" x14ac:dyDescent="0.25">
      <c r="A174" s="4" t="s">
        <v>252</v>
      </c>
      <c r="B174" s="4" t="s">
        <v>7439</v>
      </c>
      <c r="C174" t="s">
        <v>254</v>
      </c>
      <c r="D174" t="s">
        <v>7440</v>
      </c>
      <c r="E174" s="2"/>
      <c r="F174" s="4" t="s">
        <v>121</v>
      </c>
      <c r="G174" t="s">
        <v>20</v>
      </c>
      <c r="H174">
        <v>100</v>
      </c>
      <c r="I174" s="89">
        <v>43139</v>
      </c>
      <c r="J174">
        <v>9</v>
      </c>
      <c r="K174" t="s">
        <v>10</v>
      </c>
    </row>
    <row r="175" spans="1:11" ht="30" x14ac:dyDescent="0.25">
      <c r="A175" s="4" t="s">
        <v>252</v>
      </c>
      <c r="B175" s="4" t="s">
        <v>7439</v>
      </c>
      <c r="C175" t="s">
        <v>254</v>
      </c>
      <c r="D175" t="s">
        <v>7440</v>
      </c>
      <c r="E175" s="2"/>
      <c r="F175" s="4" t="s">
        <v>261</v>
      </c>
      <c r="G175" t="s">
        <v>20</v>
      </c>
      <c r="H175">
        <v>100</v>
      </c>
      <c r="I175" s="89">
        <v>43140</v>
      </c>
      <c r="J175">
        <v>9</v>
      </c>
      <c r="K175" t="s">
        <v>10</v>
      </c>
    </row>
    <row r="176" spans="1:11" ht="30" x14ac:dyDescent="0.25">
      <c r="A176" s="4" t="s">
        <v>252</v>
      </c>
      <c r="B176" s="4" t="s">
        <v>7439</v>
      </c>
      <c r="C176" t="s">
        <v>254</v>
      </c>
      <c r="D176" t="s">
        <v>7440</v>
      </c>
      <c r="E176" s="2"/>
      <c r="F176" s="4" t="s">
        <v>262</v>
      </c>
      <c r="G176" t="s">
        <v>20</v>
      </c>
      <c r="H176">
        <v>100</v>
      </c>
      <c r="I176" s="89">
        <v>43141</v>
      </c>
      <c r="J176">
        <v>9</v>
      </c>
      <c r="K176" t="s">
        <v>10</v>
      </c>
    </row>
    <row r="177" spans="1:11" ht="30" x14ac:dyDescent="0.25">
      <c r="A177" s="4" t="s">
        <v>252</v>
      </c>
      <c r="B177" s="4" t="s">
        <v>7439</v>
      </c>
      <c r="C177" t="s">
        <v>254</v>
      </c>
      <c r="D177" t="s">
        <v>7440</v>
      </c>
      <c r="E177" s="2"/>
      <c r="F177" s="4" t="s">
        <v>263</v>
      </c>
      <c r="G177" t="s">
        <v>20</v>
      </c>
      <c r="H177">
        <v>100</v>
      </c>
      <c r="I177" s="89">
        <v>43142</v>
      </c>
      <c r="J177">
        <v>9</v>
      </c>
      <c r="K177" t="s">
        <v>10</v>
      </c>
    </row>
    <row r="178" spans="1:11" ht="30" x14ac:dyDescent="0.25">
      <c r="A178" s="4" t="s">
        <v>252</v>
      </c>
      <c r="B178" s="4" t="s">
        <v>7439</v>
      </c>
      <c r="C178" t="s">
        <v>254</v>
      </c>
      <c r="D178" t="s">
        <v>7440</v>
      </c>
      <c r="E178" s="2"/>
      <c r="F178" s="4" t="s">
        <v>264</v>
      </c>
      <c r="G178" t="s">
        <v>20</v>
      </c>
      <c r="H178">
        <v>100</v>
      </c>
      <c r="I178" s="89">
        <v>43143</v>
      </c>
      <c r="J178">
        <v>9</v>
      </c>
      <c r="K178" t="s">
        <v>10</v>
      </c>
    </row>
    <row r="179" spans="1:11" ht="30" x14ac:dyDescent="0.25">
      <c r="A179" s="4" t="s">
        <v>252</v>
      </c>
      <c r="B179" s="4" t="s">
        <v>7439</v>
      </c>
      <c r="C179" t="s">
        <v>254</v>
      </c>
      <c r="D179" t="s">
        <v>7440</v>
      </c>
      <c r="E179" s="2"/>
      <c r="F179" s="4" t="s">
        <v>265</v>
      </c>
      <c r="G179" t="s">
        <v>20</v>
      </c>
      <c r="H179">
        <v>100</v>
      </c>
      <c r="I179" s="89">
        <v>43144</v>
      </c>
      <c r="J179">
        <v>9</v>
      </c>
      <c r="K179" t="s">
        <v>10</v>
      </c>
    </row>
    <row r="180" spans="1:11" ht="30" x14ac:dyDescent="0.25">
      <c r="A180" s="4" t="s">
        <v>252</v>
      </c>
      <c r="B180" s="4" t="s">
        <v>2015</v>
      </c>
      <c r="C180" t="s">
        <v>2016</v>
      </c>
      <c r="D180" t="s">
        <v>7441</v>
      </c>
      <c r="E180" s="2">
        <v>0</v>
      </c>
      <c r="F180" s="4" t="s">
        <v>7442</v>
      </c>
      <c r="G180" t="s">
        <v>20</v>
      </c>
      <c r="H180">
        <v>100</v>
      </c>
      <c r="I180" s="89">
        <v>43133</v>
      </c>
      <c r="J180">
        <v>6</v>
      </c>
      <c r="K180" t="s">
        <v>10</v>
      </c>
    </row>
    <row r="181" spans="1:11" ht="30" x14ac:dyDescent="0.25">
      <c r="A181" s="4" t="s">
        <v>252</v>
      </c>
      <c r="B181" s="4" t="s">
        <v>2015</v>
      </c>
      <c r="C181" t="s">
        <v>2016</v>
      </c>
      <c r="D181" t="s">
        <v>7441</v>
      </c>
      <c r="E181" s="2"/>
      <c r="F181" s="4" t="s">
        <v>7437</v>
      </c>
      <c r="G181" t="s">
        <v>20</v>
      </c>
      <c r="H181">
        <v>100</v>
      </c>
      <c r="I181" s="89">
        <v>43134</v>
      </c>
      <c r="J181">
        <v>8</v>
      </c>
      <c r="K181" t="s">
        <v>10</v>
      </c>
    </row>
    <row r="182" spans="1:11" ht="30" x14ac:dyDescent="0.25">
      <c r="A182" s="4" t="s">
        <v>252</v>
      </c>
      <c r="B182" s="4" t="s">
        <v>2015</v>
      </c>
      <c r="C182" t="s">
        <v>2016</v>
      </c>
      <c r="D182" t="s">
        <v>7441</v>
      </c>
      <c r="E182" s="2"/>
      <c r="F182" s="4" t="s">
        <v>3670</v>
      </c>
      <c r="G182" t="s">
        <v>20</v>
      </c>
      <c r="H182">
        <v>100</v>
      </c>
      <c r="I182" s="89">
        <v>43135</v>
      </c>
      <c r="J182">
        <v>9</v>
      </c>
      <c r="K182" t="s">
        <v>10</v>
      </c>
    </row>
    <row r="183" spans="1:11" ht="30" x14ac:dyDescent="0.25">
      <c r="A183" s="4" t="s">
        <v>252</v>
      </c>
      <c r="B183" s="4" t="s">
        <v>2015</v>
      </c>
      <c r="C183" t="s">
        <v>2016</v>
      </c>
      <c r="D183" t="s">
        <v>7441</v>
      </c>
      <c r="E183" s="2"/>
      <c r="F183" s="4" t="s">
        <v>7438</v>
      </c>
      <c r="G183" t="s">
        <v>20</v>
      </c>
      <c r="H183">
        <v>100</v>
      </c>
      <c r="I183" s="89">
        <v>43136</v>
      </c>
      <c r="J183">
        <v>9</v>
      </c>
      <c r="K183" t="s">
        <v>10</v>
      </c>
    </row>
    <row r="184" spans="1:11" ht="30" x14ac:dyDescent="0.25">
      <c r="A184" s="4" t="s">
        <v>252</v>
      </c>
      <c r="B184" s="4" t="s">
        <v>7443</v>
      </c>
      <c r="C184" t="s">
        <v>7444</v>
      </c>
      <c r="D184" t="s">
        <v>7445</v>
      </c>
      <c r="E184" s="2">
        <v>0</v>
      </c>
      <c r="F184" s="4" t="s">
        <v>7446</v>
      </c>
      <c r="G184" t="s">
        <v>20</v>
      </c>
      <c r="H184">
        <v>100</v>
      </c>
      <c r="I184" s="89">
        <v>43374</v>
      </c>
      <c r="J184">
        <v>2</v>
      </c>
      <c r="K184" t="s">
        <v>10</v>
      </c>
    </row>
    <row r="185" spans="1:11" x14ac:dyDescent="0.25">
      <c r="A185" s="4" t="s">
        <v>252</v>
      </c>
      <c r="B185" s="4" t="s">
        <v>1668</v>
      </c>
      <c r="C185" t="s">
        <v>244</v>
      </c>
      <c r="D185" t="s">
        <v>7447</v>
      </c>
      <c r="E185" s="2">
        <v>0</v>
      </c>
      <c r="F185" s="4" t="s">
        <v>249</v>
      </c>
      <c r="G185" t="s">
        <v>9</v>
      </c>
      <c r="H185">
        <v>1</v>
      </c>
      <c r="I185" s="89">
        <v>43101</v>
      </c>
      <c r="J185">
        <v>12</v>
      </c>
      <c r="K185" t="s">
        <v>10</v>
      </c>
    </row>
    <row r="186" spans="1:11" x14ac:dyDescent="0.25">
      <c r="A186" s="4" t="s">
        <v>252</v>
      </c>
      <c r="B186" s="4" t="s">
        <v>1668</v>
      </c>
      <c r="C186" t="s">
        <v>244</v>
      </c>
      <c r="D186" t="s">
        <v>7447</v>
      </c>
      <c r="E186" s="2"/>
      <c r="F186" s="4" t="s">
        <v>3671</v>
      </c>
      <c r="G186" t="s">
        <v>9</v>
      </c>
      <c r="H186">
        <v>1</v>
      </c>
      <c r="I186" s="89">
        <v>43101</v>
      </c>
      <c r="J186">
        <v>12</v>
      </c>
      <c r="K186" t="s">
        <v>10</v>
      </c>
    </row>
    <row r="187" spans="1:11" ht="30" x14ac:dyDescent="0.25">
      <c r="A187" s="4" t="s">
        <v>252</v>
      </c>
      <c r="B187" s="4" t="s">
        <v>1876</v>
      </c>
      <c r="C187" t="s">
        <v>250</v>
      </c>
      <c r="D187" t="s">
        <v>7448</v>
      </c>
      <c r="E187" s="2">
        <v>150000000</v>
      </c>
      <c r="F187" s="4" t="s">
        <v>251</v>
      </c>
      <c r="G187" t="s">
        <v>20</v>
      </c>
      <c r="H187">
        <v>100</v>
      </c>
      <c r="I187" s="89">
        <v>43163</v>
      </c>
      <c r="J187">
        <v>6</v>
      </c>
      <c r="K187" t="s">
        <v>10</v>
      </c>
    </row>
    <row r="188" spans="1:11" ht="30" x14ac:dyDescent="0.25">
      <c r="A188" s="4" t="s">
        <v>1949</v>
      </c>
      <c r="B188" s="4" t="s">
        <v>1950</v>
      </c>
      <c r="C188" t="s">
        <v>1951</v>
      </c>
      <c r="D188" t="s">
        <v>7449</v>
      </c>
      <c r="E188" s="2">
        <v>350000000</v>
      </c>
      <c r="F188" s="4" t="s">
        <v>1956</v>
      </c>
      <c r="G188" t="s">
        <v>9</v>
      </c>
      <c r="H188">
        <v>233</v>
      </c>
      <c r="I188" s="89">
        <v>43101</v>
      </c>
      <c r="J188">
        <v>12</v>
      </c>
      <c r="K188" t="s">
        <v>10</v>
      </c>
    </row>
    <row r="189" spans="1:11" ht="30" x14ac:dyDescent="0.25">
      <c r="A189" s="4" t="s">
        <v>1949</v>
      </c>
      <c r="B189" s="4" t="s">
        <v>1950</v>
      </c>
      <c r="C189" t="s">
        <v>1951</v>
      </c>
      <c r="D189" t="s">
        <v>7449</v>
      </c>
      <c r="E189" s="2"/>
      <c r="F189" s="4" t="s">
        <v>1955</v>
      </c>
      <c r="G189" t="s">
        <v>9</v>
      </c>
      <c r="H189">
        <v>233</v>
      </c>
      <c r="I189" s="89">
        <v>43101</v>
      </c>
      <c r="J189">
        <v>12</v>
      </c>
      <c r="K189" t="s">
        <v>10</v>
      </c>
    </row>
    <row r="190" spans="1:11" ht="30" x14ac:dyDescent="0.25">
      <c r="A190" s="4" t="s">
        <v>1949</v>
      </c>
      <c r="B190" s="4" t="s">
        <v>1950</v>
      </c>
      <c r="C190" t="s">
        <v>1951</v>
      </c>
      <c r="D190" t="s">
        <v>7449</v>
      </c>
      <c r="E190" s="2"/>
      <c r="F190" s="4" t="s">
        <v>7450</v>
      </c>
      <c r="G190" t="s">
        <v>9</v>
      </c>
      <c r="H190">
        <v>3</v>
      </c>
      <c r="I190" s="89">
        <v>43101</v>
      </c>
      <c r="J190">
        <v>12</v>
      </c>
      <c r="K190" t="s">
        <v>10</v>
      </c>
    </row>
    <row r="191" spans="1:11" ht="30" x14ac:dyDescent="0.25">
      <c r="A191" s="4" t="s">
        <v>1949</v>
      </c>
      <c r="B191" s="4" t="s">
        <v>1950</v>
      </c>
      <c r="C191" t="s">
        <v>1951</v>
      </c>
      <c r="D191" t="s">
        <v>7449</v>
      </c>
      <c r="E191" s="2"/>
      <c r="F191" s="4" t="s">
        <v>1954</v>
      </c>
      <c r="G191" t="s">
        <v>9</v>
      </c>
      <c r="H191">
        <v>1</v>
      </c>
      <c r="I191" s="89">
        <v>43101</v>
      </c>
      <c r="J191">
        <v>12</v>
      </c>
      <c r="K191" t="s">
        <v>10</v>
      </c>
    </row>
    <row r="192" spans="1:11" ht="30" x14ac:dyDescent="0.25">
      <c r="A192" s="4" t="s">
        <v>1949</v>
      </c>
      <c r="B192" s="4" t="s">
        <v>1950</v>
      </c>
      <c r="C192" t="s">
        <v>1951</v>
      </c>
      <c r="D192" t="s">
        <v>7449</v>
      </c>
      <c r="E192" s="2"/>
      <c r="F192" s="4" t="s">
        <v>1952</v>
      </c>
      <c r="G192" t="s">
        <v>9</v>
      </c>
      <c r="H192">
        <v>1</v>
      </c>
      <c r="I192" s="89">
        <v>43101</v>
      </c>
      <c r="J192">
        <v>12</v>
      </c>
      <c r="K192" t="s">
        <v>10</v>
      </c>
    </row>
    <row r="193" spans="1:11" ht="30" x14ac:dyDescent="0.25">
      <c r="A193" s="4" t="s">
        <v>1949</v>
      </c>
      <c r="B193" s="4" t="s">
        <v>1959</v>
      </c>
      <c r="C193" t="s">
        <v>1960</v>
      </c>
      <c r="D193" t="s">
        <v>7451</v>
      </c>
      <c r="E193" s="2">
        <v>975250441</v>
      </c>
      <c r="F193" s="4" t="s">
        <v>596</v>
      </c>
      <c r="G193" t="s">
        <v>9</v>
      </c>
      <c r="H193">
        <v>40</v>
      </c>
      <c r="I193" s="89">
        <v>43101</v>
      </c>
      <c r="J193">
        <v>12</v>
      </c>
      <c r="K193" t="s">
        <v>10</v>
      </c>
    </row>
    <row r="194" spans="1:11" ht="30" x14ac:dyDescent="0.25">
      <c r="A194" s="4" t="s">
        <v>1949</v>
      </c>
      <c r="B194" s="4" t="s">
        <v>1959</v>
      </c>
      <c r="C194" t="s">
        <v>1960</v>
      </c>
      <c r="D194" t="s">
        <v>7451</v>
      </c>
      <c r="E194" s="2"/>
      <c r="F194" s="4" t="s">
        <v>1965</v>
      </c>
      <c r="G194" t="s">
        <v>9</v>
      </c>
      <c r="H194">
        <v>120</v>
      </c>
      <c r="I194" s="89">
        <v>43101</v>
      </c>
      <c r="J194">
        <v>12</v>
      </c>
      <c r="K194" t="s">
        <v>10</v>
      </c>
    </row>
    <row r="195" spans="1:11" ht="30" x14ac:dyDescent="0.25">
      <c r="A195" s="4" t="s">
        <v>1949</v>
      </c>
      <c r="B195" s="4" t="s">
        <v>1959</v>
      </c>
      <c r="C195" t="s">
        <v>1960</v>
      </c>
      <c r="D195" t="s">
        <v>7451</v>
      </c>
      <c r="E195" s="2"/>
      <c r="F195" s="4" t="s">
        <v>1964</v>
      </c>
      <c r="G195" t="s">
        <v>9</v>
      </c>
      <c r="H195">
        <v>9</v>
      </c>
      <c r="I195" s="89">
        <v>43101</v>
      </c>
      <c r="J195">
        <v>12</v>
      </c>
      <c r="K195" t="s">
        <v>10</v>
      </c>
    </row>
    <row r="196" spans="1:11" ht="30" x14ac:dyDescent="0.25">
      <c r="A196" s="4" t="s">
        <v>1949</v>
      </c>
      <c r="B196" s="4" t="s">
        <v>1959</v>
      </c>
      <c r="C196" t="s">
        <v>1960</v>
      </c>
      <c r="D196" t="s">
        <v>7451</v>
      </c>
      <c r="E196" s="2"/>
      <c r="F196" s="4" t="s">
        <v>7452</v>
      </c>
      <c r="G196" t="s">
        <v>9</v>
      </c>
      <c r="H196">
        <v>2</v>
      </c>
      <c r="I196" s="89">
        <v>43101</v>
      </c>
      <c r="J196">
        <v>12</v>
      </c>
      <c r="K196" t="s">
        <v>10</v>
      </c>
    </row>
    <row r="197" spans="1:11" ht="30" x14ac:dyDescent="0.25">
      <c r="A197" s="4" t="s">
        <v>1949</v>
      </c>
      <c r="B197" s="4" t="s">
        <v>1959</v>
      </c>
      <c r="C197" t="s">
        <v>1960</v>
      </c>
      <c r="D197" t="s">
        <v>7451</v>
      </c>
      <c r="E197" s="2"/>
      <c r="F197" s="4" t="s">
        <v>1962</v>
      </c>
      <c r="G197" t="s">
        <v>9</v>
      </c>
      <c r="H197">
        <v>40</v>
      </c>
      <c r="I197" s="89">
        <v>43101</v>
      </c>
      <c r="J197">
        <v>12</v>
      </c>
      <c r="K197" t="s">
        <v>10</v>
      </c>
    </row>
    <row r="198" spans="1:11" ht="30" x14ac:dyDescent="0.25">
      <c r="A198" s="4" t="s">
        <v>1949</v>
      </c>
      <c r="B198" s="4" t="s">
        <v>1959</v>
      </c>
      <c r="C198" t="s">
        <v>1960</v>
      </c>
      <c r="D198" t="s">
        <v>7451</v>
      </c>
      <c r="E198" s="2"/>
      <c r="F198" s="4" t="s">
        <v>1961</v>
      </c>
      <c r="G198" t="s">
        <v>3521</v>
      </c>
      <c r="H198">
        <v>1</v>
      </c>
      <c r="I198" s="89">
        <v>43132</v>
      </c>
      <c r="J198">
        <v>10</v>
      </c>
      <c r="K198" t="s">
        <v>10</v>
      </c>
    </row>
    <row r="199" spans="1:11" ht="30" x14ac:dyDescent="0.25">
      <c r="A199" s="4" t="s">
        <v>1949</v>
      </c>
      <c r="B199" s="4" t="s">
        <v>1959</v>
      </c>
      <c r="C199" t="s">
        <v>1960</v>
      </c>
      <c r="D199" t="s">
        <v>7451</v>
      </c>
      <c r="E199" s="2"/>
      <c r="F199" s="4" t="s">
        <v>7453</v>
      </c>
      <c r="G199" t="s">
        <v>3521</v>
      </c>
      <c r="H199">
        <v>6</v>
      </c>
      <c r="I199" s="89">
        <v>43132</v>
      </c>
      <c r="J199">
        <v>10</v>
      </c>
      <c r="K199" t="s">
        <v>10</v>
      </c>
    </row>
    <row r="200" spans="1:11" ht="30" x14ac:dyDescent="0.25">
      <c r="A200" s="4" t="s">
        <v>1949</v>
      </c>
      <c r="B200" s="4" t="s">
        <v>1983</v>
      </c>
      <c r="C200" t="s">
        <v>1984</v>
      </c>
      <c r="D200" t="s">
        <v>7454</v>
      </c>
      <c r="E200" s="2">
        <v>900000000</v>
      </c>
      <c r="F200" s="4" t="s">
        <v>1992</v>
      </c>
      <c r="G200" t="s">
        <v>9</v>
      </c>
      <c r="H200">
        <v>166</v>
      </c>
      <c r="I200" s="89">
        <v>43132</v>
      </c>
      <c r="J200">
        <v>10</v>
      </c>
      <c r="K200" t="s">
        <v>10</v>
      </c>
    </row>
    <row r="201" spans="1:11" ht="30" x14ac:dyDescent="0.25">
      <c r="A201" s="4" t="s">
        <v>1949</v>
      </c>
      <c r="B201" s="4" t="s">
        <v>1983</v>
      </c>
      <c r="C201" t="s">
        <v>1984</v>
      </c>
      <c r="D201" t="s">
        <v>7454</v>
      </c>
      <c r="E201" s="2"/>
      <c r="F201" s="4" t="s">
        <v>1991</v>
      </c>
      <c r="G201" t="s">
        <v>9</v>
      </c>
      <c r="H201">
        <v>15</v>
      </c>
      <c r="I201" s="89">
        <v>43132</v>
      </c>
      <c r="J201">
        <v>10</v>
      </c>
      <c r="K201" t="s">
        <v>10</v>
      </c>
    </row>
    <row r="202" spans="1:11" ht="30" x14ac:dyDescent="0.25">
      <c r="A202" s="4" t="s">
        <v>1949</v>
      </c>
      <c r="B202" s="4" t="s">
        <v>1983</v>
      </c>
      <c r="C202" t="s">
        <v>1984</v>
      </c>
      <c r="D202" t="s">
        <v>7454</v>
      </c>
      <c r="E202" s="2"/>
      <c r="F202" s="4" t="s">
        <v>1990</v>
      </c>
      <c r="G202" t="s">
        <v>9</v>
      </c>
      <c r="H202">
        <v>1</v>
      </c>
      <c r="I202" s="89">
        <v>43132</v>
      </c>
      <c r="J202">
        <v>10</v>
      </c>
      <c r="K202" t="s">
        <v>10</v>
      </c>
    </row>
    <row r="203" spans="1:11" ht="30" x14ac:dyDescent="0.25">
      <c r="A203" s="4" t="s">
        <v>1949</v>
      </c>
      <c r="B203" s="4" t="s">
        <v>1983</v>
      </c>
      <c r="C203" t="s">
        <v>1984</v>
      </c>
      <c r="D203" t="s">
        <v>7454</v>
      </c>
      <c r="E203" s="2"/>
      <c r="F203" s="4" t="s">
        <v>1989</v>
      </c>
      <c r="G203" t="s">
        <v>9</v>
      </c>
      <c r="H203">
        <v>4</v>
      </c>
      <c r="I203" s="89">
        <v>43132</v>
      </c>
      <c r="J203">
        <v>12</v>
      </c>
      <c r="K203" t="s">
        <v>10</v>
      </c>
    </row>
    <row r="204" spans="1:11" ht="30" x14ac:dyDescent="0.25">
      <c r="A204" s="4" t="s">
        <v>1949</v>
      </c>
      <c r="B204" s="4" t="s">
        <v>1983</v>
      </c>
      <c r="C204" t="s">
        <v>1984</v>
      </c>
      <c r="D204" t="s">
        <v>7454</v>
      </c>
      <c r="E204" s="2"/>
      <c r="F204" s="4" t="s">
        <v>1987</v>
      </c>
      <c r="G204" t="s">
        <v>9</v>
      </c>
      <c r="H204">
        <v>300</v>
      </c>
      <c r="I204" s="89">
        <v>43132</v>
      </c>
      <c r="J204">
        <v>10</v>
      </c>
      <c r="K204" t="s">
        <v>10</v>
      </c>
    </row>
    <row r="205" spans="1:11" ht="30" x14ac:dyDescent="0.25">
      <c r="A205" s="4" t="s">
        <v>1949</v>
      </c>
      <c r="B205" s="4" t="s">
        <v>1983</v>
      </c>
      <c r="C205" t="s">
        <v>1984</v>
      </c>
      <c r="D205" t="s">
        <v>7454</v>
      </c>
      <c r="E205" s="2"/>
      <c r="F205" s="4" t="s">
        <v>7455</v>
      </c>
      <c r="G205" t="s">
        <v>3521</v>
      </c>
      <c r="H205">
        <v>16</v>
      </c>
      <c r="I205" s="89">
        <v>43132</v>
      </c>
      <c r="J205">
        <v>10</v>
      </c>
      <c r="K205" t="s">
        <v>10</v>
      </c>
    </row>
    <row r="206" spans="1:11" ht="30" x14ac:dyDescent="0.25">
      <c r="A206" s="4" t="s">
        <v>1949</v>
      </c>
      <c r="B206" s="4" t="s">
        <v>1983</v>
      </c>
      <c r="C206" t="s">
        <v>1984</v>
      </c>
      <c r="D206" t="s">
        <v>7454</v>
      </c>
      <c r="E206" s="2"/>
      <c r="F206" s="4" t="s">
        <v>1988</v>
      </c>
      <c r="G206" t="s">
        <v>3521</v>
      </c>
      <c r="H206">
        <v>2</v>
      </c>
      <c r="I206" s="89">
        <v>43132</v>
      </c>
      <c r="J206">
        <v>10</v>
      </c>
      <c r="K206" t="s">
        <v>10</v>
      </c>
    </row>
    <row r="207" spans="1:11" ht="30" x14ac:dyDescent="0.25">
      <c r="A207" s="4" t="s">
        <v>1949</v>
      </c>
      <c r="B207" s="4" t="s">
        <v>1983</v>
      </c>
      <c r="C207" t="s">
        <v>1984</v>
      </c>
      <c r="D207" t="s">
        <v>7454</v>
      </c>
      <c r="E207" s="2"/>
      <c r="F207" s="4" t="s">
        <v>1961</v>
      </c>
      <c r="G207" t="s">
        <v>3521</v>
      </c>
      <c r="H207">
        <v>1</v>
      </c>
      <c r="I207" s="89">
        <v>43132</v>
      </c>
      <c r="J207">
        <v>10</v>
      </c>
      <c r="K207" t="s">
        <v>10</v>
      </c>
    </row>
    <row r="208" spans="1:11" ht="30" x14ac:dyDescent="0.25">
      <c r="A208" s="4" t="s">
        <v>1949</v>
      </c>
      <c r="B208" s="4" t="s">
        <v>1983</v>
      </c>
      <c r="C208" t="s">
        <v>1984</v>
      </c>
      <c r="D208" t="s">
        <v>7454</v>
      </c>
      <c r="E208" s="2"/>
      <c r="F208" s="4" t="s">
        <v>1981</v>
      </c>
      <c r="G208" t="s">
        <v>3521</v>
      </c>
      <c r="H208">
        <v>1</v>
      </c>
      <c r="I208" s="89">
        <v>43132</v>
      </c>
      <c r="J208">
        <v>10</v>
      </c>
      <c r="K208" t="s">
        <v>10</v>
      </c>
    </row>
    <row r="209" spans="1:11" ht="30" x14ac:dyDescent="0.25">
      <c r="A209" s="4" t="s">
        <v>1949</v>
      </c>
      <c r="B209" s="4" t="s">
        <v>1983</v>
      </c>
      <c r="C209" t="s">
        <v>1984</v>
      </c>
      <c r="D209" t="s">
        <v>7454</v>
      </c>
      <c r="E209" s="2"/>
      <c r="F209" s="4" t="s">
        <v>1986</v>
      </c>
      <c r="G209" t="s">
        <v>3521</v>
      </c>
      <c r="H209">
        <v>1</v>
      </c>
      <c r="I209" s="89">
        <v>43132</v>
      </c>
      <c r="J209">
        <v>10</v>
      </c>
      <c r="K209" t="s">
        <v>10</v>
      </c>
    </row>
    <row r="210" spans="1:11" ht="30" x14ac:dyDescent="0.25">
      <c r="A210" s="4" t="s">
        <v>1949</v>
      </c>
      <c r="B210" s="4" t="s">
        <v>1966</v>
      </c>
      <c r="C210" t="s">
        <v>1967</v>
      </c>
      <c r="D210" t="s">
        <v>7456</v>
      </c>
      <c r="E210" s="2">
        <v>74729100390</v>
      </c>
      <c r="F210" s="4" t="s">
        <v>1968</v>
      </c>
      <c r="G210" t="s">
        <v>9</v>
      </c>
      <c r="H210">
        <v>10</v>
      </c>
      <c r="I210" s="89">
        <v>43101</v>
      </c>
      <c r="J210">
        <v>12</v>
      </c>
      <c r="K210" t="s">
        <v>10</v>
      </c>
    </row>
    <row r="211" spans="1:11" ht="30" x14ac:dyDescent="0.25">
      <c r="A211" s="4" t="s">
        <v>1949</v>
      </c>
      <c r="B211" s="4" t="s">
        <v>1966</v>
      </c>
      <c r="C211" t="s">
        <v>1967</v>
      </c>
      <c r="D211" t="s">
        <v>7456</v>
      </c>
      <c r="E211" s="2"/>
      <c r="F211" s="4" t="s">
        <v>1969</v>
      </c>
      <c r="G211" t="s">
        <v>9</v>
      </c>
      <c r="H211">
        <v>81</v>
      </c>
      <c r="I211" s="89">
        <v>43101</v>
      </c>
      <c r="J211">
        <v>12</v>
      </c>
      <c r="K211" t="s">
        <v>10</v>
      </c>
    </row>
    <row r="212" spans="1:11" ht="30" x14ac:dyDescent="0.25">
      <c r="A212" s="4" t="s">
        <v>1949</v>
      </c>
      <c r="B212" s="4" t="s">
        <v>1966</v>
      </c>
      <c r="C212" t="s">
        <v>1967</v>
      </c>
      <c r="D212" t="s">
        <v>7456</v>
      </c>
      <c r="E212" s="2"/>
      <c r="F212" s="4" t="s">
        <v>1970</v>
      </c>
      <c r="G212" t="s">
        <v>9</v>
      </c>
      <c r="H212">
        <v>32</v>
      </c>
      <c r="I212" s="89">
        <v>43101</v>
      </c>
      <c r="J212">
        <v>12</v>
      </c>
      <c r="K212" t="s">
        <v>10</v>
      </c>
    </row>
    <row r="213" spans="1:11" ht="30" x14ac:dyDescent="0.25">
      <c r="A213" s="4" t="s">
        <v>1949</v>
      </c>
      <c r="B213" s="4" t="s">
        <v>1966</v>
      </c>
      <c r="C213" t="s">
        <v>1967</v>
      </c>
      <c r="D213" t="s">
        <v>7456</v>
      </c>
      <c r="E213" s="2"/>
      <c r="F213" s="4" t="s">
        <v>1971</v>
      </c>
      <c r="G213" t="s">
        <v>9</v>
      </c>
      <c r="H213">
        <v>18</v>
      </c>
      <c r="I213" s="89">
        <v>43101</v>
      </c>
      <c r="J213">
        <v>12</v>
      </c>
      <c r="K213" t="s">
        <v>10</v>
      </c>
    </row>
    <row r="214" spans="1:11" ht="30" x14ac:dyDescent="0.25">
      <c r="A214" s="4" t="s">
        <v>1949</v>
      </c>
      <c r="B214" s="4" t="s">
        <v>1966</v>
      </c>
      <c r="C214" t="s">
        <v>1967</v>
      </c>
      <c r="D214" t="s">
        <v>7456</v>
      </c>
      <c r="E214" s="2"/>
      <c r="F214" s="4" t="s">
        <v>1972</v>
      </c>
      <c r="G214" t="s">
        <v>9</v>
      </c>
      <c r="H214">
        <v>4119</v>
      </c>
      <c r="I214" s="89">
        <v>43101</v>
      </c>
      <c r="J214">
        <v>12</v>
      </c>
      <c r="K214" t="s">
        <v>10</v>
      </c>
    </row>
    <row r="215" spans="1:11" ht="30" x14ac:dyDescent="0.25">
      <c r="A215" s="4" t="s">
        <v>1949</v>
      </c>
      <c r="B215" s="4" t="s">
        <v>1966</v>
      </c>
      <c r="C215" t="s">
        <v>1967</v>
      </c>
      <c r="D215" t="s">
        <v>7456</v>
      </c>
      <c r="E215" s="2"/>
      <c r="F215" s="4" t="s">
        <v>1973</v>
      </c>
      <c r="G215" t="s">
        <v>9</v>
      </c>
      <c r="H215">
        <v>1910</v>
      </c>
      <c r="I215" s="89">
        <v>43101</v>
      </c>
      <c r="J215">
        <v>12</v>
      </c>
      <c r="K215" t="s">
        <v>10</v>
      </c>
    </row>
    <row r="216" spans="1:11" ht="30" x14ac:dyDescent="0.25">
      <c r="A216" s="4" t="s">
        <v>1949</v>
      </c>
      <c r="B216" s="4" t="s">
        <v>1966</v>
      </c>
      <c r="C216" t="s">
        <v>1967</v>
      </c>
      <c r="D216" t="s">
        <v>7456</v>
      </c>
      <c r="E216" s="2"/>
      <c r="F216" s="4" t="s">
        <v>1974</v>
      </c>
      <c r="G216" t="s">
        <v>9</v>
      </c>
      <c r="H216">
        <v>33486</v>
      </c>
      <c r="I216" s="89">
        <v>43101</v>
      </c>
      <c r="J216">
        <v>12</v>
      </c>
      <c r="K216" t="s">
        <v>10</v>
      </c>
    </row>
    <row r="217" spans="1:11" ht="30" x14ac:dyDescent="0.25">
      <c r="A217" s="4" t="s">
        <v>1949</v>
      </c>
      <c r="B217" s="4" t="s">
        <v>1966</v>
      </c>
      <c r="C217" t="s">
        <v>1967</v>
      </c>
      <c r="D217" t="s">
        <v>7456</v>
      </c>
      <c r="E217" s="2"/>
      <c r="F217" s="4" t="s">
        <v>1975</v>
      </c>
      <c r="G217" t="s">
        <v>9</v>
      </c>
      <c r="H217">
        <v>19666</v>
      </c>
      <c r="I217" s="89">
        <v>43101</v>
      </c>
      <c r="J217">
        <v>12</v>
      </c>
      <c r="K217" t="s">
        <v>10</v>
      </c>
    </row>
    <row r="218" spans="1:11" ht="30" x14ac:dyDescent="0.25">
      <c r="A218" s="4" t="s">
        <v>1949</v>
      </c>
      <c r="B218" s="4" t="s">
        <v>1966</v>
      </c>
      <c r="C218" t="s">
        <v>1967</v>
      </c>
      <c r="D218" t="s">
        <v>7456</v>
      </c>
      <c r="E218" s="2"/>
      <c r="F218" s="4" t="s">
        <v>1976</v>
      </c>
      <c r="G218" t="s">
        <v>9</v>
      </c>
      <c r="H218">
        <v>300</v>
      </c>
      <c r="I218" s="89">
        <v>43101</v>
      </c>
      <c r="J218">
        <v>12</v>
      </c>
      <c r="K218" t="s">
        <v>10</v>
      </c>
    </row>
    <row r="219" spans="1:11" ht="30" x14ac:dyDescent="0.25">
      <c r="A219" s="4" t="s">
        <v>1949</v>
      </c>
      <c r="B219" s="4" t="s">
        <v>1966</v>
      </c>
      <c r="C219" t="s">
        <v>1967</v>
      </c>
      <c r="D219" t="s">
        <v>7456</v>
      </c>
      <c r="E219" s="2"/>
      <c r="F219" s="4" t="s">
        <v>1977</v>
      </c>
      <c r="G219" t="s">
        <v>9</v>
      </c>
      <c r="H219">
        <v>10</v>
      </c>
      <c r="I219" s="89">
        <v>43101</v>
      </c>
      <c r="J219">
        <v>12</v>
      </c>
      <c r="K219" t="s">
        <v>10</v>
      </c>
    </row>
    <row r="220" spans="1:11" ht="30" x14ac:dyDescent="0.25">
      <c r="A220" s="4" t="s">
        <v>1949</v>
      </c>
      <c r="B220" s="4" t="s">
        <v>1966</v>
      </c>
      <c r="C220" t="s">
        <v>1967</v>
      </c>
      <c r="D220" t="s">
        <v>7456</v>
      </c>
      <c r="E220" s="2"/>
      <c r="F220" s="4" t="s">
        <v>1978</v>
      </c>
      <c r="G220" t="s">
        <v>9</v>
      </c>
      <c r="H220">
        <v>27</v>
      </c>
      <c r="I220" s="89">
        <v>43101</v>
      </c>
      <c r="J220">
        <v>12</v>
      </c>
      <c r="K220" t="s">
        <v>10</v>
      </c>
    </row>
    <row r="221" spans="1:11" ht="30" x14ac:dyDescent="0.25">
      <c r="A221" s="4" t="s">
        <v>1949</v>
      </c>
      <c r="B221" s="4" t="s">
        <v>1966</v>
      </c>
      <c r="C221" t="s">
        <v>1967</v>
      </c>
      <c r="D221" t="s">
        <v>7456</v>
      </c>
      <c r="E221" s="2"/>
      <c r="F221" s="4" t="s">
        <v>1979</v>
      </c>
      <c r="G221" t="s">
        <v>9</v>
      </c>
      <c r="H221">
        <v>1</v>
      </c>
      <c r="I221" s="89">
        <v>43101</v>
      </c>
      <c r="J221">
        <v>12</v>
      </c>
      <c r="K221" t="s">
        <v>10</v>
      </c>
    </row>
    <row r="222" spans="1:11" ht="30" x14ac:dyDescent="0.25">
      <c r="A222" s="4" t="s">
        <v>1949</v>
      </c>
      <c r="B222" s="4" t="s">
        <v>1966</v>
      </c>
      <c r="C222" t="s">
        <v>1967</v>
      </c>
      <c r="D222" t="s">
        <v>7456</v>
      </c>
      <c r="E222" s="2"/>
      <c r="F222" s="4" t="s">
        <v>1982</v>
      </c>
      <c r="G222" t="s">
        <v>9</v>
      </c>
      <c r="H222">
        <v>1</v>
      </c>
      <c r="I222" s="89">
        <v>43101</v>
      </c>
      <c r="J222">
        <v>12</v>
      </c>
      <c r="K222" t="s">
        <v>10</v>
      </c>
    </row>
    <row r="223" spans="1:11" ht="30" x14ac:dyDescent="0.25">
      <c r="A223" s="4" t="s">
        <v>1919</v>
      </c>
      <c r="B223" s="4" t="s">
        <v>1770</v>
      </c>
      <c r="C223" t="s">
        <v>1049</v>
      </c>
      <c r="D223" t="s">
        <v>7457</v>
      </c>
      <c r="E223" s="2">
        <v>16000000000</v>
      </c>
      <c r="F223" s="4" t="s">
        <v>1051</v>
      </c>
      <c r="G223" t="s">
        <v>9</v>
      </c>
      <c r="H223">
        <v>1</v>
      </c>
      <c r="I223" s="89">
        <v>43101</v>
      </c>
      <c r="J223">
        <v>12</v>
      </c>
      <c r="K223" t="s">
        <v>10</v>
      </c>
    </row>
    <row r="224" spans="1:11" ht="30" x14ac:dyDescent="0.25">
      <c r="A224" s="4" t="s">
        <v>1919</v>
      </c>
      <c r="B224" s="4" t="s">
        <v>1770</v>
      </c>
      <c r="C224" t="s">
        <v>1049</v>
      </c>
      <c r="D224" t="s">
        <v>7457</v>
      </c>
      <c r="E224" s="2"/>
      <c r="F224" s="4" t="s">
        <v>1052</v>
      </c>
      <c r="G224" t="s">
        <v>9</v>
      </c>
      <c r="H224">
        <v>1</v>
      </c>
      <c r="I224" s="89">
        <v>43101</v>
      </c>
      <c r="J224">
        <v>12</v>
      </c>
      <c r="K224" t="s">
        <v>10</v>
      </c>
    </row>
    <row r="225" spans="1:11" ht="45" x14ac:dyDescent="0.25">
      <c r="A225" s="4" t="s">
        <v>1919</v>
      </c>
      <c r="B225" s="4" t="s">
        <v>1771</v>
      </c>
      <c r="C225" t="s">
        <v>1054</v>
      </c>
      <c r="D225" t="s">
        <v>7458</v>
      </c>
      <c r="E225" s="2">
        <v>17922880804</v>
      </c>
      <c r="F225" s="4" t="s">
        <v>1055</v>
      </c>
      <c r="G225" t="s">
        <v>9</v>
      </c>
      <c r="H225">
        <v>46</v>
      </c>
      <c r="I225" s="89">
        <v>43101</v>
      </c>
      <c r="J225">
        <v>12</v>
      </c>
      <c r="K225" t="s">
        <v>10</v>
      </c>
    </row>
    <row r="226" spans="1:11" ht="45" x14ac:dyDescent="0.25">
      <c r="A226" s="4" t="s">
        <v>1919</v>
      </c>
      <c r="B226" s="4" t="s">
        <v>1771</v>
      </c>
      <c r="C226" t="s">
        <v>1054</v>
      </c>
      <c r="D226" t="s">
        <v>7458</v>
      </c>
      <c r="E226" s="2"/>
      <c r="F226" s="4" t="s">
        <v>1056</v>
      </c>
      <c r="G226" t="s">
        <v>9</v>
      </c>
      <c r="H226">
        <v>20</v>
      </c>
      <c r="I226" s="89">
        <v>43101</v>
      </c>
      <c r="J226">
        <v>12</v>
      </c>
      <c r="K226" t="s">
        <v>10</v>
      </c>
    </row>
    <row r="227" spans="1:11" ht="45" x14ac:dyDescent="0.25">
      <c r="A227" s="4" t="s">
        <v>1919</v>
      </c>
      <c r="B227" s="4" t="s">
        <v>1771</v>
      </c>
      <c r="C227" t="s">
        <v>1054</v>
      </c>
      <c r="D227" t="s">
        <v>7458</v>
      </c>
      <c r="E227" s="2"/>
      <c r="F227" s="4" t="s">
        <v>1057</v>
      </c>
      <c r="G227" t="s">
        <v>9</v>
      </c>
      <c r="H227">
        <v>1</v>
      </c>
      <c r="I227" s="89">
        <v>43101</v>
      </c>
      <c r="J227">
        <v>12</v>
      </c>
      <c r="K227" t="s">
        <v>10</v>
      </c>
    </row>
    <row r="228" spans="1:11" ht="45" x14ac:dyDescent="0.25">
      <c r="A228" s="4" t="s">
        <v>1919</v>
      </c>
      <c r="B228" s="4" t="s">
        <v>1771</v>
      </c>
      <c r="C228" t="s">
        <v>1054</v>
      </c>
      <c r="D228" t="s">
        <v>7458</v>
      </c>
      <c r="E228" s="2"/>
      <c r="F228" s="4" t="s">
        <v>1058</v>
      </c>
      <c r="G228" t="s">
        <v>9</v>
      </c>
      <c r="H228">
        <v>1</v>
      </c>
      <c r="I228" s="89">
        <v>43101</v>
      </c>
      <c r="J228">
        <v>12</v>
      </c>
      <c r="K228" t="s">
        <v>10</v>
      </c>
    </row>
    <row r="229" spans="1:11" ht="45" x14ac:dyDescent="0.25">
      <c r="A229" s="4" t="s">
        <v>1919</v>
      </c>
      <c r="B229" s="4" t="s">
        <v>1772</v>
      </c>
      <c r="C229" t="s">
        <v>1059</v>
      </c>
      <c r="D229" t="s">
        <v>7459</v>
      </c>
      <c r="E229" s="2">
        <v>7196706000</v>
      </c>
      <c r="F229" s="4" t="s">
        <v>1060</v>
      </c>
      <c r="G229" t="s">
        <v>9</v>
      </c>
      <c r="H229">
        <v>125</v>
      </c>
      <c r="I229" s="89">
        <v>43101</v>
      </c>
      <c r="J229">
        <v>12</v>
      </c>
      <c r="K229" t="s">
        <v>10</v>
      </c>
    </row>
    <row r="230" spans="1:11" ht="45" x14ac:dyDescent="0.25">
      <c r="A230" s="4" t="s">
        <v>1919</v>
      </c>
      <c r="B230" s="4" t="s">
        <v>1669</v>
      </c>
      <c r="C230" t="s">
        <v>266</v>
      </c>
      <c r="D230" t="s">
        <v>7460</v>
      </c>
      <c r="E230" s="2">
        <v>400000000</v>
      </c>
      <c r="F230" s="4" t="s">
        <v>267</v>
      </c>
      <c r="G230" t="s">
        <v>9</v>
      </c>
      <c r="H230">
        <v>1</v>
      </c>
      <c r="I230" s="89">
        <v>43101</v>
      </c>
      <c r="J230">
        <v>12</v>
      </c>
      <c r="K230" t="s">
        <v>10</v>
      </c>
    </row>
    <row r="231" spans="1:11" ht="45" x14ac:dyDescent="0.25">
      <c r="A231" s="4" t="s">
        <v>1919</v>
      </c>
      <c r="B231" s="4" t="s">
        <v>1669</v>
      </c>
      <c r="C231" t="s">
        <v>266</v>
      </c>
      <c r="D231" t="s">
        <v>7460</v>
      </c>
      <c r="E231" s="2"/>
      <c r="F231" s="4" t="s">
        <v>268</v>
      </c>
      <c r="G231" t="s">
        <v>9</v>
      </c>
      <c r="H231">
        <v>1</v>
      </c>
      <c r="I231" s="89">
        <v>43101</v>
      </c>
      <c r="J231">
        <v>12</v>
      </c>
      <c r="K231" t="s">
        <v>10</v>
      </c>
    </row>
    <row r="232" spans="1:11" ht="45" x14ac:dyDescent="0.25">
      <c r="A232" s="4" t="s">
        <v>1919</v>
      </c>
      <c r="B232" s="4" t="s">
        <v>1669</v>
      </c>
      <c r="C232" t="s">
        <v>266</v>
      </c>
      <c r="D232" t="s">
        <v>7460</v>
      </c>
      <c r="E232" s="2"/>
      <c r="F232" s="4" t="s">
        <v>269</v>
      </c>
      <c r="G232" t="s">
        <v>9</v>
      </c>
      <c r="H232">
        <v>1</v>
      </c>
      <c r="I232" s="89">
        <v>43101</v>
      </c>
      <c r="J232">
        <v>12</v>
      </c>
      <c r="K232" t="s">
        <v>10</v>
      </c>
    </row>
    <row r="233" spans="1:11" ht="45" x14ac:dyDescent="0.25">
      <c r="A233" s="4" t="s">
        <v>1919</v>
      </c>
      <c r="B233" s="4" t="s">
        <v>1669</v>
      </c>
      <c r="C233" t="s">
        <v>266</v>
      </c>
      <c r="D233" t="s">
        <v>7460</v>
      </c>
      <c r="E233" s="2"/>
      <c r="F233" s="4" t="s">
        <v>270</v>
      </c>
      <c r="G233" t="s">
        <v>9</v>
      </c>
      <c r="H233">
        <v>1</v>
      </c>
      <c r="I233" s="89">
        <v>43101</v>
      </c>
      <c r="J233">
        <v>12</v>
      </c>
      <c r="K233" t="s">
        <v>10</v>
      </c>
    </row>
    <row r="234" spans="1:11" ht="45" x14ac:dyDescent="0.25">
      <c r="A234" s="4" t="s">
        <v>1919</v>
      </c>
      <c r="B234" s="4" t="s">
        <v>1669</v>
      </c>
      <c r="C234" t="s">
        <v>266</v>
      </c>
      <c r="D234" t="s">
        <v>7460</v>
      </c>
      <c r="E234" s="2"/>
      <c r="F234" s="4" t="s">
        <v>271</v>
      </c>
      <c r="G234" t="s">
        <v>9</v>
      </c>
      <c r="H234">
        <v>1</v>
      </c>
      <c r="I234" s="89">
        <v>43101</v>
      </c>
      <c r="J234">
        <v>12</v>
      </c>
      <c r="K234" t="s">
        <v>10</v>
      </c>
    </row>
    <row r="235" spans="1:11" ht="45" x14ac:dyDescent="0.25">
      <c r="A235" s="4" t="s">
        <v>1919</v>
      </c>
      <c r="B235" s="4" t="s">
        <v>1669</v>
      </c>
      <c r="C235" t="s">
        <v>266</v>
      </c>
      <c r="D235" t="s">
        <v>7460</v>
      </c>
      <c r="E235" s="2"/>
      <c r="F235" s="4" t="s">
        <v>272</v>
      </c>
      <c r="G235" t="s">
        <v>9</v>
      </c>
      <c r="H235">
        <v>1</v>
      </c>
      <c r="I235" s="89">
        <v>43101</v>
      </c>
      <c r="J235">
        <v>12</v>
      </c>
      <c r="K235" t="s">
        <v>10</v>
      </c>
    </row>
    <row r="236" spans="1:11" ht="45" x14ac:dyDescent="0.25">
      <c r="A236" s="4" t="s">
        <v>1919</v>
      </c>
      <c r="B236" s="4" t="s">
        <v>1669</v>
      </c>
      <c r="C236" t="s">
        <v>266</v>
      </c>
      <c r="D236" t="s">
        <v>7460</v>
      </c>
      <c r="E236" s="2"/>
      <c r="F236" s="4" t="s">
        <v>273</v>
      </c>
      <c r="G236" t="s">
        <v>9</v>
      </c>
      <c r="H236">
        <v>1</v>
      </c>
      <c r="I236" s="89">
        <v>43101</v>
      </c>
      <c r="J236">
        <v>12</v>
      </c>
      <c r="K236" t="s">
        <v>10</v>
      </c>
    </row>
    <row r="237" spans="1:11" ht="45" x14ac:dyDescent="0.25">
      <c r="A237" s="4" t="s">
        <v>1919</v>
      </c>
      <c r="B237" s="4" t="s">
        <v>1669</v>
      </c>
      <c r="C237" t="s">
        <v>266</v>
      </c>
      <c r="D237" t="s">
        <v>7460</v>
      </c>
      <c r="E237" s="2"/>
      <c r="F237" s="4" t="s">
        <v>274</v>
      </c>
      <c r="G237" t="s">
        <v>9</v>
      </c>
      <c r="H237">
        <v>1</v>
      </c>
      <c r="I237" s="89">
        <v>43101</v>
      </c>
      <c r="J237">
        <v>12</v>
      </c>
      <c r="K237" t="s">
        <v>10</v>
      </c>
    </row>
    <row r="238" spans="1:11" ht="45" x14ac:dyDescent="0.25">
      <c r="A238" s="4" t="s">
        <v>1919</v>
      </c>
      <c r="B238" s="4" t="s">
        <v>1773</v>
      </c>
      <c r="C238" t="s">
        <v>1061</v>
      </c>
      <c r="D238" t="s">
        <v>7461</v>
      </c>
      <c r="E238" s="2">
        <v>7930828614</v>
      </c>
      <c r="F238" s="4" t="s">
        <v>1062</v>
      </c>
      <c r="G238" t="s">
        <v>9</v>
      </c>
      <c r="H238">
        <v>9</v>
      </c>
      <c r="I238" s="89">
        <v>43101</v>
      </c>
      <c r="J238">
        <v>12</v>
      </c>
      <c r="K238" t="s">
        <v>10</v>
      </c>
    </row>
    <row r="239" spans="1:11" ht="45" x14ac:dyDescent="0.25">
      <c r="A239" s="4" t="s">
        <v>1919</v>
      </c>
      <c r="B239" s="4" t="s">
        <v>1773</v>
      </c>
      <c r="C239" t="s">
        <v>1061</v>
      </c>
      <c r="D239" t="s">
        <v>7461</v>
      </c>
      <c r="E239" s="2"/>
      <c r="F239" s="4" t="s">
        <v>1063</v>
      </c>
      <c r="G239" t="s">
        <v>9</v>
      </c>
      <c r="H239">
        <v>125</v>
      </c>
      <c r="I239" s="89">
        <v>43101</v>
      </c>
      <c r="J239">
        <v>12</v>
      </c>
      <c r="K239" t="s">
        <v>10</v>
      </c>
    </row>
    <row r="240" spans="1:11" ht="45" x14ac:dyDescent="0.25">
      <c r="A240" s="4" t="s">
        <v>1919</v>
      </c>
      <c r="B240" s="4" t="s">
        <v>1773</v>
      </c>
      <c r="C240" t="s">
        <v>1061</v>
      </c>
      <c r="D240" t="s">
        <v>7461</v>
      </c>
      <c r="E240" s="2"/>
      <c r="F240" s="4" t="s">
        <v>1064</v>
      </c>
      <c r="G240" t="s">
        <v>9</v>
      </c>
      <c r="H240">
        <v>10</v>
      </c>
      <c r="I240" s="89">
        <v>43101</v>
      </c>
      <c r="J240">
        <v>12</v>
      </c>
      <c r="K240" t="s">
        <v>10</v>
      </c>
    </row>
    <row r="241" spans="1:11" ht="45" x14ac:dyDescent="0.25">
      <c r="A241" s="4" t="s">
        <v>1919</v>
      </c>
      <c r="B241" s="4" t="s">
        <v>1773</v>
      </c>
      <c r="C241" t="s">
        <v>1061</v>
      </c>
      <c r="D241" t="s">
        <v>7461</v>
      </c>
      <c r="E241" s="2"/>
      <c r="F241" s="4" t="s">
        <v>7462</v>
      </c>
      <c r="G241" t="s">
        <v>9</v>
      </c>
      <c r="H241">
        <v>15</v>
      </c>
      <c r="I241" s="89">
        <v>43101</v>
      </c>
      <c r="J241">
        <v>12</v>
      </c>
      <c r="K241" t="s">
        <v>10</v>
      </c>
    </row>
    <row r="242" spans="1:11" ht="45" x14ac:dyDescent="0.25">
      <c r="A242" s="4" t="s">
        <v>1919</v>
      </c>
      <c r="B242" s="4" t="s">
        <v>1773</v>
      </c>
      <c r="C242" t="s">
        <v>1061</v>
      </c>
      <c r="D242" t="s">
        <v>7461</v>
      </c>
      <c r="E242" s="2"/>
      <c r="F242" s="4" t="s">
        <v>1065</v>
      </c>
      <c r="G242" t="s">
        <v>9</v>
      </c>
      <c r="H242">
        <v>10</v>
      </c>
      <c r="I242" s="89">
        <v>43101</v>
      </c>
      <c r="J242">
        <v>12</v>
      </c>
      <c r="K242" t="s">
        <v>10</v>
      </c>
    </row>
    <row r="243" spans="1:11" ht="45" x14ac:dyDescent="0.25">
      <c r="A243" s="4" t="s">
        <v>1919</v>
      </c>
      <c r="B243" s="4" t="s">
        <v>1773</v>
      </c>
      <c r="C243" t="s">
        <v>1061</v>
      </c>
      <c r="D243" t="s">
        <v>7461</v>
      </c>
      <c r="E243" s="2"/>
      <c r="F243" s="4" t="s">
        <v>1069</v>
      </c>
      <c r="G243" t="s">
        <v>9</v>
      </c>
      <c r="H243">
        <v>10</v>
      </c>
      <c r="I243" s="89">
        <v>43101</v>
      </c>
      <c r="J243">
        <v>12</v>
      </c>
      <c r="K243" t="s">
        <v>10</v>
      </c>
    </row>
    <row r="244" spans="1:11" ht="45" x14ac:dyDescent="0.25">
      <c r="A244" s="4" t="s">
        <v>1919</v>
      </c>
      <c r="B244" s="4" t="s">
        <v>1773</v>
      </c>
      <c r="C244" t="s">
        <v>1061</v>
      </c>
      <c r="D244" t="s">
        <v>7461</v>
      </c>
      <c r="E244" s="2"/>
      <c r="F244" s="4" t="s">
        <v>7463</v>
      </c>
      <c r="G244" t="s">
        <v>9</v>
      </c>
      <c r="H244">
        <v>10</v>
      </c>
      <c r="I244" s="89">
        <v>43101</v>
      </c>
      <c r="J244">
        <v>12</v>
      </c>
      <c r="K244" t="s">
        <v>10</v>
      </c>
    </row>
    <row r="245" spans="1:11" ht="45" x14ac:dyDescent="0.25">
      <c r="A245" s="4" t="s">
        <v>1919</v>
      </c>
      <c r="B245" s="4" t="s">
        <v>1773</v>
      </c>
      <c r="C245" t="s">
        <v>1061</v>
      </c>
      <c r="D245" t="s">
        <v>7461</v>
      </c>
      <c r="E245" s="2"/>
      <c r="F245" s="4" t="s">
        <v>7464</v>
      </c>
      <c r="G245" t="s">
        <v>9</v>
      </c>
      <c r="H245">
        <v>20</v>
      </c>
      <c r="I245" s="89">
        <v>43101</v>
      </c>
      <c r="J245">
        <v>12</v>
      </c>
      <c r="K245" t="s">
        <v>10</v>
      </c>
    </row>
    <row r="246" spans="1:11" ht="45" x14ac:dyDescent="0.25">
      <c r="A246" s="4" t="s">
        <v>1919</v>
      </c>
      <c r="B246" s="4" t="s">
        <v>1773</v>
      </c>
      <c r="C246" t="s">
        <v>1061</v>
      </c>
      <c r="D246" t="s">
        <v>7461</v>
      </c>
      <c r="E246" s="2"/>
      <c r="F246" s="4" t="s">
        <v>1070</v>
      </c>
      <c r="G246" t="s">
        <v>9</v>
      </c>
      <c r="H246">
        <v>4</v>
      </c>
      <c r="I246" s="89">
        <v>43101</v>
      </c>
      <c r="J246">
        <v>12</v>
      </c>
      <c r="K246" t="s">
        <v>10</v>
      </c>
    </row>
    <row r="247" spans="1:11" ht="45" x14ac:dyDescent="0.25">
      <c r="A247" s="4" t="s">
        <v>1919</v>
      </c>
      <c r="B247" s="4" t="s">
        <v>1773</v>
      </c>
      <c r="C247" t="s">
        <v>1061</v>
      </c>
      <c r="D247" t="s">
        <v>7461</v>
      </c>
      <c r="E247" s="2"/>
      <c r="F247" s="4" t="s">
        <v>1071</v>
      </c>
      <c r="G247" t="s">
        <v>9</v>
      </c>
      <c r="H247">
        <v>1</v>
      </c>
      <c r="I247" s="89">
        <v>43101</v>
      </c>
      <c r="J247">
        <v>12</v>
      </c>
      <c r="K247" t="s">
        <v>10</v>
      </c>
    </row>
    <row r="248" spans="1:11" ht="45" x14ac:dyDescent="0.25">
      <c r="A248" s="4" t="s">
        <v>1919</v>
      </c>
      <c r="B248" s="4" t="s">
        <v>1773</v>
      </c>
      <c r="C248" t="s">
        <v>1061</v>
      </c>
      <c r="D248" t="s">
        <v>7461</v>
      </c>
      <c r="E248" s="2"/>
      <c r="F248" s="4" t="s">
        <v>1072</v>
      </c>
      <c r="G248" t="s">
        <v>9</v>
      </c>
      <c r="H248">
        <v>1</v>
      </c>
      <c r="I248" s="89">
        <v>43101</v>
      </c>
      <c r="J248">
        <v>12</v>
      </c>
      <c r="K248" t="s">
        <v>10</v>
      </c>
    </row>
    <row r="249" spans="1:11" ht="45" x14ac:dyDescent="0.25">
      <c r="A249" s="4" t="s">
        <v>1919</v>
      </c>
      <c r="B249" s="4" t="s">
        <v>1773</v>
      </c>
      <c r="C249" t="s">
        <v>1061</v>
      </c>
      <c r="D249" t="s">
        <v>7461</v>
      </c>
      <c r="E249" s="2"/>
      <c r="F249" s="4" t="s">
        <v>7465</v>
      </c>
      <c r="G249" t="s">
        <v>9</v>
      </c>
      <c r="H249">
        <v>6</v>
      </c>
      <c r="I249" s="89">
        <v>43101</v>
      </c>
      <c r="J249">
        <v>12</v>
      </c>
      <c r="K249" t="s">
        <v>10</v>
      </c>
    </row>
    <row r="250" spans="1:11" ht="45" x14ac:dyDescent="0.25">
      <c r="A250" s="4" t="s">
        <v>1919</v>
      </c>
      <c r="B250" s="4" t="s">
        <v>1773</v>
      </c>
      <c r="C250" t="s">
        <v>1061</v>
      </c>
      <c r="D250" t="s">
        <v>7461</v>
      </c>
      <c r="E250" s="2"/>
      <c r="F250" s="4" t="s">
        <v>1073</v>
      </c>
      <c r="G250" t="s">
        <v>9</v>
      </c>
      <c r="H250">
        <v>1</v>
      </c>
      <c r="I250" s="89">
        <v>43101</v>
      </c>
      <c r="J250">
        <v>12</v>
      </c>
      <c r="K250" t="s">
        <v>10</v>
      </c>
    </row>
    <row r="251" spans="1:11" ht="45" x14ac:dyDescent="0.25">
      <c r="A251" s="4" t="s">
        <v>1919</v>
      </c>
      <c r="B251" s="4" t="s">
        <v>1773</v>
      </c>
      <c r="C251" t="s">
        <v>1061</v>
      </c>
      <c r="D251" t="s">
        <v>7461</v>
      </c>
      <c r="E251" s="2"/>
      <c r="F251" s="4" t="s">
        <v>7466</v>
      </c>
      <c r="G251" t="s">
        <v>9</v>
      </c>
      <c r="H251">
        <v>9</v>
      </c>
      <c r="I251" s="89">
        <v>43101</v>
      </c>
      <c r="J251">
        <v>12</v>
      </c>
      <c r="K251" t="s">
        <v>10</v>
      </c>
    </row>
    <row r="252" spans="1:11" ht="45" x14ac:dyDescent="0.25">
      <c r="A252" s="4" t="s">
        <v>1919</v>
      </c>
      <c r="B252" s="4" t="s">
        <v>1773</v>
      </c>
      <c r="C252" t="s">
        <v>1061</v>
      </c>
      <c r="D252" t="s">
        <v>7461</v>
      </c>
      <c r="E252" s="2"/>
      <c r="F252" s="4" t="s">
        <v>1076</v>
      </c>
      <c r="G252" t="s">
        <v>9</v>
      </c>
      <c r="H252">
        <v>1</v>
      </c>
      <c r="I252" s="89">
        <v>43101</v>
      </c>
      <c r="J252">
        <v>12</v>
      </c>
      <c r="K252" t="s">
        <v>10</v>
      </c>
    </row>
    <row r="253" spans="1:11" ht="45" x14ac:dyDescent="0.25">
      <c r="A253" s="4" t="s">
        <v>1919</v>
      </c>
      <c r="B253" s="4" t="s">
        <v>1773</v>
      </c>
      <c r="C253" t="s">
        <v>1061</v>
      </c>
      <c r="D253" t="s">
        <v>7461</v>
      </c>
      <c r="E253" s="2"/>
      <c r="F253" s="4" t="s">
        <v>7467</v>
      </c>
      <c r="G253" t="s">
        <v>9</v>
      </c>
      <c r="H253">
        <v>1</v>
      </c>
      <c r="I253" s="89">
        <v>43101</v>
      </c>
      <c r="J253">
        <v>12</v>
      </c>
      <c r="K253" t="s">
        <v>10</v>
      </c>
    </row>
    <row r="254" spans="1:11" ht="45" x14ac:dyDescent="0.25">
      <c r="A254" s="4" t="s">
        <v>1919</v>
      </c>
      <c r="B254" s="4" t="s">
        <v>1773</v>
      </c>
      <c r="C254" t="s">
        <v>1061</v>
      </c>
      <c r="D254" t="s">
        <v>7461</v>
      </c>
      <c r="E254" s="2"/>
      <c r="F254" s="4" t="s">
        <v>1077</v>
      </c>
      <c r="G254" t="s">
        <v>9</v>
      </c>
      <c r="H254">
        <v>1</v>
      </c>
      <c r="I254" s="89">
        <v>43101</v>
      </c>
      <c r="J254">
        <v>12</v>
      </c>
      <c r="K254" t="s">
        <v>10</v>
      </c>
    </row>
    <row r="255" spans="1:11" ht="45" x14ac:dyDescent="0.25">
      <c r="A255" s="4" t="s">
        <v>1919</v>
      </c>
      <c r="B255" s="4" t="s">
        <v>1773</v>
      </c>
      <c r="C255" t="s">
        <v>1061</v>
      </c>
      <c r="D255" t="s">
        <v>7461</v>
      </c>
      <c r="E255" s="2"/>
      <c r="F255" s="4" t="s">
        <v>1080</v>
      </c>
      <c r="G255" t="s">
        <v>9</v>
      </c>
      <c r="H255">
        <v>18</v>
      </c>
      <c r="I255" s="89">
        <v>43101</v>
      </c>
      <c r="J255">
        <v>12</v>
      </c>
      <c r="K255" t="s">
        <v>10</v>
      </c>
    </row>
    <row r="256" spans="1:11" ht="45" x14ac:dyDescent="0.25">
      <c r="A256" s="4" t="s">
        <v>1919</v>
      </c>
      <c r="B256" s="4" t="s">
        <v>1773</v>
      </c>
      <c r="C256" t="s">
        <v>1061</v>
      </c>
      <c r="D256" t="s">
        <v>7461</v>
      </c>
      <c r="E256" s="2"/>
      <c r="F256" s="4" t="s">
        <v>1081</v>
      </c>
      <c r="G256" t="s">
        <v>9</v>
      </c>
      <c r="H256">
        <v>1</v>
      </c>
      <c r="I256" s="89">
        <v>43101</v>
      </c>
      <c r="J256">
        <v>12</v>
      </c>
      <c r="K256" t="s">
        <v>10</v>
      </c>
    </row>
    <row r="257" spans="1:11" ht="45" x14ac:dyDescent="0.25">
      <c r="A257" s="4" t="s">
        <v>1919</v>
      </c>
      <c r="B257" s="4" t="s">
        <v>1773</v>
      </c>
      <c r="C257" t="s">
        <v>1061</v>
      </c>
      <c r="D257" t="s">
        <v>7461</v>
      </c>
      <c r="E257" s="2"/>
      <c r="F257" s="4" t="s">
        <v>1082</v>
      </c>
      <c r="G257" t="s">
        <v>9</v>
      </c>
      <c r="H257">
        <v>1</v>
      </c>
      <c r="I257" s="89">
        <v>43101</v>
      </c>
      <c r="J257">
        <v>12</v>
      </c>
      <c r="K257" t="s">
        <v>10</v>
      </c>
    </row>
    <row r="258" spans="1:11" ht="45" x14ac:dyDescent="0.25">
      <c r="A258" s="4" t="s">
        <v>1919</v>
      </c>
      <c r="B258" s="4" t="s">
        <v>1773</v>
      </c>
      <c r="C258" t="s">
        <v>1061</v>
      </c>
      <c r="D258" t="s">
        <v>7461</v>
      </c>
      <c r="E258" s="2"/>
      <c r="F258" s="4" t="s">
        <v>1086</v>
      </c>
      <c r="G258" t="s">
        <v>9</v>
      </c>
      <c r="H258">
        <v>9</v>
      </c>
      <c r="I258" s="89">
        <v>43101</v>
      </c>
      <c r="J258">
        <v>12</v>
      </c>
      <c r="K258" t="s">
        <v>10</v>
      </c>
    </row>
    <row r="259" spans="1:11" ht="45" x14ac:dyDescent="0.25">
      <c r="A259" s="4" t="s">
        <v>1919</v>
      </c>
      <c r="B259" s="4" t="s">
        <v>1773</v>
      </c>
      <c r="C259" t="s">
        <v>1061</v>
      </c>
      <c r="D259" t="s">
        <v>7461</v>
      </c>
      <c r="E259" s="2"/>
      <c r="F259" s="4" t="s">
        <v>7468</v>
      </c>
      <c r="G259" t="s">
        <v>9</v>
      </c>
      <c r="H259">
        <v>167</v>
      </c>
      <c r="I259" s="89">
        <v>43101</v>
      </c>
      <c r="J259">
        <v>12</v>
      </c>
      <c r="K259" t="s">
        <v>10</v>
      </c>
    </row>
    <row r="260" spans="1:11" ht="45" x14ac:dyDescent="0.25">
      <c r="A260" s="4" t="s">
        <v>1919</v>
      </c>
      <c r="B260" s="4" t="s">
        <v>1773</v>
      </c>
      <c r="C260" t="s">
        <v>1061</v>
      </c>
      <c r="D260" t="s">
        <v>7461</v>
      </c>
      <c r="E260" s="2"/>
      <c r="F260" s="4" t="s">
        <v>7469</v>
      </c>
      <c r="G260" t="s">
        <v>9</v>
      </c>
      <c r="H260">
        <v>1</v>
      </c>
      <c r="I260" s="89">
        <v>43101</v>
      </c>
      <c r="J260">
        <v>12</v>
      </c>
      <c r="K260" t="s">
        <v>10</v>
      </c>
    </row>
    <row r="261" spans="1:11" ht="45" x14ac:dyDescent="0.25">
      <c r="A261" s="4" t="s">
        <v>1919</v>
      </c>
      <c r="B261" s="4" t="s">
        <v>1773</v>
      </c>
      <c r="C261" t="s">
        <v>1061</v>
      </c>
      <c r="D261" t="s">
        <v>7461</v>
      </c>
      <c r="E261" s="2"/>
      <c r="F261" s="4" t="s">
        <v>7470</v>
      </c>
      <c r="G261" t="s">
        <v>9</v>
      </c>
      <c r="H261">
        <v>42</v>
      </c>
      <c r="I261" s="89">
        <v>43101</v>
      </c>
      <c r="J261">
        <v>12</v>
      </c>
      <c r="K261" t="s">
        <v>10</v>
      </c>
    </row>
    <row r="262" spans="1:11" ht="45" x14ac:dyDescent="0.25">
      <c r="A262" s="4" t="s">
        <v>1919</v>
      </c>
      <c r="B262" s="4" t="s">
        <v>1774</v>
      </c>
      <c r="C262" t="s">
        <v>1090</v>
      </c>
      <c r="D262" t="s">
        <v>7471</v>
      </c>
      <c r="E262" s="2">
        <v>906096162</v>
      </c>
      <c r="F262" s="4" t="s">
        <v>274</v>
      </c>
      <c r="G262" t="s">
        <v>9</v>
      </c>
      <c r="H262">
        <v>30</v>
      </c>
      <c r="I262" s="89">
        <v>43101</v>
      </c>
      <c r="J262">
        <v>12</v>
      </c>
      <c r="K262" t="s">
        <v>10</v>
      </c>
    </row>
    <row r="263" spans="1:11" ht="45" x14ac:dyDescent="0.25">
      <c r="A263" s="4" t="s">
        <v>1919</v>
      </c>
      <c r="B263" s="4" t="s">
        <v>1774</v>
      </c>
      <c r="C263" t="s">
        <v>1090</v>
      </c>
      <c r="D263" t="s">
        <v>7471</v>
      </c>
      <c r="E263" s="2"/>
      <c r="F263" s="4" t="s">
        <v>273</v>
      </c>
      <c r="G263" t="s">
        <v>9</v>
      </c>
      <c r="H263">
        <v>1</v>
      </c>
      <c r="I263" s="89">
        <v>43101</v>
      </c>
      <c r="J263">
        <v>12</v>
      </c>
      <c r="K263" t="s">
        <v>10</v>
      </c>
    </row>
    <row r="264" spans="1:11" ht="45" x14ac:dyDescent="0.25">
      <c r="A264" s="4" t="s">
        <v>1919</v>
      </c>
      <c r="B264" s="4" t="s">
        <v>1774</v>
      </c>
      <c r="C264" t="s">
        <v>1090</v>
      </c>
      <c r="D264" t="s">
        <v>7471</v>
      </c>
      <c r="E264" s="2"/>
      <c r="F264" s="4" t="s">
        <v>1091</v>
      </c>
      <c r="G264" t="s">
        <v>9</v>
      </c>
      <c r="H264">
        <v>1</v>
      </c>
      <c r="I264" s="89">
        <v>43101</v>
      </c>
      <c r="J264">
        <v>12</v>
      </c>
      <c r="K264" t="s">
        <v>10</v>
      </c>
    </row>
    <row r="265" spans="1:11" ht="45" x14ac:dyDescent="0.25">
      <c r="A265" s="4" t="s">
        <v>1919</v>
      </c>
      <c r="B265" s="4" t="s">
        <v>1774</v>
      </c>
      <c r="C265" t="s">
        <v>1090</v>
      </c>
      <c r="D265" t="s">
        <v>7471</v>
      </c>
      <c r="E265" s="2"/>
      <c r="F265" s="4" t="s">
        <v>1092</v>
      </c>
      <c r="G265" t="s">
        <v>9</v>
      </c>
      <c r="H265">
        <v>1</v>
      </c>
      <c r="I265" s="89">
        <v>43101</v>
      </c>
      <c r="J265">
        <v>12</v>
      </c>
      <c r="K265" t="s">
        <v>10</v>
      </c>
    </row>
    <row r="266" spans="1:11" ht="45" x14ac:dyDescent="0.25">
      <c r="A266" s="4" t="s">
        <v>1919</v>
      </c>
      <c r="B266" s="4" t="s">
        <v>1774</v>
      </c>
      <c r="C266" t="s">
        <v>1090</v>
      </c>
      <c r="D266" t="s">
        <v>7471</v>
      </c>
      <c r="E266" s="2"/>
      <c r="F266" s="4" t="s">
        <v>1093</v>
      </c>
      <c r="G266" t="s">
        <v>9</v>
      </c>
      <c r="H266">
        <v>10</v>
      </c>
      <c r="I266" s="89">
        <v>43101</v>
      </c>
      <c r="J266">
        <v>12</v>
      </c>
      <c r="K266" t="s">
        <v>10</v>
      </c>
    </row>
    <row r="267" spans="1:11" ht="45" x14ac:dyDescent="0.25">
      <c r="A267" s="4" t="s">
        <v>1919</v>
      </c>
      <c r="B267" s="4" t="s">
        <v>1774</v>
      </c>
      <c r="C267" t="s">
        <v>1090</v>
      </c>
      <c r="D267" t="s">
        <v>7471</v>
      </c>
      <c r="E267" s="2"/>
      <c r="F267" s="4" t="s">
        <v>1094</v>
      </c>
      <c r="G267" t="s">
        <v>9</v>
      </c>
      <c r="H267">
        <v>6</v>
      </c>
      <c r="I267" s="89">
        <v>43101</v>
      </c>
      <c r="J267">
        <v>12</v>
      </c>
      <c r="K267" t="s">
        <v>10</v>
      </c>
    </row>
    <row r="268" spans="1:11" ht="45" x14ac:dyDescent="0.25">
      <c r="A268" s="4" t="s">
        <v>1919</v>
      </c>
      <c r="B268" s="4" t="s">
        <v>1774</v>
      </c>
      <c r="C268" t="s">
        <v>1090</v>
      </c>
      <c r="D268" t="s">
        <v>7471</v>
      </c>
      <c r="E268" s="2"/>
      <c r="F268" s="4" t="s">
        <v>1097</v>
      </c>
      <c r="G268" t="s">
        <v>9</v>
      </c>
      <c r="H268">
        <v>2</v>
      </c>
      <c r="I268" s="89">
        <v>43101</v>
      </c>
      <c r="J268">
        <v>12</v>
      </c>
      <c r="K268" t="s">
        <v>10</v>
      </c>
    </row>
    <row r="269" spans="1:11" ht="45" x14ac:dyDescent="0.25">
      <c r="A269" s="4" t="s">
        <v>1919</v>
      </c>
      <c r="B269" s="4" t="s">
        <v>1774</v>
      </c>
      <c r="C269" t="s">
        <v>1090</v>
      </c>
      <c r="D269" t="s">
        <v>7471</v>
      </c>
      <c r="E269" s="2"/>
      <c r="F269" s="4" t="s">
        <v>1098</v>
      </c>
      <c r="G269" t="s">
        <v>9</v>
      </c>
      <c r="H269">
        <v>1</v>
      </c>
      <c r="I269" s="89">
        <v>43101</v>
      </c>
      <c r="J269">
        <v>12</v>
      </c>
      <c r="K269" t="s">
        <v>10</v>
      </c>
    </row>
    <row r="270" spans="1:11" ht="30" x14ac:dyDescent="0.25">
      <c r="A270" s="4" t="s">
        <v>1919</v>
      </c>
      <c r="B270" s="4" t="s">
        <v>1775</v>
      </c>
      <c r="C270" t="s">
        <v>1099</v>
      </c>
      <c r="D270" t="s">
        <v>7472</v>
      </c>
      <c r="E270" s="2">
        <v>2000000000</v>
      </c>
      <c r="F270" s="4" t="s">
        <v>1100</v>
      </c>
      <c r="G270" t="s">
        <v>9</v>
      </c>
      <c r="H270">
        <v>9</v>
      </c>
      <c r="I270" s="89">
        <v>43101</v>
      </c>
      <c r="J270">
        <v>12</v>
      </c>
      <c r="K270" t="s">
        <v>10</v>
      </c>
    </row>
    <row r="271" spans="1:11" ht="30" x14ac:dyDescent="0.25">
      <c r="A271" s="4" t="s">
        <v>1919</v>
      </c>
      <c r="B271" s="4" t="s">
        <v>1775</v>
      </c>
      <c r="C271" t="s">
        <v>1099</v>
      </c>
      <c r="D271" t="s">
        <v>7472</v>
      </c>
      <c r="E271" s="2"/>
      <c r="F271" s="4" t="s">
        <v>1101</v>
      </c>
      <c r="G271" t="s">
        <v>9</v>
      </c>
      <c r="H271">
        <v>118</v>
      </c>
      <c r="I271" s="89">
        <v>43101</v>
      </c>
      <c r="J271">
        <v>12</v>
      </c>
      <c r="K271" t="s">
        <v>10</v>
      </c>
    </row>
    <row r="272" spans="1:11" ht="30" x14ac:dyDescent="0.25">
      <c r="A272" s="4" t="s">
        <v>1919</v>
      </c>
      <c r="B272" s="4" t="s">
        <v>1775</v>
      </c>
      <c r="C272" t="s">
        <v>1099</v>
      </c>
      <c r="D272" t="s">
        <v>7472</v>
      </c>
      <c r="E272" s="2"/>
      <c r="F272" s="4" t="s">
        <v>274</v>
      </c>
      <c r="G272" t="s">
        <v>9</v>
      </c>
      <c r="H272">
        <v>1</v>
      </c>
      <c r="I272" s="89">
        <v>43101</v>
      </c>
      <c r="J272">
        <v>12</v>
      </c>
      <c r="K272" t="s">
        <v>10</v>
      </c>
    </row>
    <row r="273" spans="1:11" ht="30" x14ac:dyDescent="0.25">
      <c r="A273" s="4" t="s">
        <v>1919</v>
      </c>
      <c r="B273" s="4" t="s">
        <v>1775</v>
      </c>
      <c r="C273" t="s">
        <v>1099</v>
      </c>
      <c r="D273" t="s">
        <v>7472</v>
      </c>
      <c r="E273" s="2"/>
      <c r="F273" s="4" t="s">
        <v>1102</v>
      </c>
      <c r="G273" t="s">
        <v>9</v>
      </c>
      <c r="H273">
        <v>1</v>
      </c>
      <c r="I273" s="89">
        <v>43101</v>
      </c>
      <c r="J273">
        <v>12</v>
      </c>
      <c r="K273" t="s">
        <v>10</v>
      </c>
    </row>
    <row r="274" spans="1:11" ht="30" x14ac:dyDescent="0.25">
      <c r="A274" s="4" t="s">
        <v>1919</v>
      </c>
      <c r="B274" s="4" t="s">
        <v>1775</v>
      </c>
      <c r="C274" t="s">
        <v>1099</v>
      </c>
      <c r="D274" t="s">
        <v>7472</v>
      </c>
      <c r="E274" s="2"/>
      <c r="F274" s="4" t="s">
        <v>273</v>
      </c>
      <c r="G274" t="s">
        <v>9</v>
      </c>
      <c r="H274">
        <v>1</v>
      </c>
      <c r="I274" s="89">
        <v>43101</v>
      </c>
      <c r="J274">
        <v>12</v>
      </c>
      <c r="K274" t="s">
        <v>10</v>
      </c>
    </row>
    <row r="275" spans="1:11" ht="30" x14ac:dyDescent="0.25">
      <c r="A275" s="4" t="s">
        <v>1919</v>
      </c>
      <c r="B275" s="4" t="s">
        <v>1775</v>
      </c>
      <c r="C275" t="s">
        <v>1099</v>
      </c>
      <c r="D275" t="s">
        <v>7472</v>
      </c>
      <c r="E275" s="2"/>
      <c r="F275" s="4" t="s">
        <v>1103</v>
      </c>
      <c r="G275" t="s">
        <v>9</v>
      </c>
      <c r="H275">
        <v>28</v>
      </c>
      <c r="I275" s="89">
        <v>43101</v>
      </c>
      <c r="J275">
        <v>12</v>
      </c>
      <c r="K275" t="s">
        <v>10</v>
      </c>
    </row>
    <row r="276" spans="1:11" ht="30" x14ac:dyDescent="0.25">
      <c r="A276" s="4" t="s">
        <v>1919</v>
      </c>
      <c r="B276" s="4" t="s">
        <v>1775</v>
      </c>
      <c r="C276" t="s">
        <v>1099</v>
      </c>
      <c r="D276" t="s">
        <v>7472</v>
      </c>
      <c r="E276" s="2"/>
      <c r="F276" s="4" t="s">
        <v>1104</v>
      </c>
      <c r="G276" t="s">
        <v>9</v>
      </c>
      <c r="H276">
        <v>1</v>
      </c>
      <c r="I276" s="89">
        <v>43101</v>
      </c>
      <c r="J276">
        <v>12</v>
      </c>
      <c r="K276" t="s">
        <v>10</v>
      </c>
    </row>
    <row r="277" spans="1:11" ht="30" x14ac:dyDescent="0.25">
      <c r="A277" s="4" t="s">
        <v>1919</v>
      </c>
      <c r="B277" s="4" t="s">
        <v>1775</v>
      </c>
      <c r="C277" t="s">
        <v>1099</v>
      </c>
      <c r="D277" t="s">
        <v>7472</v>
      </c>
      <c r="E277" s="2"/>
      <c r="F277" s="4" t="s">
        <v>1105</v>
      </c>
      <c r="G277" t="s">
        <v>9</v>
      </c>
      <c r="H277">
        <v>10</v>
      </c>
      <c r="I277" s="89">
        <v>43101</v>
      </c>
      <c r="J277">
        <v>12</v>
      </c>
      <c r="K277" t="s">
        <v>10</v>
      </c>
    </row>
    <row r="278" spans="1:11" ht="30" x14ac:dyDescent="0.25">
      <c r="A278" s="4" t="s">
        <v>1919</v>
      </c>
      <c r="B278" s="4" t="s">
        <v>1775</v>
      </c>
      <c r="C278" t="s">
        <v>1099</v>
      </c>
      <c r="D278" t="s">
        <v>7472</v>
      </c>
      <c r="E278" s="2"/>
      <c r="F278" s="4" t="s">
        <v>1106</v>
      </c>
      <c r="G278" t="s">
        <v>9</v>
      </c>
      <c r="H278">
        <v>1</v>
      </c>
      <c r="I278" s="89">
        <v>43101</v>
      </c>
      <c r="J278">
        <v>12</v>
      </c>
      <c r="K278" t="s">
        <v>10</v>
      </c>
    </row>
    <row r="279" spans="1:11" ht="30" x14ac:dyDescent="0.25">
      <c r="A279" s="4" t="s">
        <v>1919</v>
      </c>
      <c r="B279" s="4" t="s">
        <v>1775</v>
      </c>
      <c r="C279" t="s">
        <v>1099</v>
      </c>
      <c r="D279" t="s">
        <v>7472</v>
      </c>
      <c r="E279" s="2"/>
      <c r="F279" s="4" t="s">
        <v>1107</v>
      </c>
      <c r="G279" t="s">
        <v>9</v>
      </c>
      <c r="H279">
        <v>90</v>
      </c>
      <c r="I279" s="89">
        <v>43101</v>
      </c>
      <c r="J279">
        <v>12</v>
      </c>
      <c r="K279" t="s">
        <v>10</v>
      </c>
    </row>
    <row r="280" spans="1:11" ht="30" x14ac:dyDescent="0.25">
      <c r="A280" s="4" t="s">
        <v>1919</v>
      </c>
      <c r="B280" s="4" t="s">
        <v>1775</v>
      </c>
      <c r="C280" t="s">
        <v>1099</v>
      </c>
      <c r="D280" t="s">
        <v>7472</v>
      </c>
      <c r="E280" s="2"/>
      <c r="F280" s="4" t="s">
        <v>1108</v>
      </c>
      <c r="G280" t="s">
        <v>9</v>
      </c>
      <c r="H280">
        <v>10</v>
      </c>
      <c r="I280" s="89">
        <v>43101</v>
      </c>
      <c r="J280">
        <v>12</v>
      </c>
      <c r="K280" t="s">
        <v>10</v>
      </c>
    </row>
    <row r="281" spans="1:11" ht="30" x14ac:dyDescent="0.25">
      <c r="A281" s="4" t="s">
        <v>1919</v>
      </c>
      <c r="B281" s="4" t="s">
        <v>1775</v>
      </c>
      <c r="C281" t="s">
        <v>1099</v>
      </c>
      <c r="D281" t="s">
        <v>7472</v>
      </c>
      <c r="E281" s="2"/>
      <c r="F281" s="4" t="s">
        <v>1109</v>
      </c>
      <c r="G281" t="s">
        <v>9</v>
      </c>
      <c r="H281">
        <v>90</v>
      </c>
      <c r="I281" s="89">
        <v>43101</v>
      </c>
      <c r="J281">
        <v>12</v>
      </c>
      <c r="K281" t="s">
        <v>10</v>
      </c>
    </row>
    <row r="282" spans="1:11" ht="30" x14ac:dyDescent="0.25">
      <c r="A282" s="4" t="s">
        <v>1919</v>
      </c>
      <c r="B282" s="4" t="s">
        <v>1776</v>
      </c>
      <c r="C282" t="s">
        <v>1110</v>
      </c>
      <c r="D282" t="s">
        <v>7473</v>
      </c>
      <c r="E282" s="2">
        <v>5248865276</v>
      </c>
      <c r="F282" s="4" t="s">
        <v>274</v>
      </c>
      <c r="G282" t="s">
        <v>9</v>
      </c>
      <c r="H282">
        <v>1</v>
      </c>
      <c r="I282" s="89">
        <v>43101</v>
      </c>
      <c r="J282">
        <v>12</v>
      </c>
      <c r="K282" t="s">
        <v>10</v>
      </c>
    </row>
    <row r="283" spans="1:11" ht="30" x14ac:dyDescent="0.25">
      <c r="A283" s="4" t="s">
        <v>1919</v>
      </c>
      <c r="B283" s="4" t="s">
        <v>1776</v>
      </c>
      <c r="C283" t="s">
        <v>1110</v>
      </c>
      <c r="D283" t="s">
        <v>7473</v>
      </c>
      <c r="E283" s="2"/>
      <c r="F283" s="4" t="s">
        <v>1111</v>
      </c>
      <c r="G283" t="s">
        <v>9</v>
      </c>
      <c r="H283">
        <v>1</v>
      </c>
      <c r="I283" s="89">
        <v>43101</v>
      </c>
      <c r="J283">
        <v>12</v>
      </c>
      <c r="K283" t="s">
        <v>10</v>
      </c>
    </row>
    <row r="284" spans="1:11" ht="30" x14ac:dyDescent="0.25">
      <c r="A284" s="4" t="s">
        <v>1919</v>
      </c>
      <c r="B284" s="4" t="s">
        <v>1776</v>
      </c>
      <c r="C284" t="s">
        <v>1110</v>
      </c>
      <c r="D284" t="s">
        <v>7473</v>
      </c>
      <c r="E284" s="2"/>
      <c r="F284" s="4" t="s">
        <v>1112</v>
      </c>
      <c r="G284" t="s">
        <v>9</v>
      </c>
      <c r="H284">
        <v>1</v>
      </c>
      <c r="I284" s="89">
        <v>43101</v>
      </c>
      <c r="J284">
        <v>12</v>
      </c>
      <c r="K284" t="s">
        <v>10</v>
      </c>
    </row>
    <row r="285" spans="1:11" ht="30" x14ac:dyDescent="0.25">
      <c r="A285" s="4" t="s">
        <v>1919</v>
      </c>
      <c r="B285" s="4" t="s">
        <v>1776</v>
      </c>
      <c r="C285" t="s">
        <v>1110</v>
      </c>
      <c r="D285" t="s">
        <v>7473</v>
      </c>
      <c r="E285" s="2"/>
      <c r="F285" s="4" t="s">
        <v>1113</v>
      </c>
      <c r="G285" t="s">
        <v>9</v>
      </c>
      <c r="H285">
        <v>1</v>
      </c>
      <c r="I285" s="89">
        <v>43101</v>
      </c>
      <c r="J285">
        <v>12</v>
      </c>
      <c r="K285" t="s">
        <v>10</v>
      </c>
    </row>
    <row r="286" spans="1:11" ht="30" x14ac:dyDescent="0.25">
      <c r="A286" s="4" t="s">
        <v>1919</v>
      </c>
      <c r="B286" s="4" t="s">
        <v>1776</v>
      </c>
      <c r="C286" t="s">
        <v>1110</v>
      </c>
      <c r="D286" t="s">
        <v>7473</v>
      </c>
      <c r="E286" s="2"/>
      <c r="F286" s="4" t="s">
        <v>1114</v>
      </c>
      <c r="G286" t="s">
        <v>9</v>
      </c>
      <c r="H286">
        <v>2</v>
      </c>
      <c r="I286" s="89">
        <v>43101</v>
      </c>
      <c r="J286">
        <v>12</v>
      </c>
      <c r="K286" t="s">
        <v>10</v>
      </c>
    </row>
    <row r="287" spans="1:11" ht="30" x14ac:dyDescent="0.25">
      <c r="A287" s="4" t="s">
        <v>1919</v>
      </c>
      <c r="B287" s="4" t="s">
        <v>1776</v>
      </c>
      <c r="C287" t="s">
        <v>1110</v>
      </c>
      <c r="D287" t="s">
        <v>7473</v>
      </c>
      <c r="E287" s="2"/>
      <c r="F287" s="4" t="s">
        <v>1115</v>
      </c>
      <c r="G287" t="s">
        <v>9</v>
      </c>
      <c r="H287">
        <v>7</v>
      </c>
      <c r="I287" s="89">
        <v>43101</v>
      </c>
      <c r="J287">
        <v>12</v>
      </c>
      <c r="K287" t="s">
        <v>10</v>
      </c>
    </row>
    <row r="288" spans="1:11" ht="30" x14ac:dyDescent="0.25">
      <c r="A288" s="4" t="s">
        <v>1919</v>
      </c>
      <c r="B288" s="4" t="s">
        <v>1776</v>
      </c>
      <c r="C288" t="s">
        <v>1110</v>
      </c>
      <c r="D288" t="s">
        <v>7473</v>
      </c>
      <c r="E288" s="2"/>
      <c r="F288" s="4" t="s">
        <v>1116</v>
      </c>
      <c r="G288" t="s">
        <v>9</v>
      </c>
      <c r="H288">
        <v>7</v>
      </c>
      <c r="I288" s="89">
        <v>43101</v>
      </c>
      <c r="J288">
        <v>12</v>
      </c>
      <c r="K288" t="s">
        <v>10</v>
      </c>
    </row>
    <row r="289" spans="1:11" ht="60" x14ac:dyDescent="0.25">
      <c r="A289" s="4" t="s">
        <v>1919</v>
      </c>
      <c r="B289" s="4" t="s">
        <v>1777</v>
      </c>
      <c r="C289" t="s">
        <v>1117</v>
      </c>
      <c r="D289" t="s">
        <v>7474</v>
      </c>
      <c r="E289" s="2">
        <v>1400000000</v>
      </c>
      <c r="F289" s="4" t="s">
        <v>274</v>
      </c>
      <c r="G289" t="s">
        <v>9</v>
      </c>
      <c r="H289">
        <v>1</v>
      </c>
      <c r="I289" s="89">
        <v>43101</v>
      </c>
      <c r="J289">
        <v>12</v>
      </c>
      <c r="K289" t="s">
        <v>10</v>
      </c>
    </row>
    <row r="290" spans="1:11" ht="60" x14ac:dyDescent="0.25">
      <c r="A290" s="4" t="s">
        <v>1919</v>
      </c>
      <c r="B290" s="4" t="s">
        <v>1777</v>
      </c>
      <c r="C290" t="s">
        <v>1117</v>
      </c>
      <c r="D290" t="s">
        <v>7474</v>
      </c>
      <c r="E290" s="2"/>
      <c r="F290" s="4" t="s">
        <v>273</v>
      </c>
      <c r="G290" t="s">
        <v>9</v>
      </c>
      <c r="H290">
        <v>1</v>
      </c>
      <c r="I290" s="89">
        <v>43101</v>
      </c>
      <c r="J290">
        <v>12</v>
      </c>
      <c r="K290" t="s">
        <v>10</v>
      </c>
    </row>
    <row r="291" spans="1:11" ht="60" x14ac:dyDescent="0.25">
      <c r="A291" s="4" t="s">
        <v>1919</v>
      </c>
      <c r="B291" s="4" t="s">
        <v>1777</v>
      </c>
      <c r="C291" t="s">
        <v>1117</v>
      </c>
      <c r="D291" t="s">
        <v>7474</v>
      </c>
      <c r="E291" s="2"/>
      <c r="F291" s="4" t="s">
        <v>1118</v>
      </c>
      <c r="G291" t="s">
        <v>9</v>
      </c>
      <c r="H291">
        <v>1</v>
      </c>
      <c r="I291" s="89">
        <v>43101</v>
      </c>
      <c r="J291">
        <v>12</v>
      </c>
      <c r="K291" t="s">
        <v>10</v>
      </c>
    </row>
    <row r="292" spans="1:11" ht="60" x14ac:dyDescent="0.25">
      <c r="A292" s="4" t="s">
        <v>1919</v>
      </c>
      <c r="B292" s="4" t="s">
        <v>1777</v>
      </c>
      <c r="C292" t="s">
        <v>1117</v>
      </c>
      <c r="D292" t="s">
        <v>7474</v>
      </c>
      <c r="E292" s="2"/>
      <c r="F292" s="4" t="s">
        <v>1119</v>
      </c>
      <c r="G292" t="s">
        <v>9</v>
      </c>
      <c r="H292">
        <v>18</v>
      </c>
      <c r="I292" s="89">
        <v>43101</v>
      </c>
      <c r="J292">
        <v>12</v>
      </c>
      <c r="K292" t="s">
        <v>10</v>
      </c>
    </row>
    <row r="293" spans="1:11" ht="60" x14ac:dyDescent="0.25">
      <c r="A293" s="4" t="s">
        <v>1919</v>
      </c>
      <c r="B293" s="4" t="s">
        <v>1777</v>
      </c>
      <c r="C293" t="s">
        <v>1117</v>
      </c>
      <c r="D293" t="s">
        <v>7474</v>
      </c>
      <c r="E293" s="2"/>
      <c r="F293" s="4" t="s">
        <v>1120</v>
      </c>
      <c r="G293" t="s">
        <v>9</v>
      </c>
      <c r="H293">
        <v>3</v>
      </c>
      <c r="I293" s="89">
        <v>43101</v>
      </c>
      <c r="J293">
        <v>12</v>
      </c>
      <c r="K293" t="s">
        <v>10</v>
      </c>
    </row>
    <row r="294" spans="1:11" ht="45" x14ac:dyDescent="0.25">
      <c r="A294" s="4" t="s">
        <v>1919</v>
      </c>
      <c r="B294" s="4" t="s">
        <v>1778</v>
      </c>
      <c r="C294" t="s">
        <v>1121</v>
      </c>
      <c r="D294" t="s">
        <v>7475</v>
      </c>
      <c r="E294" s="2">
        <v>400000000</v>
      </c>
      <c r="F294" s="4" t="s">
        <v>1122</v>
      </c>
      <c r="G294" t="s">
        <v>9</v>
      </c>
      <c r="H294">
        <v>6</v>
      </c>
      <c r="I294" s="89">
        <v>43101</v>
      </c>
      <c r="J294">
        <v>12</v>
      </c>
      <c r="K294" t="s">
        <v>10</v>
      </c>
    </row>
    <row r="295" spans="1:11" ht="45" x14ac:dyDescent="0.25">
      <c r="A295" s="4" t="s">
        <v>1919</v>
      </c>
      <c r="B295" s="4" t="s">
        <v>1778</v>
      </c>
      <c r="C295" t="s">
        <v>1121</v>
      </c>
      <c r="D295" t="s">
        <v>7475</v>
      </c>
      <c r="E295" s="2"/>
      <c r="F295" s="4" t="s">
        <v>1123</v>
      </c>
      <c r="G295" t="s">
        <v>9</v>
      </c>
      <c r="H295">
        <v>1</v>
      </c>
      <c r="I295" s="89">
        <v>43101</v>
      </c>
      <c r="J295">
        <v>12</v>
      </c>
      <c r="K295" t="s">
        <v>10</v>
      </c>
    </row>
    <row r="296" spans="1:11" ht="45" x14ac:dyDescent="0.25">
      <c r="A296" s="4" t="s">
        <v>1919</v>
      </c>
      <c r="B296" s="4" t="s">
        <v>1778</v>
      </c>
      <c r="C296" t="s">
        <v>1121</v>
      </c>
      <c r="D296" t="s">
        <v>7475</v>
      </c>
      <c r="E296" s="2"/>
      <c r="F296" s="4" t="s">
        <v>7476</v>
      </c>
      <c r="G296" t="s">
        <v>9</v>
      </c>
      <c r="H296">
        <v>125</v>
      </c>
      <c r="I296" s="89">
        <v>43101</v>
      </c>
      <c r="J296">
        <v>12</v>
      </c>
      <c r="K296" t="s">
        <v>10</v>
      </c>
    </row>
    <row r="297" spans="1:11" ht="45" x14ac:dyDescent="0.25">
      <c r="A297" s="4" t="s">
        <v>1919</v>
      </c>
      <c r="B297" s="4" t="s">
        <v>1778</v>
      </c>
      <c r="C297" t="s">
        <v>1121</v>
      </c>
      <c r="D297" t="s">
        <v>7475</v>
      </c>
      <c r="E297" s="2"/>
      <c r="F297" s="4" t="s">
        <v>1124</v>
      </c>
      <c r="G297" t="s">
        <v>9</v>
      </c>
      <c r="H297">
        <v>5</v>
      </c>
      <c r="I297" s="89">
        <v>43101</v>
      </c>
      <c r="J297">
        <v>12</v>
      </c>
      <c r="K297" t="s">
        <v>10</v>
      </c>
    </row>
    <row r="298" spans="1:11" ht="45" x14ac:dyDescent="0.25">
      <c r="A298" s="4" t="s">
        <v>1919</v>
      </c>
      <c r="B298" s="4" t="s">
        <v>1778</v>
      </c>
      <c r="C298" t="s">
        <v>1121</v>
      </c>
      <c r="D298" t="s">
        <v>7475</v>
      </c>
      <c r="E298" s="2"/>
      <c r="F298" s="4" t="s">
        <v>274</v>
      </c>
      <c r="G298" t="s">
        <v>9</v>
      </c>
      <c r="H298">
        <v>1</v>
      </c>
      <c r="I298" s="89">
        <v>43101</v>
      </c>
      <c r="J298">
        <v>12</v>
      </c>
      <c r="K298" t="s">
        <v>10</v>
      </c>
    </row>
    <row r="299" spans="1:11" ht="45" x14ac:dyDescent="0.25">
      <c r="A299" s="4" t="s">
        <v>1919</v>
      </c>
      <c r="B299" s="4" t="s">
        <v>1778</v>
      </c>
      <c r="C299" t="s">
        <v>1121</v>
      </c>
      <c r="D299" t="s">
        <v>7475</v>
      </c>
      <c r="E299" s="2"/>
      <c r="F299" s="4" t="s">
        <v>273</v>
      </c>
      <c r="G299" t="s">
        <v>9</v>
      </c>
      <c r="H299">
        <v>1</v>
      </c>
      <c r="I299" s="89">
        <v>43101</v>
      </c>
      <c r="J299">
        <v>12</v>
      </c>
      <c r="K299" t="s">
        <v>10</v>
      </c>
    </row>
    <row r="300" spans="1:11" ht="45" x14ac:dyDescent="0.25">
      <c r="A300" s="4" t="s">
        <v>1919</v>
      </c>
      <c r="B300" s="4" t="s">
        <v>1778</v>
      </c>
      <c r="C300" t="s">
        <v>1121</v>
      </c>
      <c r="D300" t="s">
        <v>7475</v>
      </c>
      <c r="E300" s="2"/>
      <c r="F300" s="4" t="s">
        <v>1125</v>
      </c>
      <c r="G300" t="s">
        <v>9</v>
      </c>
      <c r="H300">
        <v>1</v>
      </c>
      <c r="I300" s="89">
        <v>43101</v>
      </c>
      <c r="J300">
        <v>12</v>
      </c>
      <c r="K300" t="s">
        <v>10</v>
      </c>
    </row>
    <row r="301" spans="1:11" ht="45" x14ac:dyDescent="0.25">
      <c r="A301" s="4" t="s">
        <v>1919</v>
      </c>
      <c r="B301" s="4" t="s">
        <v>1778</v>
      </c>
      <c r="C301" t="s">
        <v>1121</v>
      </c>
      <c r="D301" t="s">
        <v>7475</v>
      </c>
      <c r="E301" s="2"/>
      <c r="F301" s="4" t="s">
        <v>7477</v>
      </c>
      <c r="G301" t="s">
        <v>9</v>
      </c>
      <c r="H301">
        <v>1</v>
      </c>
      <c r="I301" s="89">
        <v>43101</v>
      </c>
      <c r="J301">
        <v>12</v>
      </c>
      <c r="K301" t="s">
        <v>10</v>
      </c>
    </row>
    <row r="302" spans="1:11" ht="45" x14ac:dyDescent="0.25">
      <c r="A302" s="4" t="s">
        <v>1919</v>
      </c>
      <c r="B302" s="4" t="s">
        <v>1778</v>
      </c>
      <c r="C302" t="s">
        <v>1121</v>
      </c>
      <c r="D302" t="s">
        <v>7475</v>
      </c>
      <c r="E302" s="2"/>
      <c r="F302" s="4" t="s">
        <v>1126</v>
      </c>
      <c r="G302" t="s">
        <v>9</v>
      </c>
      <c r="H302">
        <v>9</v>
      </c>
      <c r="I302" s="89">
        <v>43101</v>
      </c>
      <c r="J302">
        <v>12</v>
      </c>
      <c r="K302" t="s">
        <v>10</v>
      </c>
    </row>
    <row r="303" spans="1:11" ht="45" x14ac:dyDescent="0.25">
      <c r="A303" s="4" t="s">
        <v>1919</v>
      </c>
      <c r="B303" s="4" t="s">
        <v>1778</v>
      </c>
      <c r="C303" t="s">
        <v>1121</v>
      </c>
      <c r="D303" t="s">
        <v>7475</v>
      </c>
      <c r="E303" s="2"/>
      <c r="F303" s="4" t="s">
        <v>1127</v>
      </c>
      <c r="G303" t="s">
        <v>9</v>
      </c>
      <c r="H303">
        <v>125</v>
      </c>
      <c r="I303" s="89">
        <v>43101</v>
      </c>
      <c r="J303">
        <v>12</v>
      </c>
      <c r="K303" t="s">
        <v>10</v>
      </c>
    </row>
    <row r="304" spans="1:11" ht="30" x14ac:dyDescent="0.25">
      <c r="A304" s="4" t="s">
        <v>1919</v>
      </c>
      <c r="B304" s="4" t="s">
        <v>1779</v>
      </c>
      <c r="C304" t="s">
        <v>1128</v>
      </c>
      <c r="D304" t="s">
        <v>7478</v>
      </c>
      <c r="E304" s="2">
        <v>6675200000</v>
      </c>
      <c r="F304" s="4" t="s">
        <v>274</v>
      </c>
      <c r="G304" t="s">
        <v>9</v>
      </c>
      <c r="H304">
        <v>1</v>
      </c>
      <c r="I304" s="89">
        <v>43101</v>
      </c>
      <c r="J304">
        <v>12</v>
      </c>
      <c r="K304" t="s">
        <v>10</v>
      </c>
    </row>
    <row r="305" spans="1:11" ht="30" x14ac:dyDescent="0.25">
      <c r="A305" s="4" t="s">
        <v>1919</v>
      </c>
      <c r="B305" s="4" t="s">
        <v>1779</v>
      </c>
      <c r="C305" t="s">
        <v>1128</v>
      </c>
      <c r="D305" t="s">
        <v>7478</v>
      </c>
      <c r="E305" s="2"/>
      <c r="F305" s="4" t="s">
        <v>273</v>
      </c>
      <c r="G305" t="s">
        <v>9</v>
      </c>
      <c r="H305">
        <v>1</v>
      </c>
      <c r="I305" s="89">
        <v>43101</v>
      </c>
      <c r="J305">
        <v>12</v>
      </c>
      <c r="K305" t="s">
        <v>10</v>
      </c>
    </row>
    <row r="306" spans="1:11" ht="30" x14ac:dyDescent="0.25">
      <c r="A306" s="4" t="s">
        <v>1919</v>
      </c>
      <c r="B306" s="4" t="s">
        <v>1779</v>
      </c>
      <c r="C306" t="s">
        <v>1128</v>
      </c>
      <c r="D306" t="s">
        <v>7478</v>
      </c>
      <c r="E306" s="2"/>
      <c r="F306" s="4" t="s">
        <v>1129</v>
      </c>
      <c r="G306" t="s">
        <v>9</v>
      </c>
      <c r="H306">
        <v>1</v>
      </c>
      <c r="I306" s="89">
        <v>43101</v>
      </c>
      <c r="J306">
        <v>12</v>
      </c>
      <c r="K306" t="s">
        <v>10</v>
      </c>
    </row>
    <row r="307" spans="1:11" ht="30" x14ac:dyDescent="0.25">
      <c r="A307" s="4" t="s">
        <v>1919</v>
      </c>
      <c r="B307" s="4" t="s">
        <v>1779</v>
      </c>
      <c r="C307" t="s">
        <v>1128</v>
      </c>
      <c r="D307" t="s">
        <v>7478</v>
      </c>
      <c r="E307" s="2"/>
      <c r="F307" s="4" t="s">
        <v>1130</v>
      </c>
      <c r="G307" t="s">
        <v>9</v>
      </c>
      <c r="H307">
        <v>7</v>
      </c>
      <c r="I307" s="89">
        <v>43101</v>
      </c>
      <c r="J307">
        <v>12</v>
      </c>
      <c r="K307" t="s">
        <v>10</v>
      </c>
    </row>
    <row r="308" spans="1:11" ht="60" x14ac:dyDescent="0.25">
      <c r="A308" s="4" t="s">
        <v>1919</v>
      </c>
      <c r="B308" s="4" t="s">
        <v>1780</v>
      </c>
      <c r="C308" t="s">
        <v>1131</v>
      </c>
      <c r="D308" t="s">
        <v>7479</v>
      </c>
      <c r="E308" s="2">
        <v>33398986386</v>
      </c>
      <c r="F308" s="4" t="s">
        <v>1132</v>
      </c>
      <c r="G308" t="s">
        <v>9</v>
      </c>
      <c r="H308">
        <v>1</v>
      </c>
      <c r="I308" s="89">
        <v>43101</v>
      </c>
      <c r="J308">
        <v>12</v>
      </c>
      <c r="K308" t="s">
        <v>10</v>
      </c>
    </row>
    <row r="309" spans="1:11" ht="60" x14ac:dyDescent="0.25">
      <c r="A309" s="4" t="s">
        <v>1919</v>
      </c>
      <c r="B309" s="4" t="s">
        <v>1780</v>
      </c>
      <c r="C309" t="s">
        <v>1131</v>
      </c>
      <c r="D309" t="s">
        <v>7479</v>
      </c>
      <c r="E309" s="2"/>
      <c r="F309" s="4" t="s">
        <v>1133</v>
      </c>
      <c r="G309" t="s">
        <v>9</v>
      </c>
      <c r="H309">
        <v>1</v>
      </c>
      <c r="I309" s="89">
        <v>43101</v>
      </c>
      <c r="J309">
        <v>12</v>
      </c>
      <c r="K309" t="s">
        <v>10</v>
      </c>
    </row>
    <row r="310" spans="1:11" ht="60" x14ac:dyDescent="0.25">
      <c r="A310" s="4" t="s">
        <v>1919</v>
      </c>
      <c r="B310" s="4" t="s">
        <v>1780</v>
      </c>
      <c r="C310" t="s">
        <v>1131</v>
      </c>
      <c r="D310" t="s">
        <v>7479</v>
      </c>
      <c r="E310" s="2"/>
      <c r="F310" s="4" t="s">
        <v>7480</v>
      </c>
      <c r="G310" t="s">
        <v>9</v>
      </c>
      <c r="H310">
        <v>1</v>
      </c>
      <c r="I310" s="89">
        <v>43101</v>
      </c>
      <c r="J310">
        <v>12</v>
      </c>
      <c r="K310" t="s">
        <v>10</v>
      </c>
    </row>
    <row r="311" spans="1:11" ht="60" x14ac:dyDescent="0.25">
      <c r="A311" s="4" t="s">
        <v>1919</v>
      </c>
      <c r="B311" s="4" t="s">
        <v>1780</v>
      </c>
      <c r="C311" t="s">
        <v>1131</v>
      </c>
      <c r="D311" t="s">
        <v>7479</v>
      </c>
      <c r="E311" s="2"/>
      <c r="F311" s="4" t="s">
        <v>1134</v>
      </c>
      <c r="G311" t="s">
        <v>9</v>
      </c>
      <c r="H311">
        <v>1</v>
      </c>
      <c r="I311" s="89">
        <v>43101</v>
      </c>
      <c r="J311">
        <v>12</v>
      </c>
      <c r="K311" t="s">
        <v>10</v>
      </c>
    </row>
    <row r="312" spans="1:11" ht="60" x14ac:dyDescent="0.25">
      <c r="A312" s="4" t="s">
        <v>1919</v>
      </c>
      <c r="B312" s="4" t="s">
        <v>1780</v>
      </c>
      <c r="C312" t="s">
        <v>1131</v>
      </c>
      <c r="D312" t="s">
        <v>7479</v>
      </c>
      <c r="E312" s="2"/>
      <c r="F312" s="4" t="s">
        <v>1135</v>
      </c>
      <c r="G312" t="s">
        <v>9</v>
      </c>
      <c r="H312">
        <v>1</v>
      </c>
      <c r="I312" s="89">
        <v>43101</v>
      </c>
      <c r="J312">
        <v>12</v>
      </c>
      <c r="K312" t="s">
        <v>10</v>
      </c>
    </row>
    <row r="313" spans="1:11" ht="60" x14ac:dyDescent="0.25">
      <c r="A313" s="4" t="s">
        <v>1919</v>
      </c>
      <c r="B313" s="4" t="s">
        <v>1780</v>
      </c>
      <c r="C313" t="s">
        <v>1131</v>
      </c>
      <c r="D313" t="s">
        <v>7479</v>
      </c>
      <c r="E313" s="2"/>
      <c r="F313" s="4" t="s">
        <v>1136</v>
      </c>
      <c r="G313" t="s">
        <v>9</v>
      </c>
      <c r="H313">
        <v>1</v>
      </c>
      <c r="I313" s="89">
        <v>43101</v>
      </c>
      <c r="J313">
        <v>12</v>
      </c>
      <c r="K313" t="s">
        <v>10</v>
      </c>
    </row>
    <row r="314" spans="1:11" ht="60" x14ac:dyDescent="0.25">
      <c r="A314" s="4" t="s">
        <v>1919</v>
      </c>
      <c r="B314" s="4" t="s">
        <v>1780</v>
      </c>
      <c r="C314" t="s">
        <v>1131</v>
      </c>
      <c r="D314" t="s">
        <v>7479</v>
      </c>
      <c r="E314" s="2"/>
      <c r="F314" s="4" t="s">
        <v>1137</v>
      </c>
      <c r="G314" t="s">
        <v>9</v>
      </c>
      <c r="H314">
        <v>2</v>
      </c>
      <c r="I314" s="89">
        <v>43101</v>
      </c>
      <c r="J314">
        <v>12</v>
      </c>
      <c r="K314" t="s">
        <v>10</v>
      </c>
    </row>
    <row r="315" spans="1:11" ht="60" x14ac:dyDescent="0.25">
      <c r="A315" s="4" t="s">
        <v>1919</v>
      </c>
      <c r="B315" s="4" t="s">
        <v>1780</v>
      </c>
      <c r="C315" t="s">
        <v>1131</v>
      </c>
      <c r="D315" t="s">
        <v>7479</v>
      </c>
      <c r="E315" s="2"/>
      <c r="F315" s="4" t="s">
        <v>1138</v>
      </c>
      <c r="G315" t="s">
        <v>9</v>
      </c>
      <c r="H315">
        <v>1</v>
      </c>
      <c r="I315" s="89">
        <v>43101</v>
      </c>
      <c r="J315">
        <v>12</v>
      </c>
      <c r="K315" t="s">
        <v>10</v>
      </c>
    </row>
    <row r="316" spans="1:11" ht="60" x14ac:dyDescent="0.25">
      <c r="A316" s="4" t="s">
        <v>1919</v>
      </c>
      <c r="B316" s="4" t="s">
        <v>1780</v>
      </c>
      <c r="C316" t="s">
        <v>1131</v>
      </c>
      <c r="D316" t="s">
        <v>7479</v>
      </c>
      <c r="E316" s="2"/>
      <c r="F316" s="4" t="s">
        <v>1139</v>
      </c>
      <c r="G316" t="s">
        <v>9</v>
      </c>
      <c r="H316">
        <v>1</v>
      </c>
      <c r="I316" s="89">
        <v>43101</v>
      </c>
      <c r="J316">
        <v>12</v>
      </c>
      <c r="K316" t="s">
        <v>10</v>
      </c>
    </row>
    <row r="317" spans="1:11" ht="60" x14ac:dyDescent="0.25">
      <c r="A317" s="4" t="s">
        <v>1919</v>
      </c>
      <c r="B317" s="4" t="s">
        <v>1780</v>
      </c>
      <c r="C317" t="s">
        <v>1131</v>
      </c>
      <c r="D317" t="s">
        <v>7479</v>
      </c>
      <c r="E317" s="2"/>
      <c r="F317" s="4" t="s">
        <v>1140</v>
      </c>
      <c r="G317" t="s">
        <v>9</v>
      </c>
      <c r="H317">
        <v>1</v>
      </c>
      <c r="I317" s="89">
        <v>43101</v>
      </c>
      <c r="J317">
        <v>12</v>
      </c>
      <c r="K317" t="s">
        <v>10</v>
      </c>
    </row>
    <row r="318" spans="1:11" ht="60" x14ac:dyDescent="0.25">
      <c r="A318" s="4" t="s">
        <v>1919</v>
      </c>
      <c r="B318" s="4" t="s">
        <v>1780</v>
      </c>
      <c r="C318" t="s">
        <v>1131</v>
      </c>
      <c r="D318" t="s">
        <v>7479</v>
      </c>
      <c r="E318" s="2"/>
      <c r="F318" s="4" t="s">
        <v>1141</v>
      </c>
      <c r="G318" t="s">
        <v>9</v>
      </c>
      <c r="H318">
        <v>1</v>
      </c>
      <c r="I318" s="89">
        <v>43101</v>
      </c>
      <c r="J318">
        <v>12</v>
      </c>
      <c r="K318" t="s">
        <v>10</v>
      </c>
    </row>
    <row r="319" spans="1:11" ht="60" x14ac:dyDescent="0.25">
      <c r="A319" s="4" t="s">
        <v>1919</v>
      </c>
      <c r="B319" s="4" t="s">
        <v>1780</v>
      </c>
      <c r="C319" t="s">
        <v>1131</v>
      </c>
      <c r="D319" t="s">
        <v>7479</v>
      </c>
      <c r="E319" s="2"/>
      <c r="F319" s="4" t="s">
        <v>1142</v>
      </c>
      <c r="G319" t="s">
        <v>9</v>
      </c>
      <c r="H319">
        <v>1</v>
      </c>
      <c r="I319" s="89">
        <v>43101</v>
      </c>
      <c r="J319">
        <v>12</v>
      </c>
      <c r="K319" t="s">
        <v>10</v>
      </c>
    </row>
    <row r="320" spans="1:11" ht="60" x14ac:dyDescent="0.25">
      <c r="A320" s="4" t="s">
        <v>1919</v>
      </c>
      <c r="B320" s="4" t="s">
        <v>1780</v>
      </c>
      <c r="C320" t="s">
        <v>1131</v>
      </c>
      <c r="D320" t="s">
        <v>7479</v>
      </c>
      <c r="E320" s="2"/>
      <c r="F320" s="4" t="s">
        <v>1143</v>
      </c>
      <c r="G320" t="s">
        <v>9</v>
      </c>
      <c r="H320">
        <v>1</v>
      </c>
      <c r="I320" s="89">
        <v>43101</v>
      </c>
      <c r="J320">
        <v>12</v>
      </c>
      <c r="K320" t="s">
        <v>10</v>
      </c>
    </row>
    <row r="321" spans="1:11" ht="60" x14ac:dyDescent="0.25">
      <c r="A321" s="4" t="s">
        <v>1919</v>
      </c>
      <c r="B321" s="4" t="s">
        <v>1780</v>
      </c>
      <c r="C321" t="s">
        <v>1131</v>
      </c>
      <c r="D321" t="s">
        <v>7479</v>
      </c>
      <c r="E321" s="2"/>
      <c r="F321" s="4" t="s">
        <v>1144</v>
      </c>
      <c r="G321" t="s">
        <v>9</v>
      </c>
      <c r="H321">
        <v>3</v>
      </c>
      <c r="I321" s="89">
        <v>43101</v>
      </c>
      <c r="J321">
        <v>12</v>
      </c>
      <c r="K321" t="s">
        <v>10</v>
      </c>
    </row>
    <row r="322" spans="1:11" ht="60" x14ac:dyDescent="0.25">
      <c r="A322" s="4" t="s">
        <v>1919</v>
      </c>
      <c r="B322" s="4" t="s">
        <v>1780</v>
      </c>
      <c r="C322" t="s">
        <v>1131</v>
      </c>
      <c r="D322" t="s">
        <v>7479</v>
      </c>
      <c r="E322" s="2"/>
      <c r="F322" s="4" t="s">
        <v>1145</v>
      </c>
      <c r="G322" t="s">
        <v>9</v>
      </c>
      <c r="H322">
        <v>1</v>
      </c>
      <c r="I322" s="89">
        <v>43101</v>
      </c>
      <c r="J322">
        <v>12</v>
      </c>
      <c r="K322" t="s">
        <v>10</v>
      </c>
    </row>
    <row r="323" spans="1:11" ht="60" x14ac:dyDescent="0.25">
      <c r="A323" s="4" t="s">
        <v>1919</v>
      </c>
      <c r="B323" s="4" t="s">
        <v>1780</v>
      </c>
      <c r="C323" t="s">
        <v>1131</v>
      </c>
      <c r="D323" t="s">
        <v>7479</v>
      </c>
      <c r="E323" s="2"/>
      <c r="F323" s="4" t="s">
        <v>7481</v>
      </c>
      <c r="G323" t="s">
        <v>9</v>
      </c>
      <c r="H323">
        <v>1</v>
      </c>
      <c r="I323" s="89">
        <v>43101</v>
      </c>
      <c r="J323">
        <v>12</v>
      </c>
      <c r="K323" t="s">
        <v>10</v>
      </c>
    </row>
    <row r="324" spans="1:11" ht="60" x14ac:dyDescent="0.25">
      <c r="A324" s="4" t="s">
        <v>1919</v>
      </c>
      <c r="B324" s="4" t="s">
        <v>1780</v>
      </c>
      <c r="C324" t="s">
        <v>1131</v>
      </c>
      <c r="D324" t="s">
        <v>7479</v>
      </c>
      <c r="E324" s="2"/>
      <c r="F324" s="4" t="s">
        <v>1146</v>
      </c>
      <c r="G324" t="s">
        <v>9</v>
      </c>
      <c r="H324">
        <v>1</v>
      </c>
      <c r="I324" s="89">
        <v>43101</v>
      </c>
      <c r="J324">
        <v>12</v>
      </c>
      <c r="K324" t="s">
        <v>10</v>
      </c>
    </row>
    <row r="325" spans="1:11" ht="60" x14ac:dyDescent="0.25">
      <c r="A325" s="4" t="s">
        <v>1919</v>
      </c>
      <c r="B325" s="4" t="s">
        <v>1780</v>
      </c>
      <c r="C325" t="s">
        <v>1131</v>
      </c>
      <c r="D325" t="s">
        <v>7479</v>
      </c>
      <c r="E325" s="2"/>
      <c r="F325" s="4" t="s">
        <v>1147</v>
      </c>
      <c r="G325" t="s">
        <v>9</v>
      </c>
      <c r="H325">
        <v>1</v>
      </c>
      <c r="I325" s="89">
        <v>43101</v>
      </c>
      <c r="J325">
        <v>12</v>
      </c>
      <c r="K325" t="s">
        <v>10</v>
      </c>
    </row>
    <row r="326" spans="1:11" ht="60" x14ac:dyDescent="0.25">
      <c r="A326" s="4" t="s">
        <v>1919</v>
      </c>
      <c r="B326" s="4" t="s">
        <v>1780</v>
      </c>
      <c r="C326" t="s">
        <v>1131</v>
      </c>
      <c r="D326" t="s">
        <v>7479</v>
      </c>
      <c r="E326" s="2"/>
      <c r="F326" s="4" t="s">
        <v>1148</v>
      </c>
      <c r="G326" t="s">
        <v>9</v>
      </c>
      <c r="H326">
        <v>2</v>
      </c>
      <c r="I326" s="89">
        <v>43101</v>
      </c>
      <c r="J326">
        <v>12</v>
      </c>
      <c r="K326" t="s">
        <v>10</v>
      </c>
    </row>
    <row r="327" spans="1:11" ht="60" x14ac:dyDescent="0.25">
      <c r="A327" s="4" t="s">
        <v>1919</v>
      </c>
      <c r="B327" s="4" t="s">
        <v>1780</v>
      </c>
      <c r="C327" t="s">
        <v>1131</v>
      </c>
      <c r="D327" t="s">
        <v>7479</v>
      </c>
      <c r="E327" s="2"/>
      <c r="F327" s="4" t="s">
        <v>1080</v>
      </c>
      <c r="G327" t="s">
        <v>9</v>
      </c>
      <c r="H327">
        <v>1</v>
      </c>
      <c r="I327" s="89">
        <v>43101</v>
      </c>
      <c r="J327">
        <v>12</v>
      </c>
      <c r="K327" t="s">
        <v>10</v>
      </c>
    </row>
    <row r="328" spans="1:11" ht="60" x14ac:dyDescent="0.25">
      <c r="A328" s="4" t="s">
        <v>1919</v>
      </c>
      <c r="B328" s="4" t="s">
        <v>1780</v>
      </c>
      <c r="C328" t="s">
        <v>1131</v>
      </c>
      <c r="D328" t="s">
        <v>7479</v>
      </c>
      <c r="E328" s="2"/>
      <c r="F328" s="4" t="s">
        <v>1063</v>
      </c>
      <c r="G328" t="s">
        <v>9</v>
      </c>
      <c r="H328">
        <v>1</v>
      </c>
      <c r="I328" s="89">
        <v>43101</v>
      </c>
      <c r="J328">
        <v>12</v>
      </c>
      <c r="K328" t="s">
        <v>10</v>
      </c>
    </row>
    <row r="329" spans="1:11" ht="30" x14ac:dyDescent="0.25">
      <c r="A329" s="4" t="s">
        <v>1919</v>
      </c>
      <c r="B329" s="4" t="s">
        <v>1781</v>
      </c>
      <c r="C329" t="s">
        <v>1149</v>
      </c>
      <c r="D329" t="s">
        <v>7482</v>
      </c>
      <c r="E329" s="2">
        <v>45474800</v>
      </c>
      <c r="F329" s="4" t="s">
        <v>7483</v>
      </c>
      <c r="G329" t="s">
        <v>9</v>
      </c>
      <c r="H329">
        <v>1</v>
      </c>
      <c r="I329" s="89">
        <v>43101</v>
      </c>
      <c r="J329">
        <v>12</v>
      </c>
      <c r="K329" t="s">
        <v>10</v>
      </c>
    </row>
    <row r="330" spans="1:11" ht="30" x14ac:dyDescent="0.25">
      <c r="A330" s="4" t="s">
        <v>1919</v>
      </c>
      <c r="B330" s="4" t="s">
        <v>1781</v>
      </c>
      <c r="C330" t="s">
        <v>1149</v>
      </c>
      <c r="D330" t="s">
        <v>7482</v>
      </c>
      <c r="E330" s="2"/>
      <c r="F330" s="4" t="s">
        <v>7484</v>
      </c>
      <c r="G330" t="s">
        <v>9</v>
      </c>
      <c r="H330">
        <v>1</v>
      </c>
      <c r="I330" s="89">
        <v>43101</v>
      </c>
      <c r="J330">
        <v>12</v>
      </c>
      <c r="K330" t="s">
        <v>10</v>
      </c>
    </row>
    <row r="331" spans="1:11" ht="30" x14ac:dyDescent="0.25">
      <c r="A331" s="4" t="s">
        <v>1919</v>
      </c>
      <c r="B331" s="4" t="s">
        <v>1781</v>
      </c>
      <c r="C331" t="s">
        <v>1149</v>
      </c>
      <c r="D331" t="s">
        <v>7482</v>
      </c>
      <c r="E331" s="2"/>
      <c r="F331" s="4" t="s">
        <v>7485</v>
      </c>
      <c r="G331" t="s">
        <v>9</v>
      </c>
      <c r="H331">
        <v>1</v>
      </c>
      <c r="I331" s="89">
        <v>43101</v>
      </c>
      <c r="J331">
        <v>12</v>
      </c>
      <c r="K331" t="s">
        <v>10</v>
      </c>
    </row>
    <row r="332" spans="1:11" ht="30" x14ac:dyDescent="0.25">
      <c r="A332" s="4" t="s">
        <v>1919</v>
      </c>
      <c r="B332" s="4" t="s">
        <v>1781</v>
      </c>
      <c r="C332" t="s">
        <v>1149</v>
      </c>
      <c r="D332" t="s">
        <v>7482</v>
      </c>
      <c r="E332" s="2"/>
      <c r="F332" s="4" t="s">
        <v>7486</v>
      </c>
      <c r="G332" t="s">
        <v>9</v>
      </c>
      <c r="H332">
        <v>1</v>
      </c>
      <c r="I332" s="89">
        <v>43101</v>
      </c>
      <c r="J332">
        <v>12</v>
      </c>
      <c r="K332" t="s">
        <v>10</v>
      </c>
    </row>
    <row r="333" spans="1:11" ht="30" x14ac:dyDescent="0.25">
      <c r="A333" s="4" t="s">
        <v>1919</v>
      </c>
      <c r="B333" s="4" t="s">
        <v>1781</v>
      </c>
      <c r="C333" t="s">
        <v>1149</v>
      </c>
      <c r="D333" t="s">
        <v>7482</v>
      </c>
      <c r="E333" s="2"/>
      <c r="F333" s="4" t="s">
        <v>7487</v>
      </c>
      <c r="G333" t="s">
        <v>9</v>
      </c>
      <c r="H333">
        <v>1</v>
      </c>
      <c r="I333" s="89">
        <v>43101</v>
      </c>
      <c r="J333">
        <v>12</v>
      </c>
      <c r="K333" t="s">
        <v>10</v>
      </c>
    </row>
    <row r="334" spans="1:11" ht="30" x14ac:dyDescent="0.25">
      <c r="A334" s="4" t="s">
        <v>1919</v>
      </c>
      <c r="B334" s="4" t="s">
        <v>1782</v>
      </c>
      <c r="C334" t="s">
        <v>1152</v>
      </c>
      <c r="D334" t="s">
        <v>7488</v>
      </c>
      <c r="E334" s="2">
        <v>6000000000</v>
      </c>
      <c r="F334" s="4" t="s">
        <v>1153</v>
      </c>
      <c r="G334" t="s">
        <v>9</v>
      </c>
      <c r="H334">
        <v>1</v>
      </c>
      <c r="I334" s="89">
        <v>43101</v>
      </c>
      <c r="J334">
        <v>12</v>
      </c>
      <c r="K334" t="s">
        <v>10</v>
      </c>
    </row>
    <row r="335" spans="1:11" ht="30" x14ac:dyDescent="0.25">
      <c r="A335" s="4" t="s">
        <v>1919</v>
      </c>
      <c r="B335" s="4" t="s">
        <v>1782</v>
      </c>
      <c r="C335" t="s">
        <v>1152</v>
      </c>
      <c r="D335" t="s">
        <v>7488</v>
      </c>
      <c r="E335" s="2"/>
      <c r="F335" s="4" t="s">
        <v>1063</v>
      </c>
      <c r="G335" t="s">
        <v>9</v>
      </c>
      <c r="H335">
        <v>1</v>
      </c>
      <c r="I335" s="89">
        <v>43101</v>
      </c>
      <c r="J335">
        <v>12</v>
      </c>
      <c r="K335" t="s">
        <v>10</v>
      </c>
    </row>
    <row r="336" spans="1:11" ht="30" x14ac:dyDescent="0.25">
      <c r="A336" s="4" t="s">
        <v>1919</v>
      </c>
      <c r="B336" s="4" t="s">
        <v>1782</v>
      </c>
      <c r="C336" t="s">
        <v>1152</v>
      </c>
      <c r="D336" t="s">
        <v>7488</v>
      </c>
      <c r="E336" s="2"/>
      <c r="F336" s="4" t="s">
        <v>1080</v>
      </c>
      <c r="G336" t="s">
        <v>9</v>
      </c>
      <c r="H336">
        <v>1</v>
      </c>
      <c r="I336" s="89">
        <v>43101</v>
      </c>
      <c r="J336">
        <v>12</v>
      </c>
      <c r="K336" t="s">
        <v>10</v>
      </c>
    </row>
    <row r="337" spans="1:11" ht="30" x14ac:dyDescent="0.25">
      <c r="A337" s="4" t="s">
        <v>1919</v>
      </c>
      <c r="B337" s="4" t="s">
        <v>1782</v>
      </c>
      <c r="C337" t="s">
        <v>1152</v>
      </c>
      <c r="D337" t="s">
        <v>7488</v>
      </c>
      <c r="E337" s="2"/>
      <c r="F337" s="4" t="s">
        <v>1154</v>
      </c>
      <c r="G337" t="s">
        <v>9</v>
      </c>
      <c r="H337">
        <v>10</v>
      </c>
      <c r="I337" s="89">
        <v>43101</v>
      </c>
      <c r="J337">
        <v>12</v>
      </c>
      <c r="K337" t="s">
        <v>10</v>
      </c>
    </row>
    <row r="338" spans="1:11" ht="30" x14ac:dyDescent="0.25">
      <c r="A338" s="4" t="s">
        <v>1919</v>
      </c>
      <c r="B338" s="4" t="s">
        <v>1782</v>
      </c>
      <c r="C338" t="s">
        <v>1152</v>
      </c>
      <c r="D338" t="s">
        <v>7488</v>
      </c>
      <c r="E338" s="2"/>
      <c r="F338" s="4" t="s">
        <v>1155</v>
      </c>
      <c r="G338" t="s">
        <v>9</v>
      </c>
      <c r="H338">
        <v>90</v>
      </c>
      <c r="I338" s="89">
        <v>43101</v>
      </c>
      <c r="J338">
        <v>12</v>
      </c>
      <c r="K338" t="s">
        <v>10</v>
      </c>
    </row>
    <row r="339" spans="1:11" ht="30" x14ac:dyDescent="0.25">
      <c r="A339" s="4" t="s">
        <v>1919</v>
      </c>
      <c r="B339" s="4" t="s">
        <v>1782</v>
      </c>
      <c r="C339" t="s">
        <v>1152</v>
      </c>
      <c r="D339" t="s">
        <v>7488</v>
      </c>
      <c r="E339" s="2"/>
      <c r="F339" s="4" t="s">
        <v>1156</v>
      </c>
      <c r="G339" t="s">
        <v>9</v>
      </c>
      <c r="H339">
        <v>8</v>
      </c>
      <c r="I339" s="89">
        <v>43101</v>
      </c>
      <c r="J339">
        <v>12</v>
      </c>
      <c r="K339" t="s">
        <v>10</v>
      </c>
    </row>
    <row r="340" spans="1:11" ht="30" x14ac:dyDescent="0.25">
      <c r="A340" s="4" t="s">
        <v>1919</v>
      </c>
      <c r="B340" s="4" t="s">
        <v>1783</v>
      </c>
      <c r="C340" t="s">
        <v>1157</v>
      </c>
      <c r="D340" t="s">
        <v>7489</v>
      </c>
      <c r="E340" s="2">
        <v>6243124606</v>
      </c>
      <c r="F340" s="4" t="s">
        <v>1158</v>
      </c>
      <c r="G340" t="s">
        <v>9</v>
      </c>
      <c r="H340">
        <v>1</v>
      </c>
      <c r="I340" s="89">
        <v>43101</v>
      </c>
      <c r="J340">
        <v>12</v>
      </c>
      <c r="K340" t="s">
        <v>10</v>
      </c>
    </row>
    <row r="341" spans="1:11" ht="30" x14ac:dyDescent="0.25">
      <c r="A341" s="4" t="s">
        <v>1919</v>
      </c>
      <c r="B341" s="4" t="s">
        <v>1783</v>
      </c>
      <c r="C341" t="s">
        <v>1157</v>
      </c>
      <c r="D341" t="s">
        <v>7489</v>
      </c>
      <c r="E341" s="2"/>
      <c r="F341" s="4" t="s">
        <v>7490</v>
      </c>
      <c r="G341" t="s">
        <v>9</v>
      </c>
      <c r="H341">
        <v>1</v>
      </c>
      <c r="I341" s="89">
        <v>43101</v>
      </c>
      <c r="J341">
        <v>12</v>
      </c>
      <c r="K341" t="s">
        <v>10</v>
      </c>
    </row>
    <row r="342" spans="1:11" ht="30" x14ac:dyDescent="0.25">
      <c r="A342" s="4" t="s">
        <v>1919</v>
      </c>
      <c r="B342" s="4" t="s">
        <v>1783</v>
      </c>
      <c r="C342" t="s">
        <v>1157</v>
      </c>
      <c r="D342" t="s">
        <v>7489</v>
      </c>
      <c r="E342" s="2"/>
      <c r="F342" s="4" t="s">
        <v>7491</v>
      </c>
      <c r="G342" t="s">
        <v>9</v>
      </c>
      <c r="H342">
        <v>1</v>
      </c>
      <c r="I342" s="89">
        <v>43101</v>
      </c>
      <c r="J342">
        <v>12</v>
      </c>
      <c r="K342" t="s">
        <v>10</v>
      </c>
    </row>
    <row r="343" spans="1:11" ht="30" x14ac:dyDescent="0.25">
      <c r="A343" s="4" t="s">
        <v>1919</v>
      </c>
      <c r="B343" s="4" t="s">
        <v>1783</v>
      </c>
      <c r="C343" t="s">
        <v>1157</v>
      </c>
      <c r="D343" t="s">
        <v>7489</v>
      </c>
      <c r="E343" s="2"/>
      <c r="F343" s="4" t="s">
        <v>7492</v>
      </c>
      <c r="G343" t="s">
        <v>9</v>
      </c>
      <c r="H343">
        <v>1</v>
      </c>
      <c r="I343" s="89">
        <v>43101</v>
      </c>
      <c r="J343">
        <v>12</v>
      </c>
      <c r="K343" t="s">
        <v>10</v>
      </c>
    </row>
    <row r="344" spans="1:11" ht="30" x14ac:dyDescent="0.25">
      <c r="A344" s="4" t="s">
        <v>1919</v>
      </c>
      <c r="B344" s="4" t="s">
        <v>1783</v>
      </c>
      <c r="C344" t="s">
        <v>1157</v>
      </c>
      <c r="D344" t="s">
        <v>7489</v>
      </c>
      <c r="E344" s="2"/>
      <c r="F344" s="4" t="s">
        <v>7493</v>
      </c>
      <c r="G344" t="s">
        <v>9</v>
      </c>
      <c r="H344">
        <v>1</v>
      </c>
      <c r="I344" s="89">
        <v>43101</v>
      </c>
      <c r="J344">
        <v>12</v>
      </c>
      <c r="K344" t="s">
        <v>10</v>
      </c>
    </row>
    <row r="345" spans="1:11" ht="30" x14ac:dyDescent="0.25">
      <c r="A345" s="4" t="s">
        <v>1919</v>
      </c>
      <c r="B345" s="4" t="s">
        <v>1783</v>
      </c>
      <c r="C345" t="s">
        <v>1157</v>
      </c>
      <c r="D345" t="s">
        <v>7489</v>
      </c>
      <c r="E345" s="2"/>
      <c r="F345" s="4" t="s">
        <v>1159</v>
      </c>
      <c r="G345" t="s">
        <v>9</v>
      </c>
      <c r="H345">
        <v>1</v>
      </c>
      <c r="I345" s="89">
        <v>43101</v>
      </c>
      <c r="J345">
        <v>12</v>
      </c>
      <c r="K345" t="s">
        <v>10</v>
      </c>
    </row>
    <row r="346" spans="1:11" ht="30" x14ac:dyDescent="0.25">
      <c r="A346" s="4" t="s">
        <v>1919</v>
      </c>
      <c r="B346" s="4" t="s">
        <v>1783</v>
      </c>
      <c r="C346" t="s">
        <v>1157</v>
      </c>
      <c r="D346" t="s">
        <v>7489</v>
      </c>
      <c r="E346" s="2"/>
      <c r="F346" s="4" t="s">
        <v>1160</v>
      </c>
      <c r="G346" t="s">
        <v>9</v>
      </c>
      <c r="H346">
        <v>1</v>
      </c>
      <c r="I346" s="89">
        <v>43101</v>
      </c>
      <c r="J346">
        <v>12</v>
      </c>
      <c r="K346" t="s">
        <v>10</v>
      </c>
    </row>
    <row r="347" spans="1:11" ht="30" x14ac:dyDescent="0.25">
      <c r="A347" s="4" t="s">
        <v>1919</v>
      </c>
      <c r="B347" s="4" t="s">
        <v>1783</v>
      </c>
      <c r="C347" t="s">
        <v>1157</v>
      </c>
      <c r="D347" t="s">
        <v>7489</v>
      </c>
      <c r="E347" s="2"/>
      <c r="F347" s="4" t="s">
        <v>1161</v>
      </c>
      <c r="G347" t="s">
        <v>9</v>
      </c>
      <c r="H347">
        <v>1</v>
      </c>
      <c r="I347" s="89">
        <v>43101</v>
      </c>
      <c r="J347">
        <v>12</v>
      </c>
      <c r="K347" t="s">
        <v>10</v>
      </c>
    </row>
    <row r="348" spans="1:11" ht="30" x14ac:dyDescent="0.25">
      <c r="A348" s="4" t="s">
        <v>1919</v>
      </c>
      <c r="B348" s="4" t="s">
        <v>1783</v>
      </c>
      <c r="C348" t="s">
        <v>1157</v>
      </c>
      <c r="D348" t="s">
        <v>7489</v>
      </c>
      <c r="E348" s="2"/>
      <c r="F348" s="4" t="s">
        <v>1162</v>
      </c>
      <c r="G348" t="s">
        <v>9</v>
      </c>
      <c r="H348">
        <v>1</v>
      </c>
      <c r="I348" s="89">
        <v>43101</v>
      </c>
      <c r="J348">
        <v>12</v>
      </c>
      <c r="K348" t="s">
        <v>10</v>
      </c>
    </row>
    <row r="349" spans="1:11" ht="30" x14ac:dyDescent="0.25">
      <c r="A349" s="4" t="s">
        <v>1919</v>
      </c>
      <c r="B349" s="4" t="s">
        <v>1783</v>
      </c>
      <c r="C349" t="s">
        <v>1157</v>
      </c>
      <c r="D349" t="s">
        <v>7489</v>
      </c>
      <c r="E349" s="2"/>
      <c r="F349" s="4" t="s">
        <v>1063</v>
      </c>
      <c r="G349" t="s">
        <v>9</v>
      </c>
      <c r="H349">
        <v>1</v>
      </c>
      <c r="I349" s="89">
        <v>43101</v>
      </c>
      <c r="J349">
        <v>12</v>
      </c>
      <c r="K349" t="s">
        <v>10</v>
      </c>
    </row>
    <row r="350" spans="1:11" ht="30" x14ac:dyDescent="0.25">
      <c r="A350" s="4" t="s">
        <v>1919</v>
      </c>
      <c r="B350" s="4" t="s">
        <v>1783</v>
      </c>
      <c r="C350" t="s">
        <v>1157</v>
      </c>
      <c r="D350" t="s">
        <v>7489</v>
      </c>
      <c r="E350" s="2"/>
      <c r="F350" s="4" t="s">
        <v>1080</v>
      </c>
      <c r="G350" t="s">
        <v>9</v>
      </c>
      <c r="H350">
        <v>1</v>
      </c>
      <c r="I350" s="89">
        <v>43101</v>
      </c>
      <c r="J350">
        <v>12</v>
      </c>
      <c r="K350" t="s">
        <v>10</v>
      </c>
    </row>
    <row r="351" spans="1:11" ht="30" x14ac:dyDescent="0.25">
      <c r="A351" s="4" t="s">
        <v>1919</v>
      </c>
      <c r="B351" s="4" t="s">
        <v>1783</v>
      </c>
      <c r="C351" t="s">
        <v>1157</v>
      </c>
      <c r="D351" t="s">
        <v>7489</v>
      </c>
      <c r="E351" s="2"/>
      <c r="F351" s="4" t="s">
        <v>1163</v>
      </c>
      <c r="G351" t="s">
        <v>9</v>
      </c>
      <c r="H351">
        <v>1</v>
      </c>
      <c r="I351" s="89">
        <v>43101</v>
      </c>
      <c r="J351">
        <v>12</v>
      </c>
      <c r="K351" t="s">
        <v>10</v>
      </c>
    </row>
    <row r="352" spans="1:11" ht="30" x14ac:dyDescent="0.25">
      <c r="A352" s="4" t="s">
        <v>1919</v>
      </c>
      <c r="B352" s="4" t="s">
        <v>1783</v>
      </c>
      <c r="C352" t="s">
        <v>1157</v>
      </c>
      <c r="D352" t="s">
        <v>7489</v>
      </c>
      <c r="E352" s="2"/>
      <c r="F352" s="4" t="s">
        <v>7494</v>
      </c>
      <c r="G352" t="s">
        <v>9</v>
      </c>
      <c r="H352">
        <v>1</v>
      </c>
      <c r="I352" s="89">
        <v>43101</v>
      </c>
      <c r="J352">
        <v>12</v>
      </c>
      <c r="K352" t="s">
        <v>10</v>
      </c>
    </row>
    <row r="353" spans="1:11" ht="30" x14ac:dyDescent="0.25">
      <c r="A353" s="4" t="s">
        <v>1919</v>
      </c>
      <c r="B353" s="4" t="s">
        <v>1783</v>
      </c>
      <c r="C353" t="s">
        <v>1157</v>
      </c>
      <c r="D353" t="s">
        <v>7489</v>
      </c>
      <c r="E353" s="2"/>
      <c r="F353" s="4" t="s">
        <v>7495</v>
      </c>
      <c r="G353" t="s">
        <v>9</v>
      </c>
      <c r="H353">
        <v>1</v>
      </c>
      <c r="I353" s="89">
        <v>43101</v>
      </c>
      <c r="J353">
        <v>12</v>
      </c>
      <c r="K353" t="s">
        <v>10</v>
      </c>
    </row>
    <row r="354" spans="1:11" ht="30" x14ac:dyDescent="0.25">
      <c r="A354" s="4" t="s">
        <v>1919</v>
      </c>
      <c r="B354" s="4" t="s">
        <v>1783</v>
      </c>
      <c r="C354" t="s">
        <v>1157</v>
      </c>
      <c r="D354" t="s">
        <v>7489</v>
      </c>
      <c r="E354" s="2"/>
      <c r="F354" s="4" t="s">
        <v>1164</v>
      </c>
      <c r="G354" t="s">
        <v>9</v>
      </c>
      <c r="H354">
        <v>1</v>
      </c>
      <c r="I354" s="89">
        <v>43101</v>
      </c>
      <c r="J354">
        <v>12</v>
      </c>
      <c r="K354" t="s">
        <v>10</v>
      </c>
    </row>
    <row r="355" spans="1:11" ht="30" x14ac:dyDescent="0.25">
      <c r="A355" s="4" t="s">
        <v>1919</v>
      </c>
      <c r="B355" s="4" t="s">
        <v>1783</v>
      </c>
      <c r="C355" t="s">
        <v>1157</v>
      </c>
      <c r="D355" t="s">
        <v>7489</v>
      </c>
      <c r="E355" s="2"/>
      <c r="F355" s="4" t="s">
        <v>1165</v>
      </c>
      <c r="G355" t="s">
        <v>9</v>
      </c>
      <c r="H355">
        <v>1</v>
      </c>
      <c r="I355" s="89">
        <v>43101</v>
      </c>
      <c r="J355">
        <v>12</v>
      </c>
      <c r="K355" t="s">
        <v>10</v>
      </c>
    </row>
    <row r="356" spans="1:11" ht="30" x14ac:dyDescent="0.25">
      <c r="A356" s="4" t="s">
        <v>1919</v>
      </c>
      <c r="B356" s="4" t="s">
        <v>1783</v>
      </c>
      <c r="C356" t="s">
        <v>1157</v>
      </c>
      <c r="D356" t="s">
        <v>7489</v>
      </c>
      <c r="E356" s="2"/>
      <c r="F356" s="4" t="s">
        <v>1166</v>
      </c>
      <c r="G356" t="s">
        <v>9</v>
      </c>
      <c r="H356">
        <v>1</v>
      </c>
      <c r="I356" s="89">
        <v>43101</v>
      </c>
      <c r="J356">
        <v>12</v>
      </c>
      <c r="K356" t="s">
        <v>10</v>
      </c>
    </row>
    <row r="357" spans="1:11" ht="30" x14ac:dyDescent="0.25">
      <c r="A357" s="4" t="s">
        <v>1919</v>
      </c>
      <c r="B357" s="4" t="s">
        <v>1783</v>
      </c>
      <c r="C357" t="s">
        <v>1157</v>
      </c>
      <c r="D357" t="s">
        <v>7489</v>
      </c>
      <c r="E357" s="2"/>
      <c r="F357" s="4" t="s">
        <v>1167</v>
      </c>
      <c r="G357" t="s">
        <v>9</v>
      </c>
      <c r="H357">
        <v>1</v>
      </c>
      <c r="I357" s="89">
        <v>43101</v>
      </c>
      <c r="J357">
        <v>12</v>
      </c>
      <c r="K357" t="s">
        <v>10</v>
      </c>
    </row>
    <row r="358" spans="1:11" ht="30" x14ac:dyDescent="0.25">
      <c r="A358" s="4" t="s">
        <v>1919</v>
      </c>
      <c r="B358" s="4" t="s">
        <v>1783</v>
      </c>
      <c r="C358" t="s">
        <v>1157</v>
      </c>
      <c r="D358" t="s">
        <v>7489</v>
      </c>
      <c r="E358" s="2"/>
      <c r="F358" s="4" t="s">
        <v>7496</v>
      </c>
      <c r="G358" t="s">
        <v>9</v>
      </c>
      <c r="H358">
        <v>1</v>
      </c>
      <c r="I358" s="89">
        <v>43101</v>
      </c>
      <c r="J358">
        <v>12</v>
      </c>
      <c r="K358" t="s">
        <v>10</v>
      </c>
    </row>
    <row r="359" spans="1:11" ht="30" x14ac:dyDescent="0.25">
      <c r="A359" s="4" t="s">
        <v>1919</v>
      </c>
      <c r="B359" s="4" t="s">
        <v>1783</v>
      </c>
      <c r="C359" t="s">
        <v>1157</v>
      </c>
      <c r="D359" t="s">
        <v>7489</v>
      </c>
      <c r="E359" s="2"/>
      <c r="F359" s="4" t="s">
        <v>7497</v>
      </c>
      <c r="G359" t="s">
        <v>9</v>
      </c>
      <c r="H359">
        <v>1</v>
      </c>
      <c r="I359" s="89">
        <v>43101</v>
      </c>
      <c r="J359">
        <v>12</v>
      </c>
      <c r="K359" t="s">
        <v>10</v>
      </c>
    </row>
    <row r="360" spans="1:11" ht="30" x14ac:dyDescent="0.25">
      <c r="A360" s="4" t="s">
        <v>1919</v>
      </c>
      <c r="B360" s="4" t="s">
        <v>1783</v>
      </c>
      <c r="C360" t="s">
        <v>1157</v>
      </c>
      <c r="D360" t="s">
        <v>7489</v>
      </c>
      <c r="E360" s="2"/>
      <c r="F360" s="4" t="s">
        <v>7498</v>
      </c>
      <c r="G360" t="s">
        <v>9</v>
      </c>
      <c r="H360">
        <v>1</v>
      </c>
      <c r="I360" s="89">
        <v>43101</v>
      </c>
      <c r="J360">
        <v>12</v>
      </c>
      <c r="K360" t="s">
        <v>10</v>
      </c>
    </row>
    <row r="361" spans="1:11" ht="30" x14ac:dyDescent="0.25">
      <c r="A361" s="4" t="s">
        <v>1919</v>
      </c>
      <c r="B361" s="4" t="s">
        <v>1783</v>
      </c>
      <c r="C361" t="s">
        <v>1157</v>
      </c>
      <c r="D361" t="s">
        <v>7489</v>
      </c>
      <c r="E361" s="2"/>
      <c r="F361" s="4" t="s">
        <v>1168</v>
      </c>
      <c r="G361" t="s">
        <v>9</v>
      </c>
      <c r="H361">
        <v>1</v>
      </c>
      <c r="I361" s="89">
        <v>43101</v>
      </c>
      <c r="J361">
        <v>12</v>
      </c>
      <c r="K361" t="s">
        <v>10</v>
      </c>
    </row>
    <row r="362" spans="1:11" ht="30" x14ac:dyDescent="0.25">
      <c r="A362" s="4" t="s">
        <v>1919</v>
      </c>
      <c r="B362" s="4" t="s">
        <v>1783</v>
      </c>
      <c r="C362" t="s">
        <v>1157</v>
      </c>
      <c r="D362" t="s">
        <v>7489</v>
      </c>
      <c r="E362" s="2"/>
      <c r="F362" s="4" t="s">
        <v>7499</v>
      </c>
      <c r="G362" t="s">
        <v>9</v>
      </c>
      <c r="H362">
        <v>1</v>
      </c>
      <c r="I362" s="89">
        <v>43101</v>
      </c>
      <c r="J362">
        <v>12</v>
      </c>
      <c r="K362" t="s">
        <v>10</v>
      </c>
    </row>
    <row r="363" spans="1:11" ht="30" x14ac:dyDescent="0.25">
      <c r="A363" s="4" t="s">
        <v>1919</v>
      </c>
      <c r="B363" s="4" t="s">
        <v>1784</v>
      </c>
      <c r="C363" t="s">
        <v>1169</v>
      </c>
      <c r="D363" t="s">
        <v>7500</v>
      </c>
      <c r="E363" s="2">
        <v>908225820</v>
      </c>
      <c r="F363" s="4" t="s">
        <v>1170</v>
      </c>
      <c r="G363" t="s">
        <v>9</v>
      </c>
      <c r="H363">
        <v>1</v>
      </c>
      <c r="I363" s="89">
        <v>43101</v>
      </c>
      <c r="J363">
        <v>12</v>
      </c>
      <c r="K363" t="s">
        <v>10</v>
      </c>
    </row>
    <row r="364" spans="1:11" ht="30" x14ac:dyDescent="0.25">
      <c r="A364" s="4" t="s">
        <v>1919</v>
      </c>
      <c r="B364" s="4" t="s">
        <v>1784</v>
      </c>
      <c r="C364" t="s">
        <v>1169</v>
      </c>
      <c r="D364" t="s">
        <v>7500</v>
      </c>
      <c r="E364" s="2"/>
      <c r="F364" s="4" t="s">
        <v>1080</v>
      </c>
      <c r="G364" t="s">
        <v>9</v>
      </c>
      <c r="H364">
        <v>1</v>
      </c>
      <c r="I364" s="89">
        <v>43101</v>
      </c>
      <c r="J364">
        <v>12</v>
      </c>
      <c r="K364" t="s">
        <v>10</v>
      </c>
    </row>
    <row r="365" spans="1:11" ht="30" x14ac:dyDescent="0.25">
      <c r="A365" s="4" t="s">
        <v>1919</v>
      </c>
      <c r="B365" s="4" t="s">
        <v>1784</v>
      </c>
      <c r="C365" t="s">
        <v>1169</v>
      </c>
      <c r="D365" t="s">
        <v>7500</v>
      </c>
      <c r="E365" s="2"/>
      <c r="F365" s="4" t="s">
        <v>1171</v>
      </c>
      <c r="G365" t="s">
        <v>9</v>
      </c>
      <c r="H365">
        <v>1</v>
      </c>
      <c r="I365" s="89">
        <v>43101</v>
      </c>
      <c r="J365">
        <v>12</v>
      </c>
      <c r="K365" t="s">
        <v>10</v>
      </c>
    </row>
    <row r="366" spans="1:11" x14ac:dyDescent="0.25">
      <c r="A366" s="4" t="s">
        <v>1919</v>
      </c>
      <c r="B366" s="4" t="s">
        <v>275</v>
      </c>
      <c r="C366" t="s">
        <v>276</v>
      </c>
      <c r="D366" t="s">
        <v>7501</v>
      </c>
      <c r="E366" s="2">
        <v>5656532971</v>
      </c>
      <c r="F366" s="4" t="s">
        <v>277</v>
      </c>
      <c r="G366" t="s">
        <v>9</v>
      </c>
      <c r="H366">
        <v>125</v>
      </c>
      <c r="I366" s="89">
        <v>43160</v>
      </c>
      <c r="J366">
        <v>9</v>
      </c>
      <c r="K366" t="s">
        <v>10</v>
      </c>
    </row>
    <row r="367" spans="1:11" ht="30" x14ac:dyDescent="0.25">
      <c r="A367" s="4" t="s">
        <v>1919</v>
      </c>
      <c r="B367" s="4" t="s">
        <v>7502</v>
      </c>
      <c r="C367" t="s">
        <v>1172</v>
      </c>
      <c r="D367" t="s">
        <v>7503</v>
      </c>
      <c r="E367" s="2">
        <v>8000000000</v>
      </c>
      <c r="F367" s="4" t="s">
        <v>1173</v>
      </c>
      <c r="G367" t="s">
        <v>786</v>
      </c>
      <c r="H367">
        <v>2748</v>
      </c>
      <c r="I367" s="89">
        <v>43101</v>
      </c>
      <c r="J367">
        <v>12</v>
      </c>
      <c r="K367" t="s">
        <v>10</v>
      </c>
    </row>
    <row r="368" spans="1:11" ht="30" x14ac:dyDescent="0.25">
      <c r="A368" s="4" t="s">
        <v>1919</v>
      </c>
      <c r="B368" s="4" t="s">
        <v>1785</v>
      </c>
      <c r="C368" t="s">
        <v>1172</v>
      </c>
      <c r="D368" t="s">
        <v>7503</v>
      </c>
      <c r="E368" s="2"/>
      <c r="F368" s="4" t="s">
        <v>281</v>
      </c>
      <c r="G368" t="s">
        <v>1174</v>
      </c>
      <c r="H368">
        <v>1140</v>
      </c>
      <c r="I368" s="89">
        <v>43101</v>
      </c>
      <c r="J368">
        <v>12</v>
      </c>
      <c r="K368" t="s">
        <v>10</v>
      </c>
    </row>
    <row r="369" spans="1:11" ht="30" x14ac:dyDescent="0.25">
      <c r="A369" s="4" t="s">
        <v>1919</v>
      </c>
      <c r="B369" s="4" t="s">
        <v>1785</v>
      </c>
      <c r="C369" t="s">
        <v>1172</v>
      </c>
      <c r="D369" t="s">
        <v>7503</v>
      </c>
      <c r="E369" s="2"/>
      <c r="F369" s="4" t="s">
        <v>1175</v>
      </c>
      <c r="G369" t="s">
        <v>786</v>
      </c>
      <c r="H369">
        <v>1624</v>
      </c>
      <c r="I369" s="89">
        <v>43101</v>
      </c>
      <c r="J369">
        <v>12</v>
      </c>
      <c r="K369" t="s">
        <v>10</v>
      </c>
    </row>
    <row r="370" spans="1:11" ht="30" x14ac:dyDescent="0.25">
      <c r="A370" s="4" t="s">
        <v>1919</v>
      </c>
      <c r="B370" s="4" t="s">
        <v>1785</v>
      </c>
      <c r="C370" t="s">
        <v>1172</v>
      </c>
      <c r="D370" t="s">
        <v>7503</v>
      </c>
      <c r="E370" s="2"/>
      <c r="F370" s="4" t="s">
        <v>1176</v>
      </c>
      <c r="G370" t="s">
        <v>786</v>
      </c>
      <c r="H370">
        <v>898</v>
      </c>
      <c r="I370" s="89">
        <v>43101</v>
      </c>
      <c r="J370">
        <v>12</v>
      </c>
      <c r="K370" t="s">
        <v>10</v>
      </c>
    </row>
    <row r="371" spans="1:11" ht="45" x14ac:dyDescent="0.25">
      <c r="A371" s="4" t="s">
        <v>282</v>
      </c>
      <c r="B371" s="4" t="s">
        <v>3424</v>
      </c>
      <c r="C371" t="s">
        <v>1177</v>
      </c>
      <c r="D371" t="s">
        <v>7504</v>
      </c>
      <c r="E371" s="2">
        <v>3215383668</v>
      </c>
      <c r="F371" s="4" t="s">
        <v>1178</v>
      </c>
      <c r="G371" t="s">
        <v>9</v>
      </c>
      <c r="H371">
        <v>2</v>
      </c>
      <c r="I371" s="89">
        <v>43101</v>
      </c>
      <c r="J371">
        <v>12</v>
      </c>
      <c r="K371" t="s">
        <v>10</v>
      </c>
    </row>
    <row r="372" spans="1:11" ht="30" x14ac:dyDescent="0.25">
      <c r="A372" s="4" t="s">
        <v>282</v>
      </c>
      <c r="B372" s="4" t="s">
        <v>1786</v>
      </c>
      <c r="C372" t="s">
        <v>1179</v>
      </c>
      <c r="D372" t="s">
        <v>7505</v>
      </c>
      <c r="E372" s="2">
        <v>967148012</v>
      </c>
      <c r="F372" s="4" t="s">
        <v>1180</v>
      </c>
      <c r="G372" t="s">
        <v>9</v>
      </c>
      <c r="H372">
        <v>15</v>
      </c>
      <c r="I372" s="89">
        <v>43101</v>
      </c>
      <c r="J372">
        <v>12</v>
      </c>
      <c r="K372" t="s">
        <v>10</v>
      </c>
    </row>
    <row r="373" spans="1:11" ht="30" x14ac:dyDescent="0.25">
      <c r="A373" s="4" t="s">
        <v>282</v>
      </c>
      <c r="B373" s="4" t="s">
        <v>1786</v>
      </c>
      <c r="C373" t="s">
        <v>1179</v>
      </c>
      <c r="D373" t="s">
        <v>7505</v>
      </c>
      <c r="E373" s="2"/>
      <c r="F373" s="4" t="s">
        <v>1182</v>
      </c>
      <c r="G373" t="s">
        <v>9</v>
      </c>
      <c r="H373">
        <v>15</v>
      </c>
      <c r="I373" s="89">
        <v>43101</v>
      </c>
      <c r="J373">
        <v>12</v>
      </c>
      <c r="K373" t="s">
        <v>10</v>
      </c>
    </row>
    <row r="374" spans="1:11" ht="30" x14ac:dyDescent="0.25">
      <c r="A374" s="4" t="s">
        <v>282</v>
      </c>
      <c r="B374" s="4" t="s">
        <v>1786</v>
      </c>
      <c r="C374" t="s">
        <v>1179</v>
      </c>
      <c r="D374" t="s">
        <v>7505</v>
      </c>
      <c r="E374" s="2"/>
      <c r="F374" s="4" t="s">
        <v>1181</v>
      </c>
      <c r="G374" t="s">
        <v>3521</v>
      </c>
      <c r="H374">
        <v>15</v>
      </c>
      <c r="I374" s="89">
        <v>42736</v>
      </c>
      <c r="J374">
        <v>12</v>
      </c>
      <c r="K374" t="s">
        <v>10</v>
      </c>
    </row>
    <row r="375" spans="1:11" ht="45" x14ac:dyDescent="0.25">
      <c r="A375" s="4" t="s">
        <v>282</v>
      </c>
      <c r="B375" s="4" t="s">
        <v>7506</v>
      </c>
      <c r="C375" t="s">
        <v>283</v>
      </c>
      <c r="D375" t="s">
        <v>7507</v>
      </c>
      <c r="E375" s="2">
        <v>0</v>
      </c>
      <c r="F375" s="4" t="s">
        <v>284</v>
      </c>
      <c r="G375" t="s">
        <v>9</v>
      </c>
      <c r="H375">
        <v>25</v>
      </c>
      <c r="I375" s="89">
        <v>43101</v>
      </c>
      <c r="J375">
        <v>12</v>
      </c>
      <c r="K375" t="s">
        <v>10</v>
      </c>
    </row>
    <row r="376" spans="1:11" ht="45" x14ac:dyDescent="0.25">
      <c r="A376" s="4" t="s">
        <v>282</v>
      </c>
      <c r="B376" s="4" t="s">
        <v>7508</v>
      </c>
      <c r="C376" t="s">
        <v>283</v>
      </c>
      <c r="D376" t="s">
        <v>7507</v>
      </c>
      <c r="E376" s="2"/>
      <c r="F376" s="4" t="s">
        <v>285</v>
      </c>
      <c r="G376" t="s">
        <v>9</v>
      </c>
      <c r="H376">
        <v>2</v>
      </c>
      <c r="I376" s="89">
        <v>43101</v>
      </c>
      <c r="J376">
        <v>12</v>
      </c>
      <c r="K376" t="s">
        <v>10</v>
      </c>
    </row>
    <row r="377" spans="1:11" ht="30" x14ac:dyDescent="0.25">
      <c r="A377" s="4" t="s">
        <v>282</v>
      </c>
      <c r="B377" s="4" t="s">
        <v>7509</v>
      </c>
      <c r="C377" t="s">
        <v>286</v>
      </c>
      <c r="D377" t="s">
        <v>7510</v>
      </c>
      <c r="E377" s="2">
        <v>947053098</v>
      </c>
      <c r="F377" s="4" t="s">
        <v>287</v>
      </c>
      <c r="G377" t="s">
        <v>9</v>
      </c>
      <c r="H377">
        <v>1</v>
      </c>
      <c r="I377" s="89">
        <v>43101</v>
      </c>
      <c r="J377">
        <v>12</v>
      </c>
      <c r="K377" t="s">
        <v>10</v>
      </c>
    </row>
    <row r="378" spans="1:11" ht="30" x14ac:dyDescent="0.25">
      <c r="A378" s="4" t="s">
        <v>282</v>
      </c>
      <c r="B378" s="4" t="s">
        <v>7511</v>
      </c>
      <c r="C378" t="s">
        <v>286</v>
      </c>
      <c r="D378" t="s">
        <v>7510</v>
      </c>
      <c r="E378" s="2"/>
      <c r="F378" s="4" t="s">
        <v>288</v>
      </c>
      <c r="G378" t="s">
        <v>9</v>
      </c>
      <c r="H378">
        <v>1</v>
      </c>
      <c r="I378" s="89">
        <v>43101</v>
      </c>
      <c r="J378">
        <v>12</v>
      </c>
      <c r="K378" t="s">
        <v>10</v>
      </c>
    </row>
    <row r="379" spans="1:11" ht="30" x14ac:dyDescent="0.25">
      <c r="A379" s="4" t="s">
        <v>282</v>
      </c>
      <c r="B379" s="4" t="s">
        <v>7511</v>
      </c>
      <c r="C379" t="s">
        <v>286</v>
      </c>
      <c r="D379" t="s">
        <v>7510</v>
      </c>
      <c r="E379" s="2"/>
      <c r="F379" s="4" t="s">
        <v>289</v>
      </c>
      <c r="G379" t="s">
        <v>3521</v>
      </c>
      <c r="H379">
        <v>1753</v>
      </c>
      <c r="I379" s="89">
        <v>43101</v>
      </c>
      <c r="J379">
        <v>12</v>
      </c>
      <c r="K379" t="s">
        <v>10</v>
      </c>
    </row>
    <row r="380" spans="1:11" ht="30" x14ac:dyDescent="0.25">
      <c r="A380" s="4" t="s">
        <v>282</v>
      </c>
      <c r="B380" s="4" t="s">
        <v>3425</v>
      </c>
      <c r="C380" t="s">
        <v>1183</v>
      </c>
      <c r="D380" t="s">
        <v>7512</v>
      </c>
      <c r="E380" s="2">
        <v>2359876336</v>
      </c>
      <c r="F380" s="4" t="s">
        <v>7513</v>
      </c>
      <c r="G380" t="s">
        <v>9</v>
      </c>
      <c r="H380">
        <v>27</v>
      </c>
      <c r="I380" s="89">
        <v>43101</v>
      </c>
      <c r="J380">
        <v>12</v>
      </c>
      <c r="K380" t="s">
        <v>10</v>
      </c>
    </row>
    <row r="381" spans="1:11" ht="30" x14ac:dyDescent="0.25">
      <c r="A381" s="4" t="s">
        <v>282</v>
      </c>
      <c r="B381" s="4" t="s">
        <v>7514</v>
      </c>
      <c r="C381" t="s">
        <v>290</v>
      </c>
      <c r="D381" t="s">
        <v>7515</v>
      </c>
      <c r="E381" s="2">
        <v>406368290</v>
      </c>
      <c r="F381" s="4" t="s">
        <v>291</v>
      </c>
      <c r="G381" t="s">
        <v>9</v>
      </c>
      <c r="H381">
        <v>20</v>
      </c>
      <c r="I381" s="89">
        <v>43101</v>
      </c>
      <c r="J381">
        <v>12</v>
      </c>
      <c r="K381" t="s">
        <v>10</v>
      </c>
    </row>
    <row r="382" spans="1:11" ht="30" x14ac:dyDescent="0.25">
      <c r="A382" s="4" t="s">
        <v>282</v>
      </c>
      <c r="B382" s="4" t="s">
        <v>7516</v>
      </c>
      <c r="C382" t="s">
        <v>290</v>
      </c>
      <c r="D382" t="s">
        <v>7515</v>
      </c>
      <c r="E382" s="2"/>
      <c r="F382" s="4" t="s">
        <v>292</v>
      </c>
      <c r="G382" t="s">
        <v>9</v>
      </c>
      <c r="H382">
        <v>25</v>
      </c>
      <c r="I382" s="89">
        <v>43101</v>
      </c>
      <c r="J382">
        <v>12</v>
      </c>
      <c r="K382" t="s">
        <v>10</v>
      </c>
    </row>
    <row r="383" spans="1:11" ht="30" x14ac:dyDescent="0.25">
      <c r="A383" s="4" t="s">
        <v>282</v>
      </c>
      <c r="B383" s="4" t="s">
        <v>7516</v>
      </c>
      <c r="C383" t="s">
        <v>290</v>
      </c>
      <c r="D383" t="s">
        <v>7515</v>
      </c>
      <c r="E383" s="2"/>
      <c r="F383" s="4" t="s">
        <v>293</v>
      </c>
      <c r="G383" t="s">
        <v>3521</v>
      </c>
      <c r="H383">
        <v>1</v>
      </c>
      <c r="I383" s="89">
        <v>43101</v>
      </c>
      <c r="J383">
        <v>12</v>
      </c>
      <c r="K383" t="s">
        <v>10</v>
      </c>
    </row>
    <row r="384" spans="1:11" ht="30" x14ac:dyDescent="0.25">
      <c r="A384" s="4" t="s">
        <v>282</v>
      </c>
      <c r="B384" s="4" t="s">
        <v>7517</v>
      </c>
      <c r="C384" t="s">
        <v>1185</v>
      </c>
      <c r="D384" t="s">
        <v>7518</v>
      </c>
      <c r="E384" s="2">
        <v>1759521574</v>
      </c>
      <c r="F384" s="4" t="s">
        <v>1186</v>
      </c>
      <c r="G384" t="s">
        <v>9</v>
      </c>
      <c r="H384">
        <v>841</v>
      </c>
      <c r="I384" s="89">
        <v>43101</v>
      </c>
      <c r="J384">
        <v>12</v>
      </c>
      <c r="K384" t="s">
        <v>10</v>
      </c>
    </row>
    <row r="385" spans="1:11" ht="30" x14ac:dyDescent="0.25">
      <c r="A385" s="4" t="s">
        <v>282</v>
      </c>
      <c r="B385" s="4" t="s">
        <v>3423</v>
      </c>
      <c r="C385" t="s">
        <v>1185</v>
      </c>
      <c r="D385" t="s">
        <v>7518</v>
      </c>
      <c r="E385" s="2"/>
      <c r="F385" s="4" t="s">
        <v>1187</v>
      </c>
      <c r="G385" t="s">
        <v>3521</v>
      </c>
      <c r="H385">
        <v>841</v>
      </c>
      <c r="I385" s="89">
        <v>43101</v>
      </c>
      <c r="J385">
        <v>12</v>
      </c>
      <c r="K385" t="s">
        <v>10</v>
      </c>
    </row>
    <row r="386" spans="1:11" ht="30" x14ac:dyDescent="0.25">
      <c r="A386" s="4" t="s">
        <v>282</v>
      </c>
      <c r="B386" s="4" t="s">
        <v>1787</v>
      </c>
      <c r="C386" t="s">
        <v>1188</v>
      </c>
      <c r="D386" t="s">
        <v>7519</v>
      </c>
      <c r="E386" s="2">
        <v>378908286</v>
      </c>
      <c r="F386" s="4" t="s">
        <v>1189</v>
      </c>
      <c r="G386" t="s">
        <v>9</v>
      </c>
      <c r="H386">
        <v>14</v>
      </c>
      <c r="I386" s="89">
        <v>43101</v>
      </c>
      <c r="J386">
        <v>12</v>
      </c>
      <c r="K386" t="s">
        <v>10</v>
      </c>
    </row>
    <row r="387" spans="1:11" ht="30" x14ac:dyDescent="0.25">
      <c r="A387" s="4" t="s">
        <v>282</v>
      </c>
      <c r="B387" s="4" t="s">
        <v>7520</v>
      </c>
      <c r="C387" t="s">
        <v>1190</v>
      </c>
      <c r="D387" t="s">
        <v>7521</v>
      </c>
      <c r="E387" s="2">
        <v>7622397526</v>
      </c>
      <c r="F387" s="4" t="s">
        <v>1191</v>
      </c>
      <c r="G387" t="s">
        <v>9</v>
      </c>
      <c r="H387">
        <v>4</v>
      </c>
      <c r="I387" s="89">
        <v>43101</v>
      </c>
      <c r="J387">
        <v>12</v>
      </c>
      <c r="K387" t="s">
        <v>10</v>
      </c>
    </row>
    <row r="388" spans="1:11" ht="30" x14ac:dyDescent="0.25">
      <c r="A388" s="4" t="s">
        <v>282</v>
      </c>
      <c r="B388" s="4" t="s">
        <v>1788</v>
      </c>
      <c r="C388" t="s">
        <v>1190</v>
      </c>
      <c r="D388" t="s">
        <v>7521</v>
      </c>
      <c r="E388" s="2"/>
      <c r="F388" s="4" t="s">
        <v>1192</v>
      </c>
      <c r="G388" t="s">
        <v>9</v>
      </c>
      <c r="H388">
        <v>7</v>
      </c>
      <c r="I388" s="89">
        <v>43101</v>
      </c>
      <c r="J388">
        <v>12</v>
      </c>
      <c r="K388" t="s">
        <v>10</v>
      </c>
    </row>
    <row r="389" spans="1:11" ht="30" x14ac:dyDescent="0.25">
      <c r="A389" s="4" t="s">
        <v>282</v>
      </c>
      <c r="B389" s="4" t="s">
        <v>1788</v>
      </c>
      <c r="C389" t="s">
        <v>1190</v>
      </c>
      <c r="D389" t="s">
        <v>7521</v>
      </c>
      <c r="E389" s="2"/>
      <c r="F389" s="4" t="s">
        <v>1193</v>
      </c>
      <c r="G389" t="s">
        <v>9</v>
      </c>
      <c r="H389">
        <v>1</v>
      </c>
      <c r="I389" s="89">
        <v>43101</v>
      </c>
      <c r="J389">
        <v>12</v>
      </c>
      <c r="K389" t="s">
        <v>10</v>
      </c>
    </row>
    <row r="390" spans="1:11" ht="30" x14ac:dyDescent="0.25">
      <c r="A390" s="4" t="s">
        <v>282</v>
      </c>
      <c r="B390" s="4" t="s">
        <v>1788</v>
      </c>
      <c r="C390" t="s">
        <v>1190</v>
      </c>
      <c r="D390" t="s">
        <v>7521</v>
      </c>
      <c r="E390" s="2"/>
      <c r="F390" s="4" t="s">
        <v>1194</v>
      </c>
      <c r="G390" t="s">
        <v>9</v>
      </c>
      <c r="H390">
        <v>6</v>
      </c>
      <c r="I390" s="89">
        <v>43101</v>
      </c>
      <c r="J390">
        <v>12</v>
      </c>
      <c r="K390" t="s">
        <v>10</v>
      </c>
    </row>
    <row r="391" spans="1:11" ht="45" x14ac:dyDescent="0.25">
      <c r="A391" s="4" t="s">
        <v>282</v>
      </c>
      <c r="B391" s="4" t="s">
        <v>7522</v>
      </c>
      <c r="C391" t="s">
        <v>1195</v>
      </c>
      <c r="D391" t="s">
        <v>7523</v>
      </c>
      <c r="E391" s="2">
        <v>433446424</v>
      </c>
      <c r="F391" s="4" t="s">
        <v>1196</v>
      </c>
      <c r="G391" t="s">
        <v>9</v>
      </c>
      <c r="H391">
        <v>18</v>
      </c>
      <c r="I391" s="89">
        <v>43101</v>
      </c>
      <c r="J391">
        <v>12</v>
      </c>
      <c r="K391" t="s">
        <v>10</v>
      </c>
    </row>
    <row r="392" spans="1:11" ht="45" x14ac:dyDescent="0.25">
      <c r="A392" s="4" t="s">
        <v>282</v>
      </c>
      <c r="B392" s="4" t="s">
        <v>7524</v>
      </c>
      <c r="C392" t="s">
        <v>1195</v>
      </c>
      <c r="D392" t="s">
        <v>7523</v>
      </c>
      <c r="E392" s="2"/>
      <c r="F392" s="4" t="s">
        <v>1197</v>
      </c>
      <c r="G392" t="s">
        <v>9</v>
      </c>
      <c r="H392">
        <v>2</v>
      </c>
      <c r="I392" s="89">
        <v>43101</v>
      </c>
      <c r="J392">
        <v>12</v>
      </c>
      <c r="K392" t="s">
        <v>10</v>
      </c>
    </row>
    <row r="393" spans="1:11" ht="45" x14ac:dyDescent="0.25">
      <c r="A393" s="4" t="s">
        <v>282</v>
      </c>
      <c r="B393" s="4" t="s">
        <v>7524</v>
      </c>
      <c r="C393" t="s">
        <v>1195</v>
      </c>
      <c r="D393" t="s">
        <v>7523</v>
      </c>
      <c r="E393" s="2"/>
      <c r="F393" s="4" t="s">
        <v>1198</v>
      </c>
      <c r="G393" t="s">
        <v>9</v>
      </c>
      <c r="H393">
        <v>14</v>
      </c>
      <c r="I393" s="89">
        <v>43101</v>
      </c>
      <c r="J393">
        <v>12</v>
      </c>
      <c r="K393" t="s">
        <v>10</v>
      </c>
    </row>
    <row r="394" spans="1:11" ht="45" x14ac:dyDescent="0.25">
      <c r="A394" s="4" t="s">
        <v>282</v>
      </c>
      <c r="B394" s="4" t="s">
        <v>7524</v>
      </c>
      <c r="C394" t="s">
        <v>1195</v>
      </c>
      <c r="D394" t="s">
        <v>7523</v>
      </c>
      <c r="E394" s="2"/>
      <c r="F394" s="4" t="s">
        <v>1199</v>
      </c>
      <c r="G394" t="s">
        <v>9</v>
      </c>
      <c r="H394">
        <v>8</v>
      </c>
      <c r="I394" s="89">
        <v>43101</v>
      </c>
      <c r="J394">
        <v>12</v>
      </c>
      <c r="K394" t="s">
        <v>10</v>
      </c>
    </row>
    <row r="395" spans="1:11" ht="45" x14ac:dyDescent="0.25">
      <c r="A395" s="4" t="s">
        <v>282</v>
      </c>
      <c r="B395" s="4" t="s">
        <v>7524</v>
      </c>
      <c r="C395" t="s">
        <v>1195</v>
      </c>
      <c r="D395" t="s">
        <v>7523</v>
      </c>
      <c r="E395" s="2"/>
      <c r="F395" s="4" t="s">
        <v>1200</v>
      </c>
      <c r="G395" t="s">
        <v>9</v>
      </c>
      <c r="H395">
        <v>40</v>
      </c>
      <c r="I395" s="89">
        <v>43101</v>
      </c>
      <c r="J395">
        <v>12</v>
      </c>
      <c r="K395" t="s">
        <v>10</v>
      </c>
    </row>
    <row r="396" spans="1:11" ht="30" x14ac:dyDescent="0.25">
      <c r="A396" s="4" t="s">
        <v>282</v>
      </c>
      <c r="B396" s="4" t="s">
        <v>1789</v>
      </c>
      <c r="C396" t="s">
        <v>1201</v>
      </c>
      <c r="D396" t="s">
        <v>7525</v>
      </c>
      <c r="E396" s="2">
        <v>2268978283</v>
      </c>
      <c r="F396" s="4" t="s">
        <v>1202</v>
      </c>
      <c r="G396" t="s">
        <v>9</v>
      </c>
      <c r="H396">
        <v>127</v>
      </c>
      <c r="I396" s="89">
        <v>43101</v>
      </c>
      <c r="J396">
        <v>12</v>
      </c>
      <c r="K396" t="s">
        <v>10</v>
      </c>
    </row>
    <row r="397" spans="1:11" ht="30" x14ac:dyDescent="0.25">
      <c r="A397" s="4" t="s">
        <v>282</v>
      </c>
      <c r="B397" s="4" t="s">
        <v>7526</v>
      </c>
      <c r="C397" t="s">
        <v>1201</v>
      </c>
      <c r="D397" t="s">
        <v>7525</v>
      </c>
      <c r="E397" s="2"/>
      <c r="F397" s="4" t="s">
        <v>1203</v>
      </c>
      <c r="G397" t="s">
        <v>9</v>
      </c>
      <c r="H397">
        <v>38</v>
      </c>
      <c r="I397" s="89">
        <v>43101</v>
      </c>
      <c r="J397">
        <v>12</v>
      </c>
      <c r="K397" t="s">
        <v>10</v>
      </c>
    </row>
    <row r="398" spans="1:11" ht="30" x14ac:dyDescent="0.25">
      <c r="A398" s="4" t="s">
        <v>282</v>
      </c>
      <c r="B398" s="4" t="s">
        <v>7526</v>
      </c>
      <c r="C398" t="s">
        <v>1201</v>
      </c>
      <c r="D398" t="s">
        <v>7525</v>
      </c>
      <c r="E398" s="2"/>
      <c r="F398" s="4" t="s">
        <v>1204</v>
      </c>
      <c r="G398" t="s">
        <v>3521</v>
      </c>
      <c r="H398">
        <v>38</v>
      </c>
      <c r="I398" s="89">
        <v>43101</v>
      </c>
      <c r="J398">
        <v>12</v>
      </c>
      <c r="K398" t="s">
        <v>10</v>
      </c>
    </row>
    <row r="399" spans="1:11" ht="45" x14ac:dyDescent="0.25">
      <c r="A399" s="4" t="s">
        <v>7527</v>
      </c>
      <c r="B399" s="4" t="s">
        <v>7528</v>
      </c>
      <c r="C399" t="s">
        <v>386</v>
      </c>
      <c r="D399" t="s">
        <v>7529</v>
      </c>
      <c r="E399" s="2">
        <v>250000000</v>
      </c>
      <c r="F399" s="4" t="s">
        <v>387</v>
      </c>
      <c r="G399" t="s">
        <v>20</v>
      </c>
      <c r="H399">
        <v>25</v>
      </c>
      <c r="I399" s="89">
        <v>43101</v>
      </c>
      <c r="J399">
        <v>12</v>
      </c>
      <c r="K399" t="s">
        <v>10</v>
      </c>
    </row>
    <row r="400" spans="1:11" ht="45" x14ac:dyDescent="0.25">
      <c r="A400" s="4" t="s">
        <v>7527</v>
      </c>
      <c r="B400" s="4" t="s">
        <v>7530</v>
      </c>
      <c r="C400" t="s">
        <v>386</v>
      </c>
      <c r="D400" t="s">
        <v>7529</v>
      </c>
      <c r="E400" s="2"/>
      <c r="F400" s="4" t="s">
        <v>389</v>
      </c>
      <c r="G400" t="s">
        <v>9</v>
      </c>
      <c r="H400">
        <v>1</v>
      </c>
      <c r="I400" s="89">
        <v>43101</v>
      </c>
      <c r="J400">
        <v>12</v>
      </c>
      <c r="K400" t="s">
        <v>10</v>
      </c>
    </row>
    <row r="401" spans="1:11" ht="45" x14ac:dyDescent="0.25">
      <c r="A401" s="4" t="s">
        <v>7527</v>
      </c>
      <c r="B401" s="4" t="s">
        <v>7530</v>
      </c>
      <c r="C401" t="s">
        <v>386</v>
      </c>
      <c r="D401" t="s">
        <v>7529</v>
      </c>
      <c r="E401" s="2"/>
      <c r="F401" s="4" t="s">
        <v>390</v>
      </c>
      <c r="G401" t="s">
        <v>9</v>
      </c>
      <c r="H401">
        <v>4</v>
      </c>
      <c r="I401" s="89">
        <v>43101</v>
      </c>
      <c r="J401">
        <v>12</v>
      </c>
      <c r="K401" t="s">
        <v>10</v>
      </c>
    </row>
    <row r="402" spans="1:11" ht="60" x14ac:dyDescent="0.25">
      <c r="A402" s="4" t="s">
        <v>7527</v>
      </c>
      <c r="B402" s="4" t="s">
        <v>7531</v>
      </c>
      <c r="C402" t="s">
        <v>391</v>
      </c>
      <c r="D402" t="s">
        <v>7532</v>
      </c>
      <c r="E402" s="2">
        <v>490000000</v>
      </c>
      <c r="F402" s="4" t="s">
        <v>392</v>
      </c>
      <c r="G402" t="s">
        <v>9</v>
      </c>
      <c r="H402">
        <v>3</v>
      </c>
      <c r="I402" s="89">
        <v>43101</v>
      </c>
      <c r="J402">
        <v>12</v>
      </c>
      <c r="K402" t="s">
        <v>10</v>
      </c>
    </row>
    <row r="403" spans="1:11" ht="45" x14ac:dyDescent="0.25">
      <c r="A403" s="4" t="s">
        <v>7527</v>
      </c>
      <c r="B403" s="4" t="s">
        <v>7533</v>
      </c>
      <c r="C403" t="s">
        <v>391</v>
      </c>
      <c r="D403" t="s">
        <v>7532</v>
      </c>
      <c r="E403" s="2"/>
      <c r="F403" s="4" t="s">
        <v>393</v>
      </c>
      <c r="G403" t="s">
        <v>9</v>
      </c>
      <c r="H403">
        <v>3</v>
      </c>
      <c r="I403" s="89">
        <v>43101</v>
      </c>
      <c r="J403">
        <v>12</v>
      </c>
      <c r="K403" t="s">
        <v>10</v>
      </c>
    </row>
    <row r="404" spans="1:11" ht="45" x14ac:dyDescent="0.25">
      <c r="A404" s="4" t="s">
        <v>7527</v>
      </c>
      <c r="B404" s="4" t="s">
        <v>7533</v>
      </c>
      <c r="C404" t="s">
        <v>391</v>
      </c>
      <c r="D404" t="s">
        <v>7532</v>
      </c>
      <c r="E404" s="2"/>
      <c r="F404" s="4" t="s">
        <v>394</v>
      </c>
      <c r="G404" t="s">
        <v>9</v>
      </c>
      <c r="H404">
        <v>13500</v>
      </c>
      <c r="I404" s="89">
        <v>43101</v>
      </c>
      <c r="J404">
        <v>12</v>
      </c>
      <c r="K404" t="s">
        <v>10</v>
      </c>
    </row>
    <row r="405" spans="1:11" ht="45" x14ac:dyDescent="0.25">
      <c r="A405" s="4" t="s">
        <v>7527</v>
      </c>
      <c r="B405" s="4" t="s">
        <v>7533</v>
      </c>
      <c r="C405" t="s">
        <v>391</v>
      </c>
      <c r="D405" t="s">
        <v>7532</v>
      </c>
      <c r="E405" s="2"/>
      <c r="F405" s="4" t="s">
        <v>395</v>
      </c>
      <c r="G405" t="s">
        <v>3521</v>
      </c>
      <c r="H405">
        <v>1</v>
      </c>
      <c r="I405" s="89">
        <v>43101</v>
      </c>
      <c r="J405">
        <v>12</v>
      </c>
      <c r="K405" t="s">
        <v>10</v>
      </c>
    </row>
    <row r="406" spans="1:11" ht="30" x14ac:dyDescent="0.25">
      <c r="A406" s="4" t="s">
        <v>7527</v>
      </c>
      <c r="B406" s="4" t="s">
        <v>7534</v>
      </c>
      <c r="C406" t="s">
        <v>396</v>
      </c>
      <c r="D406" t="s">
        <v>7535</v>
      </c>
      <c r="E406" s="2">
        <v>12274805447</v>
      </c>
      <c r="F406" s="4" t="s">
        <v>397</v>
      </c>
      <c r="G406" t="s">
        <v>1021</v>
      </c>
      <c r="H406">
        <v>23</v>
      </c>
      <c r="I406" s="89">
        <v>43101</v>
      </c>
      <c r="J406">
        <v>12</v>
      </c>
      <c r="K406" t="s">
        <v>10</v>
      </c>
    </row>
    <row r="407" spans="1:11" ht="30" x14ac:dyDescent="0.25">
      <c r="A407" s="4" t="s">
        <v>7527</v>
      </c>
      <c r="B407" s="4" t="s">
        <v>7536</v>
      </c>
      <c r="C407" t="s">
        <v>396</v>
      </c>
      <c r="D407" t="s">
        <v>7535</v>
      </c>
      <c r="E407" s="2"/>
      <c r="F407" s="4" t="s">
        <v>399</v>
      </c>
      <c r="G407" t="s">
        <v>9</v>
      </c>
      <c r="H407">
        <v>1196</v>
      </c>
      <c r="I407" s="89">
        <v>43101</v>
      </c>
      <c r="J407">
        <v>12</v>
      </c>
      <c r="K407" t="s">
        <v>10</v>
      </c>
    </row>
    <row r="408" spans="1:11" ht="30" x14ac:dyDescent="0.25">
      <c r="A408" s="4" t="s">
        <v>7527</v>
      </c>
      <c r="B408" s="4" t="s">
        <v>7536</v>
      </c>
      <c r="C408" t="s">
        <v>396</v>
      </c>
      <c r="D408" t="s">
        <v>7535</v>
      </c>
      <c r="E408" s="2"/>
      <c r="F408" s="4" t="s">
        <v>400</v>
      </c>
      <c r="G408" t="s">
        <v>9</v>
      </c>
      <c r="H408">
        <v>1186</v>
      </c>
      <c r="I408" s="89">
        <v>43101</v>
      </c>
      <c r="J408">
        <v>12</v>
      </c>
      <c r="K408" t="s">
        <v>10</v>
      </c>
    </row>
    <row r="409" spans="1:11" ht="30" x14ac:dyDescent="0.25">
      <c r="A409" s="4" t="s">
        <v>7527</v>
      </c>
      <c r="B409" s="4" t="s">
        <v>7536</v>
      </c>
      <c r="C409" t="s">
        <v>396</v>
      </c>
      <c r="D409" t="s">
        <v>7535</v>
      </c>
      <c r="E409" s="2"/>
      <c r="F409" s="4" t="s">
        <v>401</v>
      </c>
      <c r="G409" t="s">
        <v>9</v>
      </c>
      <c r="H409">
        <v>10</v>
      </c>
      <c r="I409" s="89">
        <v>43101</v>
      </c>
      <c r="J409">
        <v>12</v>
      </c>
      <c r="K409" t="s">
        <v>10</v>
      </c>
    </row>
    <row r="410" spans="1:11" ht="30" x14ac:dyDescent="0.25">
      <c r="A410" s="4" t="s">
        <v>7527</v>
      </c>
      <c r="B410" s="4" t="s">
        <v>7536</v>
      </c>
      <c r="C410" t="s">
        <v>396</v>
      </c>
      <c r="D410" t="s">
        <v>7535</v>
      </c>
      <c r="E410" s="2"/>
      <c r="F410" s="4" t="s">
        <v>402</v>
      </c>
      <c r="G410" t="s">
        <v>3521</v>
      </c>
      <c r="H410">
        <v>666</v>
      </c>
      <c r="I410" s="89">
        <v>43101</v>
      </c>
      <c r="J410">
        <v>12</v>
      </c>
      <c r="K410" t="s">
        <v>10</v>
      </c>
    </row>
    <row r="411" spans="1:11" ht="30" x14ac:dyDescent="0.25">
      <c r="A411" s="4" t="s">
        <v>7527</v>
      </c>
      <c r="B411" s="4" t="s">
        <v>7537</v>
      </c>
      <c r="C411" t="s">
        <v>403</v>
      </c>
      <c r="D411" t="s">
        <v>7538</v>
      </c>
      <c r="E411" s="2">
        <v>4453701390</v>
      </c>
      <c r="F411" s="4" t="s">
        <v>404</v>
      </c>
      <c r="G411" t="s">
        <v>9</v>
      </c>
      <c r="H411">
        <v>125</v>
      </c>
      <c r="I411" s="89">
        <v>43101</v>
      </c>
      <c r="J411">
        <v>12</v>
      </c>
      <c r="K411" t="s">
        <v>10</v>
      </c>
    </row>
    <row r="412" spans="1:11" ht="30" x14ac:dyDescent="0.25">
      <c r="A412" s="4" t="s">
        <v>7527</v>
      </c>
      <c r="B412" s="4" t="s">
        <v>7539</v>
      </c>
      <c r="C412" t="s">
        <v>403</v>
      </c>
      <c r="D412" t="s">
        <v>7538</v>
      </c>
      <c r="E412" s="2"/>
      <c r="F412" s="4" t="s">
        <v>405</v>
      </c>
      <c r="G412" t="s">
        <v>9</v>
      </c>
      <c r="H412">
        <v>2</v>
      </c>
      <c r="I412" s="89">
        <v>43101</v>
      </c>
      <c r="J412">
        <v>12</v>
      </c>
      <c r="K412" t="s">
        <v>10</v>
      </c>
    </row>
    <row r="413" spans="1:11" ht="30" x14ac:dyDescent="0.25">
      <c r="A413" s="4" t="s">
        <v>7527</v>
      </c>
      <c r="B413" s="4" t="s">
        <v>7539</v>
      </c>
      <c r="C413" t="s">
        <v>403</v>
      </c>
      <c r="D413" t="s">
        <v>7538</v>
      </c>
      <c r="E413" s="2"/>
      <c r="F413" s="4" t="s">
        <v>406</v>
      </c>
      <c r="G413" t="s">
        <v>9</v>
      </c>
      <c r="H413">
        <v>3</v>
      </c>
      <c r="I413" s="89">
        <v>43101</v>
      </c>
      <c r="J413">
        <v>12</v>
      </c>
      <c r="K413" t="s">
        <v>10</v>
      </c>
    </row>
    <row r="414" spans="1:11" ht="30" x14ac:dyDescent="0.25">
      <c r="A414" s="4" t="s">
        <v>7527</v>
      </c>
      <c r="B414" s="4" t="s">
        <v>7539</v>
      </c>
      <c r="C414" t="s">
        <v>403</v>
      </c>
      <c r="D414" t="s">
        <v>7538</v>
      </c>
      <c r="E414" s="2"/>
      <c r="F414" s="4" t="s">
        <v>407</v>
      </c>
      <c r="G414" t="s">
        <v>9</v>
      </c>
      <c r="H414">
        <v>1446</v>
      </c>
      <c r="I414" s="89">
        <v>43101</v>
      </c>
      <c r="J414">
        <v>12</v>
      </c>
      <c r="K414" t="s">
        <v>10</v>
      </c>
    </row>
    <row r="415" spans="1:11" ht="30" x14ac:dyDescent="0.25">
      <c r="A415" s="4" t="s">
        <v>7527</v>
      </c>
      <c r="B415" s="4" t="s">
        <v>7539</v>
      </c>
      <c r="C415" t="s">
        <v>403</v>
      </c>
      <c r="D415" t="s">
        <v>7538</v>
      </c>
      <c r="E415" s="2"/>
      <c r="F415" s="4" t="s">
        <v>408</v>
      </c>
      <c r="G415" t="s">
        <v>9</v>
      </c>
      <c r="H415">
        <v>25000</v>
      </c>
      <c r="I415" s="89">
        <v>43101</v>
      </c>
      <c r="J415">
        <v>12</v>
      </c>
      <c r="K415" t="s">
        <v>10</v>
      </c>
    </row>
    <row r="416" spans="1:11" ht="30" x14ac:dyDescent="0.25">
      <c r="A416" s="4" t="s">
        <v>7527</v>
      </c>
      <c r="B416" s="4" t="s">
        <v>7539</v>
      </c>
      <c r="C416" t="s">
        <v>403</v>
      </c>
      <c r="D416" t="s">
        <v>7538</v>
      </c>
      <c r="E416" s="2"/>
      <c r="F416" s="4" t="s">
        <v>409</v>
      </c>
      <c r="G416" t="s">
        <v>9</v>
      </c>
      <c r="H416">
        <v>2</v>
      </c>
      <c r="I416" s="89">
        <v>43101</v>
      </c>
      <c r="J416">
        <v>12</v>
      </c>
      <c r="K416" t="s">
        <v>10</v>
      </c>
    </row>
    <row r="417" spans="1:11" ht="30" x14ac:dyDescent="0.25">
      <c r="A417" s="4" t="s">
        <v>7527</v>
      </c>
      <c r="B417" s="4" t="s">
        <v>7539</v>
      </c>
      <c r="C417" t="s">
        <v>403</v>
      </c>
      <c r="D417" t="s">
        <v>7538</v>
      </c>
      <c r="E417" s="2"/>
      <c r="F417" s="4" t="s">
        <v>410</v>
      </c>
      <c r="G417" t="s">
        <v>9</v>
      </c>
      <c r="H417">
        <v>1</v>
      </c>
      <c r="I417" s="89">
        <v>43101</v>
      </c>
      <c r="J417">
        <v>12</v>
      </c>
      <c r="K417" t="s">
        <v>10</v>
      </c>
    </row>
    <row r="418" spans="1:11" ht="30" x14ac:dyDescent="0.25">
      <c r="A418" s="4" t="s">
        <v>7527</v>
      </c>
      <c r="B418" s="4" t="s">
        <v>7539</v>
      </c>
      <c r="C418" t="s">
        <v>403</v>
      </c>
      <c r="D418" t="s">
        <v>7538</v>
      </c>
      <c r="E418" s="2"/>
      <c r="F418" s="4" t="s">
        <v>411</v>
      </c>
      <c r="G418" t="s">
        <v>9</v>
      </c>
      <c r="H418">
        <v>2</v>
      </c>
      <c r="I418" s="89">
        <v>43101</v>
      </c>
      <c r="J418">
        <v>12</v>
      </c>
      <c r="K418" t="s">
        <v>10</v>
      </c>
    </row>
    <row r="419" spans="1:11" ht="30" x14ac:dyDescent="0.25">
      <c r="A419" s="4" t="s">
        <v>3683</v>
      </c>
      <c r="B419" s="4" t="s">
        <v>7540</v>
      </c>
      <c r="C419" t="s">
        <v>779</v>
      </c>
      <c r="D419" t="s">
        <v>7541</v>
      </c>
      <c r="E419" s="2">
        <v>7754773800</v>
      </c>
      <c r="F419" s="4" t="s">
        <v>780</v>
      </c>
      <c r="G419" t="s">
        <v>20</v>
      </c>
      <c r="H419">
        <v>64</v>
      </c>
      <c r="I419" s="89">
        <v>43101</v>
      </c>
      <c r="J419">
        <v>12</v>
      </c>
      <c r="K419" t="s">
        <v>10</v>
      </c>
    </row>
    <row r="420" spans="1:11" ht="30" x14ac:dyDescent="0.25">
      <c r="A420" s="4" t="s">
        <v>3683</v>
      </c>
      <c r="B420" s="4" t="s">
        <v>7540</v>
      </c>
      <c r="C420" t="s">
        <v>779</v>
      </c>
      <c r="D420" t="s">
        <v>7541</v>
      </c>
      <c r="E420" s="2"/>
      <c r="F420" s="4" t="s">
        <v>781</v>
      </c>
      <c r="G420" t="s">
        <v>20</v>
      </c>
      <c r="H420">
        <v>7</v>
      </c>
      <c r="I420" s="89">
        <v>43101</v>
      </c>
      <c r="J420">
        <v>12</v>
      </c>
      <c r="K420" t="s">
        <v>10</v>
      </c>
    </row>
    <row r="421" spans="1:11" ht="30" x14ac:dyDescent="0.25">
      <c r="A421" s="4" t="s">
        <v>3683</v>
      </c>
      <c r="B421" s="4" t="s">
        <v>7540</v>
      </c>
      <c r="C421" t="s">
        <v>779</v>
      </c>
      <c r="D421" t="s">
        <v>7541</v>
      </c>
      <c r="E421" s="2"/>
      <c r="F421" s="4" t="s">
        <v>782</v>
      </c>
      <c r="G421" t="s">
        <v>20</v>
      </c>
      <c r="H421">
        <v>75</v>
      </c>
      <c r="I421" s="89">
        <v>43101</v>
      </c>
      <c r="J421">
        <v>12</v>
      </c>
      <c r="K421" t="s">
        <v>10</v>
      </c>
    </row>
    <row r="422" spans="1:11" ht="30" x14ac:dyDescent="0.25">
      <c r="A422" s="4" t="s">
        <v>3683</v>
      </c>
      <c r="B422" s="4" t="s">
        <v>7540</v>
      </c>
      <c r="C422" t="s">
        <v>779</v>
      </c>
      <c r="D422" t="s">
        <v>7541</v>
      </c>
      <c r="E422" s="2"/>
      <c r="F422" s="4" t="s">
        <v>783</v>
      </c>
      <c r="G422" t="s">
        <v>20</v>
      </c>
      <c r="H422">
        <v>45</v>
      </c>
      <c r="I422" s="89">
        <v>43101</v>
      </c>
      <c r="J422">
        <v>12</v>
      </c>
      <c r="K422" t="s">
        <v>10</v>
      </c>
    </row>
    <row r="423" spans="1:11" ht="30" x14ac:dyDescent="0.25">
      <c r="A423" s="4" t="s">
        <v>3683</v>
      </c>
      <c r="B423" s="4" t="s">
        <v>7540</v>
      </c>
      <c r="C423" t="s">
        <v>779</v>
      </c>
      <c r="D423" t="s">
        <v>7541</v>
      </c>
      <c r="E423" s="2"/>
      <c r="F423" s="4" t="s">
        <v>784</v>
      </c>
      <c r="G423" t="s">
        <v>20</v>
      </c>
      <c r="H423">
        <v>50</v>
      </c>
      <c r="I423" s="89">
        <v>43101</v>
      </c>
      <c r="J423">
        <v>12</v>
      </c>
      <c r="K423" t="s">
        <v>10</v>
      </c>
    </row>
    <row r="424" spans="1:11" ht="30" x14ac:dyDescent="0.25">
      <c r="A424" s="4" t="s">
        <v>3683</v>
      </c>
      <c r="B424" s="4" t="s">
        <v>7540</v>
      </c>
      <c r="C424" t="s">
        <v>779</v>
      </c>
      <c r="D424" t="s">
        <v>7541</v>
      </c>
      <c r="E424" s="2"/>
      <c r="F424" s="4" t="s">
        <v>785</v>
      </c>
      <c r="G424" t="s">
        <v>786</v>
      </c>
      <c r="H424">
        <v>2.8</v>
      </c>
      <c r="I424" s="89">
        <v>43101</v>
      </c>
      <c r="J424">
        <v>12</v>
      </c>
      <c r="K424" t="s">
        <v>10</v>
      </c>
    </row>
    <row r="425" spans="1:11" ht="30" x14ac:dyDescent="0.25">
      <c r="A425" s="4" t="s">
        <v>3683</v>
      </c>
      <c r="B425" s="4" t="s">
        <v>7540</v>
      </c>
      <c r="C425" t="s">
        <v>779</v>
      </c>
      <c r="D425" t="s">
        <v>7541</v>
      </c>
      <c r="E425" s="2"/>
      <c r="F425" s="4" t="s">
        <v>787</v>
      </c>
      <c r="G425" t="s">
        <v>786</v>
      </c>
      <c r="H425">
        <v>2</v>
      </c>
      <c r="I425" s="89">
        <v>43101</v>
      </c>
      <c r="J425">
        <v>12</v>
      </c>
      <c r="K425" t="s">
        <v>10</v>
      </c>
    </row>
    <row r="426" spans="1:11" ht="30" x14ac:dyDescent="0.25">
      <c r="A426" s="4" t="s">
        <v>3683</v>
      </c>
      <c r="B426" s="4" t="s">
        <v>7540</v>
      </c>
      <c r="C426" t="s">
        <v>779</v>
      </c>
      <c r="D426" t="s">
        <v>7541</v>
      </c>
      <c r="E426" s="2"/>
      <c r="F426" s="4" t="s">
        <v>788</v>
      </c>
      <c r="G426" t="s">
        <v>9</v>
      </c>
      <c r="H426">
        <v>5</v>
      </c>
      <c r="I426" s="89">
        <v>43101</v>
      </c>
      <c r="J426">
        <v>12</v>
      </c>
      <c r="K426" t="s">
        <v>10</v>
      </c>
    </row>
    <row r="427" spans="1:11" ht="30" x14ac:dyDescent="0.25">
      <c r="A427" s="4" t="s">
        <v>3683</v>
      </c>
      <c r="B427" s="4" t="s">
        <v>7540</v>
      </c>
      <c r="C427" t="s">
        <v>779</v>
      </c>
      <c r="D427" t="s">
        <v>7541</v>
      </c>
      <c r="E427" s="2"/>
      <c r="F427" s="4" t="s">
        <v>788</v>
      </c>
      <c r="G427" t="s">
        <v>20</v>
      </c>
      <c r="H427">
        <v>60</v>
      </c>
      <c r="I427" s="89">
        <v>43101</v>
      </c>
      <c r="J427">
        <v>12</v>
      </c>
      <c r="K427" t="s">
        <v>10</v>
      </c>
    </row>
    <row r="428" spans="1:11" ht="30" x14ac:dyDescent="0.25">
      <c r="A428" s="4" t="s">
        <v>3683</v>
      </c>
      <c r="B428" s="4" t="s">
        <v>7540</v>
      </c>
      <c r="C428" t="s">
        <v>779</v>
      </c>
      <c r="D428" t="s">
        <v>7541</v>
      </c>
      <c r="E428" s="2"/>
      <c r="F428" s="4" t="s">
        <v>789</v>
      </c>
      <c r="G428" t="s">
        <v>20</v>
      </c>
      <c r="H428">
        <v>80</v>
      </c>
      <c r="I428" s="89">
        <v>43101</v>
      </c>
      <c r="J428">
        <v>12</v>
      </c>
      <c r="K428" t="s">
        <v>10</v>
      </c>
    </row>
    <row r="429" spans="1:11" ht="30" x14ac:dyDescent="0.25">
      <c r="A429" s="4" t="s">
        <v>3683</v>
      </c>
      <c r="B429" s="4" t="s">
        <v>7540</v>
      </c>
      <c r="C429" t="s">
        <v>779</v>
      </c>
      <c r="D429" t="s">
        <v>7541</v>
      </c>
      <c r="E429" s="2"/>
      <c r="F429" s="4" t="s">
        <v>790</v>
      </c>
      <c r="G429" t="s">
        <v>20</v>
      </c>
      <c r="H429">
        <v>90</v>
      </c>
      <c r="I429" s="89">
        <v>43101</v>
      </c>
      <c r="J429">
        <v>12</v>
      </c>
      <c r="K429" t="s">
        <v>10</v>
      </c>
    </row>
    <row r="430" spans="1:11" ht="30" x14ac:dyDescent="0.25">
      <c r="A430" s="4" t="s">
        <v>3683</v>
      </c>
      <c r="B430" s="4" t="s">
        <v>3417</v>
      </c>
      <c r="C430" t="s">
        <v>791</v>
      </c>
      <c r="D430" t="s">
        <v>7542</v>
      </c>
      <c r="E430" s="2">
        <v>106652161092</v>
      </c>
      <c r="F430" s="4" t="s">
        <v>792</v>
      </c>
      <c r="G430" t="s">
        <v>470</v>
      </c>
      <c r="H430">
        <v>170</v>
      </c>
      <c r="I430" s="89">
        <v>43101</v>
      </c>
      <c r="J430">
        <v>12</v>
      </c>
      <c r="K430" t="s">
        <v>10</v>
      </c>
    </row>
    <row r="431" spans="1:11" ht="30" x14ac:dyDescent="0.25">
      <c r="A431" s="4" t="s">
        <v>3683</v>
      </c>
      <c r="B431" s="4" t="s">
        <v>3685</v>
      </c>
      <c r="C431" t="s">
        <v>791</v>
      </c>
      <c r="D431" t="s">
        <v>7542</v>
      </c>
      <c r="E431" s="2"/>
      <c r="F431" s="4" t="s">
        <v>793</v>
      </c>
      <c r="G431" t="s">
        <v>20</v>
      </c>
      <c r="H431">
        <v>80</v>
      </c>
      <c r="I431" s="89">
        <v>43101</v>
      </c>
      <c r="J431">
        <v>12</v>
      </c>
      <c r="K431" t="s">
        <v>10</v>
      </c>
    </row>
    <row r="432" spans="1:11" ht="30" x14ac:dyDescent="0.25">
      <c r="A432" s="4" t="s">
        <v>3683</v>
      </c>
      <c r="B432" s="4" t="s">
        <v>3685</v>
      </c>
      <c r="C432" t="s">
        <v>791</v>
      </c>
      <c r="D432" t="s">
        <v>7542</v>
      </c>
      <c r="E432" s="2"/>
      <c r="F432" s="4" t="s">
        <v>794</v>
      </c>
      <c r="G432" t="s">
        <v>470</v>
      </c>
      <c r="H432">
        <v>145</v>
      </c>
      <c r="I432" s="89">
        <v>43101</v>
      </c>
      <c r="J432">
        <v>12</v>
      </c>
      <c r="K432" t="s">
        <v>10</v>
      </c>
    </row>
    <row r="433" spans="1:11" ht="30" x14ac:dyDescent="0.25">
      <c r="A433" s="4" t="s">
        <v>3683</v>
      </c>
      <c r="B433" s="4" t="s">
        <v>3685</v>
      </c>
      <c r="C433" t="s">
        <v>791</v>
      </c>
      <c r="D433" t="s">
        <v>7542</v>
      </c>
      <c r="E433" s="2"/>
      <c r="F433" s="4" t="s">
        <v>794</v>
      </c>
      <c r="G433" t="s">
        <v>20</v>
      </c>
      <c r="H433">
        <v>100</v>
      </c>
      <c r="I433" s="89">
        <v>43101</v>
      </c>
      <c r="J433">
        <v>12</v>
      </c>
      <c r="K433" t="s">
        <v>10</v>
      </c>
    </row>
    <row r="434" spans="1:11" ht="30" x14ac:dyDescent="0.25">
      <c r="A434" s="4" t="s">
        <v>3683</v>
      </c>
      <c r="B434" s="4" t="s">
        <v>3685</v>
      </c>
      <c r="C434" t="s">
        <v>791</v>
      </c>
      <c r="D434" t="s">
        <v>7542</v>
      </c>
      <c r="E434" s="2"/>
      <c r="F434" s="4" t="s">
        <v>794</v>
      </c>
      <c r="G434" t="s">
        <v>9</v>
      </c>
      <c r="H434">
        <v>12</v>
      </c>
      <c r="I434" s="89">
        <v>43101</v>
      </c>
      <c r="J434">
        <v>12</v>
      </c>
      <c r="K434" t="s">
        <v>10</v>
      </c>
    </row>
    <row r="435" spans="1:11" ht="30" x14ac:dyDescent="0.25">
      <c r="A435" s="4" t="s">
        <v>3683</v>
      </c>
      <c r="B435" s="4" t="s">
        <v>3685</v>
      </c>
      <c r="C435" t="s">
        <v>791</v>
      </c>
      <c r="D435" t="s">
        <v>7542</v>
      </c>
      <c r="E435" s="2"/>
      <c r="F435" s="4" t="s">
        <v>795</v>
      </c>
      <c r="G435" t="s">
        <v>20</v>
      </c>
      <c r="H435">
        <v>100</v>
      </c>
      <c r="I435" s="89">
        <v>43101</v>
      </c>
      <c r="J435">
        <v>12</v>
      </c>
      <c r="K435" t="s">
        <v>10</v>
      </c>
    </row>
    <row r="436" spans="1:11" ht="30" x14ac:dyDescent="0.25">
      <c r="A436" s="4" t="s">
        <v>3683</v>
      </c>
      <c r="B436" s="4" t="s">
        <v>3685</v>
      </c>
      <c r="C436" t="s">
        <v>791</v>
      </c>
      <c r="D436" t="s">
        <v>7542</v>
      </c>
      <c r="E436" s="2"/>
      <c r="F436" s="4" t="s">
        <v>795</v>
      </c>
      <c r="G436" t="s">
        <v>470</v>
      </c>
      <c r="H436">
        <v>55</v>
      </c>
      <c r="I436" s="89">
        <v>43101</v>
      </c>
      <c r="J436">
        <v>12</v>
      </c>
      <c r="K436" t="s">
        <v>10</v>
      </c>
    </row>
    <row r="437" spans="1:11" ht="30" x14ac:dyDescent="0.25">
      <c r="A437" s="4" t="s">
        <v>3683</v>
      </c>
      <c r="B437" s="4" t="s">
        <v>3685</v>
      </c>
      <c r="C437" t="s">
        <v>791</v>
      </c>
      <c r="D437" t="s">
        <v>7542</v>
      </c>
      <c r="E437" s="2"/>
      <c r="F437" s="4" t="s">
        <v>795</v>
      </c>
      <c r="G437" t="s">
        <v>470</v>
      </c>
      <c r="H437">
        <v>115</v>
      </c>
      <c r="I437" s="89">
        <v>43101</v>
      </c>
      <c r="J437">
        <v>12</v>
      </c>
      <c r="K437" t="s">
        <v>10</v>
      </c>
    </row>
    <row r="438" spans="1:11" ht="30" x14ac:dyDescent="0.25">
      <c r="A438" s="4" t="s">
        <v>3683</v>
      </c>
      <c r="B438" s="4" t="s">
        <v>3685</v>
      </c>
      <c r="C438" t="s">
        <v>791</v>
      </c>
      <c r="D438" t="s">
        <v>7542</v>
      </c>
      <c r="E438" s="2"/>
      <c r="F438" s="4" t="s">
        <v>795</v>
      </c>
      <c r="G438" t="s">
        <v>20</v>
      </c>
      <c r="H438">
        <v>10</v>
      </c>
      <c r="I438" s="89">
        <v>43101</v>
      </c>
      <c r="J438">
        <v>12</v>
      </c>
      <c r="K438" t="s">
        <v>10</v>
      </c>
    </row>
    <row r="439" spans="1:11" ht="30" x14ac:dyDescent="0.25">
      <c r="A439" s="4" t="s">
        <v>3683</v>
      </c>
      <c r="B439" s="4" t="s">
        <v>3685</v>
      </c>
      <c r="C439" t="s">
        <v>791</v>
      </c>
      <c r="D439" t="s">
        <v>7542</v>
      </c>
      <c r="E439" s="2"/>
      <c r="F439" s="4" t="s">
        <v>796</v>
      </c>
      <c r="G439" t="s">
        <v>20</v>
      </c>
      <c r="H439">
        <v>5</v>
      </c>
      <c r="I439" s="89">
        <v>43101</v>
      </c>
      <c r="J439">
        <v>12</v>
      </c>
      <c r="K439" t="s">
        <v>10</v>
      </c>
    </row>
    <row r="440" spans="1:11" ht="30" x14ac:dyDescent="0.25">
      <c r="A440" s="4" t="s">
        <v>3683</v>
      </c>
      <c r="B440" s="4" t="s">
        <v>3685</v>
      </c>
      <c r="C440" t="s">
        <v>791</v>
      </c>
      <c r="D440" t="s">
        <v>7542</v>
      </c>
      <c r="E440" s="2"/>
      <c r="F440" s="4" t="s">
        <v>797</v>
      </c>
      <c r="G440" t="s">
        <v>20</v>
      </c>
      <c r="H440">
        <v>5</v>
      </c>
      <c r="I440" s="89">
        <v>43101</v>
      </c>
      <c r="J440">
        <v>12</v>
      </c>
      <c r="K440" t="s">
        <v>10</v>
      </c>
    </row>
    <row r="441" spans="1:11" ht="30" x14ac:dyDescent="0.25">
      <c r="A441" s="4" t="s">
        <v>3683</v>
      </c>
      <c r="B441" s="4" t="s">
        <v>3685</v>
      </c>
      <c r="C441" t="s">
        <v>791</v>
      </c>
      <c r="D441" t="s">
        <v>7542</v>
      </c>
      <c r="E441" s="2"/>
      <c r="F441" s="4" t="s">
        <v>798</v>
      </c>
      <c r="G441" t="s">
        <v>20</v>
      </c>
      <c r="H441">
        <v>25</v>
      </c>
      <c r="I441" s="89">
        <v>43101</v>
      </c>
      <c r="J441">
        <v>12</v>
      </c>
      <c r="K441" t="s">
        <v>10</v>
      </c>
    </row>
    <row r="442" spans="1:11" ht="30" x14ac:dyDescent="0.25">
      <c r="A442" s="4" t="s">
        <v>3683</v>
      </c>
      <c r="B442" s="4" t="s">
        <v>3685</v>
      </c>
      <c r="C442" t="s">
        <v>791</v>
      </c>
      <c r="D442" t="s">
        <v>7542</v>
      </c>
      <c r="E442" s="2"/>
      <c r="F442" s="4" t="s">
        <v>799</v>
      </c>
      <c r="G442" t="s">
        <v>9</v>
      </c>
      <c r="H442">
        <v>250</v>
      </c>
      <c r="I442" s="89">
        <v>43101</v>
      </c>
      <c r="J442">
        <v>12</v>
      </c>
      <c r="K442" t="s">
        <v>10</v>
      </c>
    </row>
    <row r="443" spans="1:11" ht="30" x14ac:dyDescent="0.25">
      <c r="A443" s="4" t="s">
        <v>3683</v>
      </c>
      <c r="B443" s="4" t="s">
        <v>3685</v>
      </c>
      <c r="C443" t="s">
        <v>791</v>
      </c>
      <c r="D443" t="s">
        <v>7542</v>
      </c>
      <c r="E443" s="2"/>
      <c r="F443" s="4" t="s">
        <v>800</v>
      </c>
      <c r="G443" t="s">
        <v>470</v>
      </c>
      <c r="H443">
        <v>3500</v>
      </c>
      <c r="I443" s="89">
        <v>43101</v>
      </c>
      <c r="J443">
        <v>12</v>
      </c>
      <c r="K443" t="s">
        <v>10</v>
      </c>
    </row>
    <row r="444" spans="1:11" ht="30" x14ac:dyDescent="0.25">
      <c r="A444" s="4" t="s">
        <v>3683</v>
      </c>
      <c r="B444" s="4" t="s">
        <v>3685</v>
      </c>
      <c r="C444" t="s">
        <v>791</v>
      </c>
      <c r="D444" t="s">
        <v>7542</v>
      </c>
      <c r="E444" s="2"/>
      <c r="F444" s="4" t="s">
        <v>801</v>
      </c>
      <c r="G444" t="s">
        <v>9</v>
      </c>
      <c r="H444">
        <v>1</v>
      </c>
      <c r="I444" s="89">
        <v>43101</v>
      </c>
      <c r="J444">
        <v>12</v>
      </c>
      <c r="K444" t="s">
        <v>10</v>
      </c>
    </row>
    <row r="445" spans="1:11" ht="30" x14ac:dyDescent="0.25">
      <c r="A445" s="4" t="s">
        <v>3683</v>
      </c>
      <c r="B445" s="4" t="s">
        <v>3685</v>
      </c>
      <c r="C445" t="s">
        <v>791</v>
      </c>
      <c r="D445" t="s">
        <v>7542</v>
      </c>
      <c r="E445" s="2"/>
      <c r="F445" s="4" t="s">
        <v>802</v>
      </c>
      <c r="G445" t="s">
        <v>20</v>
      </c>
      <c r="H445">
        <v>25</v>
      </c>
      <c r="I445" s="89">
        <v>43101</v>
      </c>
      <c r="J445">
        <v>12</v>
      </c>
      <c r="K445" t="s">
        <v>10</v>
      </c>
    </row>
    <row r="446" spans="1:11" ht="30" x14ac:dyDescent="0.25">
      <c r="A446" s="4" t="s">
        <v>3683</v>
      </c>
      <c r="B446" s="4" t="s">
        <v>3685</v>
      </c>
      <c r="C446" t="s">
        <v>791</v>
      </c>
      <c r="D446" t="s">
        <v>7542</v>
      </c>
      <c r="E446" s="2"/>
      <c r="F446" s="4" t="s">
        <v>802</v>
      </c>
      <c r="G446" t="s">
        <v>20</v>
      </c>
      <c r="H446">
        <v>70</v>
      </c>
      <c r="I446" s="89">
        <v>43101</v>
      </c>
      <c r="J446">
        <v>12</v>
      </c>
      <c r="K446" t="s">
        <v>10</v>
      </c>
    </row>
    <row r="447" spans="1:11" ht="30" x14ac:dyDescent="0.25">
      <c r="A447" s="4" t="s">
        <v>3683</v>
      </c>
      <c r="B447" s="4" t="s">
        <v>3685</v>
      </c>
      <c r="C447" t="s">
        <v>791</v>
      </c>
      <c r="D447" t="s">
        <v>7542</v>
      </c>
      <c r="E447" s="2"/>
      <c r="F447" s="4" t="s">
        <v>803</v>
      </c>
      <c r="G447" t="s">
        <v>470</v>
      </c>
      <c r="H447">
        <v>250</v>
      </c>
      <c r="I447" s="89">
        <v>43101</v>
      </c>
      <c r="J447">
        <v>12</v>
      </c>
      <c r="K447" t="s">
        <v>10</v>
      </c>
    </row>
    <row r="448" spans="1:11" ht="30" x14ac:dyDescent="0.25">
      <c r="A448" s="4" t="s">
        <v>3683</v>
      </c>
      <c r="B448" s="4" t="s">
        <v>3685</v>
      </c>
      <c r="C448" t="s">
        <v>791</v>
      </c>
      <c r="D448" t="s">
        <v>7542</v>
      </c>
      <c r="E448" s="2"/>
      <c r="F448" s="4" t="s">
        <v>804</v>
      </c>
      <c r="G448" t="s">
        <v>20</v>
      </c>
      <c r="H448">
        <v>14</v>
      </c>
      <c r="I448" s="89">
        <v>43101</v>
      </c>
      <c r="J448">
        <v>12</v>
      </c>
      <c r="K448" t="s">
        <v>10</v>
      </c>
    </row>
    <row r="449" spans="1:11" ht="30" x14ac:dyDescent="0.25">
      <c r="A449" s="4" t="s">
        <v>3691</v>
      </c>
      <c r="B449" s="4" t="e">
        <v>#N/A</v>
      </c>
      <c r="C449" t="s">
        <v>7543</v>
      </c>
      <c r="D449" t="s">
        <v>7544</v>
      </c>
      <c r="E449" s="2">
        <v>0</v>
      </c>
      <c r="F449" s="4" t="s">
        <v>603</v>
      </c>
      <c r="G449" t="s">
        <v>9</v>
      </c>
      <c r="H449">
        <v>1250</v>
      </c>
      <c r="I449" s="89">
        <v>43115</v>
      </c>
      <c r="J449">
        <v>12</v>
      </c>
      <c r="K449" t="s">
        <v>10</v>
      </c>
    </row>
    <row r="450" spans="1:11" ht="30" x14ac:dyDescent="0.25">
      <c r="A450" s="4" t="s">
        <v>3691</v>
      </c>
      <c r="B450" s="4" t="e">
        <v>#N/A</v>
      </c>
      <c r="C450" t="s">
        <v>7543</v>
      </c>
      <c r="D450" t="s">
        <v>7544</v>
      </c>
      <c r="E450" s="2"/>
      <c r="F450" s="4" t="s">
        <v>7545</v>
      </c>
      <c r="G450" t="s">
        <v>9</v>
      </c>
      <c r="H450">
        <v>32</v>
      </c>
      <c r="I450" s="89">
        <v>43115</v>
      </c>
      <c r="J450">
        <v>12</v>
      </c>
      <c r="K450" t="s">
        <v>10</v>
      </c>
    </row>
    <row r="451" spans="1:11" ht="30" x14ac:dyDescent="0.25">
      <c r="A451" s="4" t="s">
        <v>3691</v>
      </c>
      <c r="B451" s="4" t="e">
        <v>#N/A</v>
      </c>
      <c r="C451" t="s">
        <v>7543</v>
      </c>
      <c r="D451" t="s">
        <v>7544</v>
      </c>
      <c r="E451" s="2"/>
      <c r="F451" s="4" t="s">
        <v>7546</v>
      </c>
      <c r="G451" t="s">
        <v>9</v>
      </c>
      <c r="H451">
        <v>10</v>
      </c>
      <c r="I451" s="89">
        <v>43115</v>
      </c>
      <c r="J451">
        <v>12</v>
      </c>
      <c r="K451" t="s">
        <v>10</v>
      </c>
    </row>
    <row r="452" spans="1:11" ht="30" x14ac:dyDescent="0.25">
      <c r="A452" s="4" t="s">
        <v>3691</v>
      </c>
      <c r="B452" s="4" t="e">
        <v>#N/A</v>
      </c>
      <c r="C452" t="s">
        <v>7543</v>
      </c>
      <c r="D452" t="s">
        <v>7544</v>
      </c>
      <c r="E452" s="2"/>
      <c r="F452" s="4" t="s">
        <v>604</v>
      </c>
      <c r="G452" t="s">
        <v>9</v>
      </c>
      <c r="H452">
        <v>4</v>
      </c>
      <c r="I452" s="89">
        <v>43115</v>
      </c>
      <c r="J452">
        <v>12</v>
      </c>
      <c r="K452" t="s">
        <v>10</v>
      </c>
    </row>
    <row r="453" spans="1:11" ht="30" x14ac:dyDescent="0.25">
      <c r="A453" s="4" t="s">
        <v>3691</v>
      </c>
      <c r="B453" s="4" t="e">
        <v>#N/A</v>
      </c>
      <c r="C453" t="s">
        <v>7543</v>
      </c>
      <c r="D453" t="s">
        <v>7544</v>
      </c>
      <c r="E453" s="2"/>
      <c r="F453" s="4" t="s">
        <v>7547</v>
      </c>
      <c r="G453" t="s">
        <v>9</v>
      </c>
      <c r="H453">
        <v>20</v>
      </c>
      <c r="I453" s="89">
        <v>43101</v>
      </c>
      <c r="J453">
        <v>12</v>
      </c>
      <c r="K453" t="s">
        <v>10</v>
      </c>
    </row>
    <row r="454" spans="1:11" ht="30" x14ac:dyDescent="0.25">
      <c r="A454" s="4" t="s">
        <v>3691</v>
      </c>
      <c r="B454" s="4" t="e">
        <v>#N/A</v>
      </c>
      <c r="C454" t="s">
        <v>7543</v>
      </c>
      <c r="D454" t="s">
        <v>7544</v>
      </c>
      <c r="E454" s="2"/>
      <c r="F454" s="4" t="s">
        <v>606</v>
      </c>
      <c r="G454" t="s">
        <v>9</v>
      </c>
      <c r="H454">
        <v>23</v>
      </c>
      <c r="I454" s="89">
        <v>43101</v>
      </c>
      <c r="J454">
        <v>12</v>
      </c>
      <c r="K454" t="s">
        <v>10</v>
      </c>
    </row>
    <row r="455" spans="1:11" ht="30" x14ac:dyDescent="0.25">
      <c r="A455" s="4" t="s">
        <v>3691</v>
      </c>
      <c r="B455" s="4" t="e">
        <v>#N/A</v>
      </c>
      <c r="C455" t="s">
        <v>7543</v>
      </c>
      <c r="D455" t="s">
        <v>7544</v>
      </c>
      <c r="E455" s="2"/>
      <c r="F455" s="4" t="s">
        <v>607</v>
      </c>
      <c r="G455" t="s">
        <v>9</v>
      </c>
      <c r="H455">
        <v>1</v>
      </c>
      <c r="I455" s="89">
        <v>43101</v>
      </c>
      <c r="J455">
        <v>12</v>
      </c>
      <c r="K455" t="s">
        <v>10</v>
      </c>
    </row>
    <row r="456" spans="1:11" ht="30" x14ac:dyDescent="0.25">
      <c r="A456" s="4" t="s">
        <v>3691</v>
      </c>
      <c r="B456" s="4" t="e">
        <v>#N/A</v>
      </c>
      <c r="C456" t="s">
        <v>7543</v>
      </c>
      <c r="D456" t="s">
        <v>7544</v>
      </c>
      <c r="E456" s="2"/>
      <c r="F456" s="4" t="s">
        <v>608</v>
      </c>
      <c r="G456" t="s">
        <v>9</v>
      </c>
      <c r="H456">
        <v>1</v>
      </c>
      <c r="I456" s="89">
        <v>43101</v>
      </c>
      <c r="J456">
        <v>12</v>
      </c>
      <c r="K456" t="s">
        <v>10</v>
      </c>
    </row>
    <row r="457" spans="1:11" ht="30" x14ac:dyDescent="0.25">
      <c r="A457" s="4" t="s">
        <v>3691</v>
      </c>
      <c r="B457" s="4" t="e">
        <v>#N/A</v>
      </c>
      <c r="C457" t="s">
        <v>7543</v>
      </c>
      <c r="D457" t="s">
        <v>7544</v>
      </c>
      <c r="E457" s="2"/>
      <c r="F457" s="4" t="s">
        <v>7548</v>
      </c>
      <c r="G457" t="s">
        <v>9</v>
      </c>
      <c r="H457">
        <v>1</v>
      </c>
      <c r="I457" s="89">
        <v>43101</v>
      </c>
      <c r="J457">
        <v>12</v>
      </c>
      <c r="K457" t="s">
        <v>10</v>
      </c>
    </row>
    <row r="458" spans="1:11" ht="30" x14ac:dyDescent="0.25">
      <c r="A458" s="4" t="s">
        <v>3691</v>
      </c>
      <c r="B458" s="4" t="e">
        <v>#N/A</v>
      </c>
      <c r="C458" t="s">
        <v>7543</v>
      </c>
      <c r="D458" t="s">
        <v>7544</v>
      </c>
      <c r="E458" s="2"/>
      <c r="F458" s="4" t="s">
        <v>7549</v>
      </c>
      <c r="G458" t="s">
        <v>9</v>
      </c>
      <c r="H458">
        <v>1</v>
      </c>
      <c r="I458" s="89">
        <v>43101</v>
      </c>
      <c r="J458">
        <v>12</v>
      </c>
      <c r="K458" t="s">
        <v>10</v>
      </c>
    </row>
    <row r="459" spans="1:11" ht="30" x14ac:dyDescent="0.25">
      <c r="A459" s="4" t="s">
        <v>3691</v>
      </c>
      <c r="B459" s="4" t="s">
        <v>1713</v>
      </c>
      <c r="C459" t="s">
        <v>593</v>
      </c>
      <c r="D459" t="s">
        <v>7550</v>
      </c>
      <c r="E459" s="2">
        <v>3956975564</v>
      </c>
      <c r="F459" s="4" t="s">
        <v>594</v>
      </c>
      <c r="G459" t="s">
        <v>9</v>
      </c>
      <c r="H459">
        <v>250</v>
      </c>
      <c r="I459" s="89">
        <v>43101</v>
      </c>
      <c r="J459">
        <v>12</v>
      </c>
      <c r="K459" t="s">
        <v>10</v>
      </c>
    </row>
    <row r="460" spans="1:11" ht="30" x14ac:dyDescent="0.25">
      <c r="A460" s="4" t="s">
        <v>3691</v>
      </c>
      <c r="B460" s="4" t="s">
        <v>1713</v>
      </c>
      <c r="C460" t="s">
        <v>593</v>
      </c>
      <c r="D460" t="s">
        <v>7550</v>
      </c>
      <c r="E460" s="2"/>
      <c r="F460" s="4" t="s">
        <v>3704</v>
      </c>
      <c r="G460" t="s">
        <v>470</v>
      </c>
      <c r="H460">
        <v>8600</v>
      </c>
      <c r="I460" s="89">
        <v>43101</v>
      </c>
      <c r="J460">
        <v>12</v>
      </c>
      <c r="K460" t="s">
        <v>10</v>
      </c>
    </row>
    <row r="461" spans="1:11" ht="30" x14ac:dyDescent="0.25">
      <c r="A461" s="4" t="s">
        <v>3691</v>
      </c>
      <c r="B461" s="4" t="s">
        <v>1713</v>
      </c>
      <c r="C461" t="s">
        <v>593</v>
      </c>
      <c r="D461" t="s">
        <v>7550</v>
      </c>
      <c r="E461" s="2"/>
      <c r="F461" s="4" t="s">
        <v>597</v>
      </c>
      <c r="G461" t="s">
        <v>470</v>
      </c>
      <c r="H461">
        <v>500</v>
      </c>
      <c r="I461" s="89">
        <v>43101</v>
      </c>
      <c r="J461">
        <v>12</v>
      </c>
      <c r="K461" t="s">
        <v>10</v>
      </c>
    </row>
    <row r="462" spans="1:11" ht="30" x14ac:dyDescent="0.25">
      <c r="A462" s="4" t="s">
        <v>3691</v>
      </c>
      <c r="B462" s="4" t="s">
        <v>1713</v>
      </c>
      <c r="C462" t="s">
        <v>593</v>
      </c>
      <c r="D462" t="s">
        <v>7550</v>
      </c>
      <c r="E462" s="2"/>
      <c r="F462" s="4" t="s">
        <v>3706</v>
      </c>
      <c r="G462" t="s">
        <v>9</v>
      </c>
      <c r="H462">
        <v>864</v>
      </c>
      <c r="I462" s="89">
        <v>43101</v>
      </c>
      <c r="J462">
        <v>12</v>
      </c>
      <c r="K462" t="s">
        <v>10</v>
      </c>
    </row>
    <row r="463" spans="1:11" ht="30" x14ac:dyDescent="0.25">
      <c r="A463" s="4" t="s">
        <v>3691</v>
      </c>
      <c r="B463" s="4" t="s">
        <v>1713</v>
      </c>
      <c r="C463" t="s">
        <v>593</v>
      </c>
      <c r="D463" t="s">
        <v>7550</v>
      </c>
      <c r="E463" s="2"/>
      <c r="F463" s="4" t="s">
        <v>600</v>
      </c>
      <c r="G463" t="s">
        <v>9</v>
      </c>
      <c r="H463">
        <v>500</v>
      </c>
      <c r="I463" s="89">
        <v>43101</v>
      </c>
      <c r="J463">
        <v>12</v>
      </c>
      <c r="K463" t="s">
        <v>10</v>
      </c>
    </row>
    <row r="464" spans="1:11" ht="45" x14ac:dyDescent="0.25">
      <c r="A464" s="4" t="s">
        <v>3691</v>
      </c>
      <c r="B464" s="4" t="s">
        <v>1883</v>
      </c>
      <c r="C464" t="s">
        <v>602</v>
      </c>
      <c r="D464" t="s">
        <v>7551</v>
      </c>
      <c r="E464" s="2">
        <v>1385067229</v>
      </c>
      <c r="F464" s="4" t="s">
        <v>603</v>
      </c>
      <c r="G464" t="s">
        <v>9</v>
      </c>
      <c r="H464">
        <v>18</v>
      </c>
      <c r="I464" s="89">
        <v>43132</v>
      </c>
      <c r="J464">
        <v>12</v>
      </c>
      <c r="K464" t="s">
        <v>10</v>
      </c>
    </row>
    <row r="465" spans="1:11" ht="45" x14ac:dyDescent="0.25">
      <c r="A465" s="4" t="s">
        <v>3691</v>
      </c>
      <c r="B465" s="4" t="s">
        <v>1883</v>
      </c>
      <c r="C465" t="s">
        <v>602</v>
      </c>
      <c r="D465" t="s">
        <v>7551</v>
      </c>
      <c r="E465" s="2"/>
      <c r="F465" s="4" t="s">
        <v>604</v>
      </c>
      <c r="G465" t="s">
        <v>9</v>
      </c>
      <c r="H465">
        <v>6</v>
      </c>
      <c r="I465" s="89">
        <v>43133</v>
      </c>
      <c r="J465">
        <v>12</v>
      </c>
      <c r="K465" t="s">
        <v>10</v>
      </c>
    </row>
    <row r="466" spans="1:11" ht="45" x14ac:dyDescent="0.25">
      <c r="A466" s="4" t="s">
        <v>3691</v>
      </c>
      <c r="B466" s="4" t="s">
        <v>1883</v>
      </c>
      <c r="C466" t="s">
        <v>602</v>
      </c>
      <c r="D466" t="s">
        <v>7551</v>
      </c>
      <c r="E466" s="2"/>
      <c r="F466" s="4" t="s">
        <v>606</v>
      </c>
      <c r="G466" t="s">
        <v>9</v>
      </c>
      <c r="H466">
        <v>2</v>
      </c>
      <c r="I466" s="89">
        <v>43132</v>
      </c>
      <c r="J466">
        <v>7</v>
      </c>
      <c r="K466" t="s">
        <v>10</v>
      </c>
    </row>
    <row r="467" spans="1:11" ht="45" x14ac:dyDescent="0.25">
      <c r="A467" s="4" t="s">
        <v>3691</v>
      </c>
      <c r="B467" s="4" t="s">
        <v>1883</v>
      </c>
      <c r="C467" t="s">
        <v>602</v>
      </c>
      <c r="D467" t="s">
        <v>7551</v>
      </c>
      <c r="E467" s="2"/>
      <c r="F467" s="4" t="s">
        <v>608</v>
      </c>
      <c r="G467" t="s">
        <v>9</v>
      </c>
      <c r="H467">
        <v>2</v>
      </c>
      <c r="I467" s="89">
        <v>43160</v>
      </c>
      <c r="J467">
        <v>6</v>
      </c>
      <c r="K467" t="s">
        <v>10</v>
      </c>
    </row>
    <row r="468" spans="1:11" ht="45" x14ac:dyDescent="0.25">
      <c r="A468" s="4" t="s">
        <v>3691</v>
      </c>
      <c r="B468" s="4" t="s">
        <v>1883</v>
      </c>
      <c r="C468" t="s">
        <v>602</v>
      </c>
      <c r="D468" t="s">
        <v>7551</v>
      </c>
      <c r="E468" s="2"/>
      <c r="F468" s="4" t="s">
        <v>7552</v>
      </c>
      <c r="G468" t="s">
        <v>9</v>
      </c>
      <c r="H468">
        <v>200</v>
      </c>
      <c r="I468" s="89">
        <v>43221</v>
      </c>
      <c r="J468">
        <v>12</v>
      </c>
      <c r="K468" t="s">
        <v>10</v>
      </c>
    </row>
    <row r="469" spans="1:11" ht="45" x14ac:dyDescent="0.25">
      <c r="A469" s="4" t="s">
        <v>3691</v>
      </c>
      <c r="B469" s="4" t="s">
        <v>1883</v>
      </c>
      <c r="C469" t="s">
        <v>602</v>
      </c>
      <c r="D469" t="s">
        <v>7551</v>
      </c>
      <c r="E469" s="2"/>
      <c r="F469" s="4" t="s">
        <v>607</v>
      </c>
      <c r="G469" t="s">
        <v>9</v>
      </c>
      <c r="H469">
        <v>110</v>
      </c>
      <c r="I469" s="89">
        <v>43132</v>
      </c>
      <c r="J469">
        <v>7</v>
      </c>
      <c r="K469" t="s">
        <v>10</v>
      </c>
    </row>
    <row r="470" spans="1:11" ht="45" x14ac:dyDescent="0.25">
      <c r="A470" s="4" t="s">
        <v>3691</v>
      </c>
      <c r="B470" s="4" t="s">
        <v>1883</v>
      </c>
      <c r="C470" t="s">
        <v>602</v>
      </c>
      <c r="D470" t="s">
        <v>7551</v>
      </c>
      <c r="E470" s="2"/>
      <c r="F470" s="4" t="s">
        <v>7553</v>
      </c>
      <c r="G470" t="s">
        <v>3521</v>
      </c>
      <c r="H470">
        <v>1</v>
      </c>
      <c r="I470" s="89">
        <v>43132</v>
      </c>
      <c r="J470">
        <v>6</v>
      </c>
      <c r="K470" t="s">
        <v>10</v>
      </c>
    </row>
    <row r="471" spans="1:11" ht="60" x14ac:dyDescent="0.25">
      <c r="A471" s="4" t="s">
        <v>3691</v>
      </c>
      <c r="B471" s="4" t="s">
        <v>1884</v>
      </c>
      <c r="C471" t="s">
        <v>609</v>
      </c>
      <c r="D471" t="s">
        <v>7554</v>
      </c>
      <c r="E471" s="2">
        <v>4402880436</v>
      </c>
      <c r="F471" s="4" t="s">
        <v>610</v>
      </c>
      <c r="G471" t="s">
        <v>9</v>
      </c>
      <c r="H471">
        <v>5</v>
      </c>
      <c r="I471" s="89">
        <v>43102</v>
      </c>
      <c r="J471">
        <v>12</v>
      </c>
      <c r="K471" t="s">
        <v>10</v>
      </c>
    </row>
    <row r="472" spans="1:11" ht="60" x14ac:dyDescent="0.25">
      <c r="A472" s="4" t="s">
        <v>3691</v>
      </c>
      <c r="B472" s="4" t="s">
        <v>1884</v>
      </c>
      <c r="C472" t="s">
        <v>609</v>
      </c>
      <c r="D472" t="s">
        <v>7554</v>
      </c>
      <c r="E472" s="2"/>
      <c r="F472" s="4" t="s">
        <v>611</v>
      </c>
      <c r="G472" t="s">
        <v>9</v>
      </c>
      <c r="H472">
        <v>5</v>
      </c>
      <c r="I472" s="89">
        <v>43102</v>
      </c>
      <c r="J472">
        <v>12</v>
      </c>
      <c r="K472" t="s">
        <v>10</v>
      </c>
    </row>
    <row r="473" spans="1:11" ht="60" x14ac:dyDescent="0.25">
      <c r="A473" s="4" t="s">
        <v>3691</v>
      </c>
      <c r="B473" s="4" t="s">
        <v>1884</v>
      </c>
      <c r="C473" t="s">
        <v>609</v>
      </c>
      <c r="D473" t="s">
        <v>7554</v>
      </c>
      <c r="E473" s="2"/>
      <c r="F473" s="4" t="s">
        <v>612</v>
      </c>
      <c r="G473" t="s">
        <v>9</v>
      </c>
      <c r="H473">
        <v>5</v>
      </c>
      <c r="I473" s="89">
        <v>43102</v>
      </c>
      <c r="J473">
        <v>12</v>
      </c>
      <c r="K473" t="s">
        <v>10</v>
      </c>
    </row>
    <row r="474" spans="1:11" ht="60" x14ac:dyDescent="0.25">
      <c r="A474" s="4" t="s">
        <v>3691</v>
      </c>
      <c r="B474" s="4" t="s">
        <v>1884</v>
      </c>
      <c r="C474" t="s">
        <v>609</v>
      </c>
      <c r="D474" t="s">
        <v>7554</v>
      </c>
      <c r="E474" s="2"/>
      <c r="F474" s="4" t="s">
        <v>613</v>
      </c>
      <c r="G474" t="s">
        <v>9</v>
      </c>
      <c r="H474">
        <v>5</v>
      </c>
      <c r="I474" s="89">
        <v>43102</v>
      </c>
      <c r="J474">
        <v>12</v>
      </c>
      <c r="K474" t="s">
        <v>10</v>
      </c>
    </row>
    <row r="475" spans="1:11" ht="60" x14ac:dyDescent="0.25">
      <c r="A475" s="4" t="s">
        <v>3691</v>
      </c>
      <c r="B475" s="4" t="s">
        <v>1885</v>
      </c>
      <c r="C475" t="s">
        <v>615</v>
      </c>
      <c r="D475" t="s">
        <v>7555</v>
      </c>
      <c r="E475" s="2">
        <v>1518632655</v>
      </c>
      <c r="F475" s="4" t="s">
        <v>7556</v>
      </c>
      <c r="G475" t="s">
        <v>9</v>
      </c>
      <c r="H475">
        <v>3</v>
      </c>
      <c r="I475" s="89">
        <v>43101</v>
      </c>
      <c r="J475">
        <v>9</v>
      </c>
      <c r="K475" t="s">
        <v>10</v>
      </c>
    </row>
    <row r="476" spans="1:11" ht="60" x14ac:dyDescent="0.25">
      <c r="A476" s="4" t="s">
        <v>3691</v>
      </c>
      <c r="B476" s="4" t="s">
        <v>1885</v>
      </c>
      <c r="C476" t="s">
        <v>615</v>
      </c>
      <c r="D476" t="s">
        <v>7555</v>
      </c>
      <c r="E476" s="2"/>
      <c r="F476" s="4" t="s">
        <v>7557</v>
      </c>
      <c r="G476" t="s">
        <v>9</v>
      </c>
      <c r="H476">
        <v>3</v>
      </c>
      <c r="I476" s="89">
        <v>43160</v>
      </c>
      <c r="J476">
        <v>9</v>
      </c>
      <c r="K476" t="s">
        <v>10</v>
      </c>
    </row>
    <row r="477" spans="1:11" ht="60" x14ac:dyDescent="0.25">
      <c r="A477" s="4" t="s">
        <v>3691</v>
      </c>
      <c r="B477" s="4" t="s">
        <v>1885</v>
      </c>
      <c r="C477" t="s">
        <v>615</v>
      </c>
      <c r="D477" t="s">
        <v>7555</v>
      </c>
      <c r="E477" s="2"/>
      <c r="F477" s="4" t="s">
        <v>7558</v>
      </c>
      <c r="G477" t="s">
        <v>9</v>
      </c>
      <c r="H477">
        <v>1</v>
      </c>
      <c r="I477" s="89">
        <v>43160</v>
      </c>
      <c r="J477">
        <v>9</v>
      </c>
      <c r="K477" t="s">
        <v>10</v>
      </c>
    </row>
    <row r="478" spans="1:11" ht="60" x14ac:dyDescent="0.25">
      <c r="A478" s="4" t="s">
        <v>3691</v>
      </c>
      <c r="B478" s="4" t="s">
        <v>1885</v>
      </c>
      <c r="C478" t="s">
        <v>615</v>
      </c>
      <c r="D478" t="s">
        <v>7555</v>
      </c>
      <c r="E478" s="2"/>
      <c r="F478" s="4" t="s">
        <v>7559</v>
      </c>
      <c r="G478" t="s">
        <v>9</v>
      </c>
      <c r="H478">
        <v>1</v>
      </c>
      <c r="I478" s="89">
        <v>43160</v>
      </c>
      <c r="J478">
        <v>9</v>
      </c>
      <c r="K478" t="s">
        <v>10</v>
      </c>
    </row>
    <row r="479" spans="1:11" ht="60" x14ac:dyDescent="0.25">
      <c r="A479" s="4" t="s">
        <v>3691</v>
      </c>
      <c r="B479" s="4" t="s">
        <v>1885</v>
      </c>
      <c r="C479" t="s">
        <v>615</v>
      </c>
      <c r="D479" t="s">
        <v>7555</v>
      </c>
      <c r="E479" s="2"/>
      <c r="F479" s="4" t="s">
        <v>7560</v>
      </c>
      <c r="G479" t="s">
        <v>9</v>
      </c>
      <c r="H479">
        <v>1</v>
      </c>
      <c r="I479" s="89">
        <v>43160</v>
      </c>
      <c r="J479">
        <v>9</v>
      </c>
      <c r="K479" t="s">
        <v>10</v>
      </c>
    </row>
    <row r="480" spans="1:11" ht="60" x14ac:dyDescent="0.25">
      <c r="A480" s="4" t="s">
        <v>3691</v>
      </c>
      <c r="B480" s="4" t="s">
        <v>1885</v>
      </c>
      <c r="C480" t="s">
        <v>615</v>
      </c>
      <c r="D480" t="s">
        <v>7555</v>
      </c>
      <c r="E480" s="2"/>
      <c r="F480" s="4" t="s">
        <v>7561</v>
      </c>
      <c r="G480" t="s">
        <v>9</v>
      </c>
      <c r="H480">
        <v>1</v>
      </c>
      <c r="I480" s="89">
        <v>43160</v>
      </c>
      <c r="J480">
        <v>9</v>
      </c>
      <c r="K480" t="s">
        <v>10</v>
      </c>
    </row>
    <row r="481" spans="1:11" ht="60" x14ac:dyDescent="0.25">
      <c r="A481" s="4" t="s">
        <v>3691</v>
      </c>
      <c r="B481" s="4" t="s">
        <v>1885</v>
      </c>
      <c r="C481" t="s">
        <v>615</v>
      </c>
      <c r="D481" t="s">
        <v>7555</v>
      </c>
      <c r="E481" s="2"/>
      <c r="F481" s="4" t="s">
        <v>7562</v>
      </c>
      <c r="G481" t="s">
        <v>9</v>
      </c>
      <c r="H481">
        <v>1</v>
      </c>
      <c r="I481" s="89">
        <v>43160</v>
      </c>
      <c r="J481">
        <v>9</v>
      </c>
      <c r="K481" t="s">
        <v>10</v>
      </c>
    </row>
    <row r="482" spans="1:11" ht="60" x14ac:dyDescent="0.25">
      <c r="A482" s="4" t="s">
        <v>3691</v>
      </c>
      <c r="B482" s="4" t="s">
        <v>1885</v>
      </c>
      <c r="C482" t="s">
        <v>615</v>
      </c>
      <c r="D482" t="s">
        <v>7555</v>
      </c>
      <c r="E482" s="2"/>
      <c r="F482" s="4" t="s">
        <v>7563</v>
      </c>
      <c r="G482" t="s">
        <v>3521</v>
      </c>
      <c r="H482">
        <v>1</v>
      </c>
      <c r="I482" s="89">
        <v>43160</v>
      </c>
      <c r="J482">
        <v>9</v>
      </c>
      <c r="K482" t="s">
        <v>10</v>
      </c>
    </row>
    <row r="483" spans="1:11" ht="60" x14ac:dyDescent="0.25">
      <c r="A483" s="4" t="s">
        <v>3691</v>
      </c>
      <c r="B483" s="4" t="s">
        <v>1885</v>
      </c>
      <c r="C483" t="s">
        <v>615</v>
      </c>
      <c r="D483" t="s">
        <v>7555</v>
      </c>
      <c r="E483" s="2"/>
      <c r="F483" s="4" t="s">
        <v>7564</v>
      </c>
      <c r="G483" t="s">
        <v>3521</v>
      </c>
      <c r="H483">
        <v>1</v>
      </c>
      <c r="I483" s="89">
        <v>43160</v>
      </c>
      <c r="J483">
        <v>9</v>
      </c>
      <c r="K483" t="s">
        <v>10</v>
      </c>
    </row>
    <row r="484" spans="1:11" ht="60" x14ac:dyDescent="0.25">
      <c r="A484" s="4" t="s">
        <v>3691</v>
      </c>
      <c r="B484" s="4" t="s">
        <v>1885</v>
      </c>
      <c r="C484" t="s">
        <v>615</v>
      </c>
      <c r="D484" t="s">
        <v>7555</v>
      </c>
      <c r="E484" s="2"/>
      <c r="F484" s="4" t="s">
        <v>7565</v>
      </c>
      <c r="G484" t="s">
        <v>3521</v>
      </c>
      <c r="H484">
        <v>1</v>
      </c>
      <c r="I484" s="89">
        <v>43160</v>
      </c>
      <c r="J484">
        <v>9</v>
      </c>
      <c r="K484" t="s">
        <v>10</v>
      </c>
    </row>
    <row r="485" spans="1:11" ht="45" x14ac:dyDescent="0.25">
      <c r="A485" s="4" t="s">
        <v>3691</v>
      </c>
      <c r="B485" s="4" t="s">
        <v>3715</v>
      </c>
      <c r="C485" t="s">
        <v>3371</v>
      </c>
      <c r="D485" t="s">
        <v>7566</v>
      </c>
      <c r="E485" s="2">
        <v>1200000000</v>
      </c>
      <c r="F485" s="4" t="s">
        <v>636</v>
      </c>
      <c r="G485" t="s">
        <v>9</v>
      </c>
      <c r="H485">
        <v>1</v>
      </c>
      <c r="I485" s="89">
        <v>43101</v>
      </c>
      <c r="J485">
        <v>12</v>
      </c>
      <c r="K485" t="s">
        <v>10</v>
      </c>
    </row>
    <row r="486" spans="1:11" ht="45" x14ac:dyDescent="0.25">
      <c r="A486" s="4" t="s">
        <v>3691</v>
      </c>
      <c r="B486" s="4" t="s">
        <v>3715</v>
      </c>
      <c r="C486" t="s">
        <v>3371</v>
      </c>
      <c r="D486" t="s">
        <v>7566</v>
      </c>
      <c r="E486" s="2"/>
      <c r="F486" s="4" t="s">
        <v>637</v>
      </c>
      <c r="G486" t="s">
        <v>9</v>
      </c>
      <c r="H486">
        <v>1</v>
      </c>
      <c r="I486" s="89">
        <v>43101</v>
      </c>
      <c r="J486">
        <v>12</v>
      </c>
      <c r="K486" t="s">
        <v>10</v>
      </c>
    </row>
    <row r="487" spans="1:11" ht="45" x14ac:dyDescent="0.25">
      <c r="A487" s="4" t="s">
        <v>3691</v>
      </c>
      <c r="B487" s="4" t="s">
        <v>3715</v>
      </c>
      <c r="C487" t="s">
        <v>3371</v>
      </c>
      <c r="D487" t="s">
        <v>7566</v>
      </c>
      <c r="E487" s="2"/>
      <c r="F487" s="4" t="s">
        <v>638</v>
      </c>
      <c r="G487" t="s">
        <v>9</v>
      </c>
      <c r="H487">
        <v>1</v>
      </c>
      <c r="I487" s="89">
        <v>43101</v>
      </c>
      <c r="J487">
        <v>12</v>
      </c>
      <c r="K487" t="s">
        <v>10</v>
      </c>
    </row>
    <row r="488" spans="1:11" ht="45" x14ac:dyDescent="0.25">
      <c r="A488" s="4" t="s">
        <v>3691</v>
      </c>
      <c r="B488" s="4" t="s">
        <v>3715</v>
      </c>
      <c r="C488" t="s">
        <v>3371</v>
      </c>
      <c r="D488" t="s">
        <v>7566</v>
      </c>
      <c r="E488" s="2"/>
      <c r="F488" s="4" t="s">
        <v>639</v>
      </c>
      <c r="G488" t="s">
        <v>9</v>
      </c>
      <c r="H488">
        <v>1</v>
      </c>
      <c r="I488" s="89">
        <v>43101</v>
      </c>
      <c r="J488">
        <v>12</v>
      </c>
      <c r="K488" t="s">
        <v>10</v>
      </c>
    </row>
    <row r="489" spans="1:11" ht="45" x14ac:dyDescent="0.25">
      <c r="A489" s="4" t="s">
        <v>3691</v>
      </c>
      <c r="B489" s="4" t="s">
        <v>3715</v>
      </c>
      <c r="C489" t="s">
        <v>3371</v>
      </c>
      <c r="D489" t="s">
        <v>7566</v>
      </c>
      <c r="E489" s="2"/>
      <c r="F489" s="4" t="s">
        <v>640</v>
      </c>
      <c r="G489" t="s">
        <v>9</v>
      </c>
      <c r="H489">
        <v>97</v>
      </c>
      <c r="I489" s="89">
        <v>43101</v>
      </c>
      <c r="J489">
        <v>12</v>
      </c>
      <c r="K489" t="s">
        <v>10</v>
      </c>
    </row>
    <row r="490" spans="1:11" ht="45" x14ac:dyDescent="0.25">
      <c r="A490" s="4" t="s">
        <v>3691</v>
      </c>
      <c r="B490" s="4" t="s">
        <v>3715</v>
      </c>
      <c r="C490" t="s">
        <v>3371</v>
      </c>
      <c r="D490" t="s">
        <v>7566</v>
      </c>
      <c r="E490" s="2"/>
      <c r="F490" s="4" t="s">
        <v>641</v>
      </c>
      <c r="G490" t="s">
        <v>9</v>
      </c>
      <c r="H490">
        <v>97</v>
      </c>
      <c r="I490" s="89">
        <v>43101</v>
      </c>
      <c r="J490">
        <v>12</v>
      </c>
      <c r="K490" t="s">
        <v>10</v>
      </c>
    </row>
    <row r="491" spans="1:11" ht="45" x14ac:dyDescent="0.25">
      <c r="A491" s="4" t="s">
        <v>3691</v>
      </c>
      <c r="B491" s="4" t="s">
        <v>3715</v>
      </c>
      <c r="C491" t="s">
        <v>3371</v>
      </c>
      <c r="D491" t="s">
        <v>7566</v>
      </c>
      <c r="E491" s="2"/>
      <c r="F491" s="4" t="s">
        <v>642</v>
      </c>
      <c r="G491" t="s">
        <v>9</v>
      </c>
      <c r="H491">
        <v>97</v>
      </c>
      <c r="I491" s="89">
        <v>43101</v>
      </c>
      <c r="J491">
        <v>12</v>
      </c>
      <c r="K491" t="s">
        <v>10</v>
      </c>
    </row>
    <row r="492" spans="1:11" ht="45" x14ac:dyDescent="0.25">
      <c r="A492" s="4" t="s">
        <v>3691</v>
      </c>
      <c r="B492" s="4" t="s">
        <v>3715</v>
      </c>
      <c r="C492" t="s">
        <v>3371</v>
      </c>
      <c r="D492" t="s">
        <v>7566</v>
      </c>
      <c r="E492" s="2"/>
      <c r="F492" s="4" t="s">
        <v>7567</v>
      </c>
      <c r="G492" t="s">
        <v>9</v>
      </c>
      <c r="H492">
        <v>1</v>
      </c>
      <c r="I492" s="89">
        <v>43101</v>
      </c>
      <c r="J492">
        <v>12</v>
      </c>
      <c r="K492" t="s">
        <v>10</v>
      </c>
    </row>
    <row r="493" spans="1:11" ht="45" x14ac:dyDescent="0.25">
      <c r="A493" s="4" t="s">
        <v>3691</v>
      </c>
      <c r="B493" s="4" t="s">
        <v>3715</v>
      </c>
      <c r="C493" t="s">
        <v>3371</v>
      </c>
      <c r="D493" t="s">
        <v>7566</v>
      </c>
      <c r="E493" s="2"/>
      <c r="F493" s="4" t="s">
        <v>7568</v>
      </c>
      <c r="G493" t="s">
        <v>9</v>
      </c>
      <c r="H493">
        <v>1</v>
      </c>
      <c r="I493" s="89">
        <v>43101</v>
      </c>
      <c r="J493">
        <v>12</v>
      </c>
      <c r="K493" t="s">
        <v>10</v>
      </c>
    </row>
    <row r="494" spans="1:11" ht="45" x14ac:dyDescent="0.25">
      <c r="A494" s="4" t="s">
        <v>3691</v>
      </c>
      <c r="B494" s="4" t="s">
        <v>3715</v>
      </c>
      <c r="C494" t="s">
        <v>3371</v>
      </c>
      <c r="D494" t="s">
        <v>7566</v>
      </c>
      <c r="E494" s="2"/>
      <c r="F494" s="4" t="s">
        <v>643</v>
      </c>
      <c r="G494" t="s">
        <v>9</v>
      </c>
      <c r="H494">
        <v>5</v>
      </c>
      <c r="I494" s="89">
        <v>43101</v>
      </c>
      <c r="J494">
        <v>12</v>
      </c>
      <c r="K494" t="s">
        <v>10</v>
      </c>
    </row>
    <row r="495" spans="1:11" ht="45" x14ac:dyDescent="0.25">
      <c r="A495" s="4" t="s">
        <v>3691</v>
      </c>
      <c r="B495" s="4" t="s">
        <v>3715</v>
      </c>
      <c r="C495" t="s">
        <v>3371</v>
      </c>
      <c r="D495" t="s">
        <v>7566</v>
      </c>
      <c r="E495" s="2"/>
      <c r="F495" s="4" t="s">
        <v>644</v>
      </c>
      <c r="G495" t="s">
        <v>9</v>
      </c>
      <c r="H495">
        <v>5</v>
      </c>
      <c r="I495" s="89">
        <v>43101</v>
      </c>
      <c r="J495">
        <v>12</v>
      </c>
      <c r="K495" t="s">
        <v>10</v>
      </c>
    </row>
    <row r="496" spans="1:11" ht="45" x14ac:dyDescent="0.25">
      <c r="A496" s="4" t="s">
        <v>3691</v>
      </c>
      <c r="B496" s="4" t="s">
        <v>3715</v>
      </c>
      <c r="C496" t="s">
        <v>3371</v>
      </c>
      <c r="D496" t="s">
        <v>7566</v>
      </c>
      <c r="E496" s="2"/>
      <c r="F496" s="4" t="s">
        <v>645</v>
      </c>
      <c r="G496" t="s">
        <v>9</v>
      </c>
      <c r="H496">
        <v>92</v>
      </c>
      <c r="I496" s="89">
        <v>43101</v>
      </c>
      <c r="J496">
        <v>12</v>
      </c>
      <c r="K496" t="s">
        <v>10</v>
      </c>
    </row>
    <row r="497" spans="1:11" ht="45" x14ac:dyDescent="0.25">
      <c r="A497" s="4" t="s">
        <v>3691</v>
      </c>
      <c r="B497" s="4" t="s">
        <v>3715</v>
      </c>
      <c r="C497" t="s">
        <v>3371</v>
      </c>
      <c r="D497" t="s">
        <v>7566</v>
      </c>
      <c r="E497" s="2"/>
      <c r="F497" s="4" t="s">
        <v>646</v>
      </c>
      <c r="G497" t="s">
        <v>9</v>
      </c>
      <c r="H497">
        <v>92</v>
      </c>
      <c r="I497" s="89">
        <v>43101</v>
      </c>
      <c r="J497">
        <v>12</v>
      </c>
      <c r="K497" t="s">
        <v>10</v>
      </c>
    </row>
    <row r="498" spans="1:11" ht="45" x14ac:dyDescent="0.25">
      <c r="A498" s="4" t="s">
        <v>3691</v>
      </c>
      <c r="B498" s="4" t="s">
        <v>3715</v>
      </c>
      <c r="C498" t="s">
        <v>3371</v>
      </c>
      <c r="D498" t="s">
        <v>7566</v>
      </c>
      <c r="E498" s="2"/>
      <c r="F498" s="4" t="s">
        <v>647</v>
      </c>
      <c r="G498" t="s">
        <v>9</v>
      </c>
      <c r="H498">
        <v>1</v>
      </c>
      <c r="I498" s="89">
        <v>43101</v>
      </c>
      <c r="J498">
        <v>12</v>
      </c>
      <c r="K498" t="s">
        <v>10</v>
      </c>
    </row>
    <row r="499" spans="1:11" ht="45" x14ac:dyDescent="0.25">
      <c r="A499" s="4" t="s">
        <v>3691</v>
      </c>
      <c r="B499" s="4" t="s">
        <v>3715</v>
      </c>
      <c r="C499" t="s">
        <v>3371</v>
      </c>
      <c r="D499" t="s">
        <v>7566</v>
      </c>
      <c r="E499" s="2"/>
      <c r="F499" s="4" t="s">
        <v>648</v>
      </c>
      <c r="G499" t="s">
        <v>9</v>
      </c>
      <c r="H499">
        <v>1</v>
      </c>
      <c r="I499" s="89">
        <v>43101</v>
      </c>
      <c r="J499">
        <v>12</v>
      </c>
      <c r="K499" t="s">
        <v>10</v>
      </c>
    </row>
    <row r="500" spans="1:11" ht="45" x14ac:dyDescent="0.25">
      <c r="A500" s="4" t="s">
        <v>3691</v>
      </c>
      <c r="B500" s="4" t="s">
        <v>3715</v>
      </c>
      <c r="C500" t="s">
        <v>3371</v>
      </c>
      <c r="D500" t="s">
        <v>7566</v>
      </c>
      <c r="E500" s="2"/>
      <c r="F500" s="4" t="s">
        <v>649</v>
      </c>
      <c r="G500" t="s">
        <v>9</v>
      </c>
      <c r="H500">
        <v>1</v>
      </c>
      <c r="I500" s="89">
        <v>43101</v>
      </c>
      <c r="J500">
        <v>12</v>
      </c>
      <c r="K500" t="s">
        <v>10</v>
      </c>
    </row>
    <row r="501" spans="1:11" ht="45" x14ac:dyDescent="0.25">
      <c r="A501" s="4" t="s">
        <v>3691</v>
      </c>
      <c r="B501" s="4" t="s">
        <v>3715</v>
      </c>
      <c r="C501" t="s">
        <v>3371</v>
      </c>
      <c r="D501" t="s">
        <v>7566</v>
      </c>
      <c r="E501" s="2"/>
      <c r="F501" s="4" t="s">
        <v>650</v>
      </c>
      <c r="G501" t="s">
        <v>9</v>
      </c>
      <c r="H501">
        <v>1</v>
      </c>
      <c r="I501" s="89">
        <v>43101</v>
      </c>
      <c r="J501">
        <v>12</v>
      </c>
      <c r="K501" t="s">
        <v>10</v>
      </c>
    </row>
    <row r="502" spans="1:11" ht="45" x14ac:dyDescent="0.25">
      <c r="A502" s="4" t="s">
        <v>3691</v>
      </c>
      <c r="B502" s="4" t="s">
        <v>1714</v>
      </c>
      <c r="C502" t="s">
        <v>618</v>
      </c>
      <c r="D502" t="s">
        <v>7569</v>
      </c>
      <c r="E502" s="2">
        <v>10000000000</v>
      </c>
      <c r="F502" s="4" t="s">
        <v>619</v>
      </c>
      <c r="G502" t="s">
        <v>9</v>
      </c>
      <c r="H502">
        <v>6</v>
      </c>
      <c r="I502" s="89">
        <v>43101</v>
      </c>
      <c r="J502">
        <v>12</v>
      </c>
      <c r="K502" t="s">
        <v>10</v>
      </c>
    </row>
    <row r="503" spans="1:11" ht="45" x14ac:dyDescent="0.25">
      <c r="A503" s="4" t="s">
        <v>3691</v>
      </c>
      <c r="B503" s="4" t="s">
        <v>1714</v>
      </c>
      <c r="C503" t="s">
        <v>618</v>
      </c>
      <c r="D503" t="s">
        <v>7569</v>
      </c>
      <c r="E503" s="2"/>
      <c r="F503" s="4" t="s">
        <v>7570</v>
      </c>
      <c r="G503" t="s">
        <v>9</v>
      </c>
      <c r="H503">
        <v>2</v>
      </c>
      <c r="I503" s="89">
        <v>43101</v>
      </c>
      <c r="J503">
        <v>12</v>
      </c>
      <c r="K503" t="s">
        <v>10</v>
      </c>
    </row>
    <row r="504" spans="1:11" ht="45" x14ac:dyDescent="0.25">
      <c r="A504" s="4" t="s">
        <v>3691</v>
      </c>
      <c r="B504" s="4" t="s">
        <v>1714</v>
      </c>
      <c r="C504" t="s">
        <v>618</v>
      </c>
      <c r="D504" t="s">
        <v>7569</v>
      </c>
      <c r="E504" s="2"/>
      <c r="F504" s="4" t="s">
        <v>7571</v>
      </c>
      <c r="G504" t="s">
        <v>9</v>
      </c>
      <c r="H504">
        <v>1</v>
      </c>
      <c r="I504" s="89">
        <v>43101</v>
      </c>
      <c r="J504">
        <v>12</v>
      </c>
      <c r="K504" t="s">
        <v>10</v>
      </c>
    </row>
    <row r="505" spans="1:11" ht="45" x14ac:dyDescent="0.25">
      <c r="A505" s="4" t="s">
        <v>3691</v>
      </c>
      <c r="B505" s="4" t="s">
        <v>1922</v>
      </c>
      <c r="C505" t="s">
        <v>1923</v>
      </c>
      <c r="D505" t="s">
        <v>7572</v>
      </c>
      <c r="E505" s="2">
        <v>700000000</v>
      </c>
      <c r="F505" s="4" t="s">
        <v>1926</v>
      </c>
      <c r="G505" t="s">
        <v>9</v>
      </c>
      <c r="H505">
        <v>2</v>
      </c>
      <c r="I505" s="89">
        <v>43115</v>
      </c>
      <c r="J505">
        <v>11</v>
      </c>
      <c r="K505" t="s">
        <v>10</v>
      </c>
    </row>
    <row r="506" spans="1:11" ht="45" x14ac:dyDescent="0.25">
      <c r="A506" s="4" t="s">
        <v>3691</v>
      </c>
      <c r="B506" s="4" t="s">
        <v>1922</v>
      </c>
      <c r="C506" t="s">
        <v>1923</v>
      </c>
      <c r="D506" t="s">
        <v>7572</v>
      </c>
      <c r="E506" s="2"/>
      <c r="F506" s="4" t="s">
        <v>1924</v>
      </c>
      <c r="G506" t="s">
        <v>9</v>
      </c>
      <c r="H506">
        <v>1</v>
      </c>
      <c r="I506" s="89">
        <v>43102</v>
      </c>
      <c r="J506">
        <v>11</v>
      </c>
      <c r="K506" t="s">
        <v>10</v>
      </c>
    </row>
    <row r="507" spans="1:11" ht="45" x14ac:dyDescent="0.25">
      <c r="A507" s="4" t="s">
        <v>3691</v>
      </c>
      <c r="B507" s="4" t="s">
        <v>1922</v>
      </c>
      <c r="C507" t="s">
        <v>1923</v>
      </c>
      <c r="D507" t="s">
        <v>7572</v>
      </c>
      <c r="E507" s="2"/>
      <c r="F507" s="4" t="s">
        <v>7573</v>
      </c>
      <c r="G507" t="s">
        <v>9</v>
      </c>
      <c r="H507">
        <v>1</v>
      </c>
      <c r="I507" s="89">
        <v>43115</v>
      </c>
      <c r="J507">
        <v>11</v>
      </c>
      <c r="K507" t="s">
        <v>10</v>
      </c>
    </row>
    <row r="508" spans="1:11" ht="45" x14ac:dyDescent="0.25">
      <c r="A508" s="4" t="s">
        <v>3691</v>
      </c>
      <c r="B508" s="4" t="s">
        <v>1922</v>
      </c>
      <c r="C508" t="s">
        <v>1923</v>
      </c>
      <c r="D508" t="s">
        <v>7572</v>
      </c>
      <c r="E508" s="2"/>
      <c r="F508" s="4" t="s">
        <v>1925</v>
      </c>
      <c r="G508" t="s">
        <v>9</v>
      </c>
      <c r="H508">
        <v>2</v>
      </c>
      <c r="I508" s="89">
        <v>43115</v>
      </c>
      <c r="J508">
        <v>11</v>
      </c>
      <c r="K508" t="s">
        <v>10</v>
      </c>
    </row>
    <row r="509" spans="1:11" ht="45" x14ac:dyDescent="0.25">
      <c r="A509" s="4" t="s">
        <v>3691</v>
      </c>
      <c r="B509" s="4" t="s">
        <v>1922</v>
      </c>
      <c r="C509" t="s">
        <v>1923</v>
      </c>
      <c r="D509" t="s">
        <v>7572</v>
      </c>
      <c r="E509" s="2"/>
      <c r="F509" s="4" t="s">
        <v>7574</v>
      </c>
      <c r="G509" t="s">
        <v>9</v>
      </c>
      <c r="H509">
        <v>3</v>
      </c>
      <c r="I509" s="89">
        <v>43115</v>
      </c>
      <c r="J509">
        <v>11</v>
      </c>
      <c r="K509" t="s">
        <v>10</v>
      </c>
    </row>
    <row r="510" spans="1:11" ht="45" x14ac:dyDescent="0.25">
      <c r="A510" s="4" t="s">
        <v>3691</v>
      </c>
      <c r="B510" s="4" t="s">
        <v>1922</v>
      </c>
      <c r="C510" t="s">
        <v>1923</v>
      </c>
      <c r="D510" t="s">
        <v>7572</v>
      </c>
      <c r="E510" s="2"/>
      <c r="F510" s="4" t="s">
        <v>7575</v>
      </c>
      <c r="G510" t="s">
        <v>9</v>
      </c>
      <c r="H510">
        <v>1</v>
      </c>
      <c r="I510" s="89">
        <v>43115</v>
      </c>
      <c r="J510">
        <v>11</v>
      </c>
      <c r="K510" t="s">
        <v>10</v>
      </c>
    </row>
    <row r="511" spans="1:11" ht="45" x14ac:dyDescent="0.25">
      <c r="A511" s="4" t="s">
        <v>3691</v>
      </c>
      <c r="B511" s="4" t="s">
        <v>1922</v>
      </c>
      <c r="C511" t="s">
        <v>1923</v>
      </c>
      <c r="D511" t="s">
        <v>7572</v>
      </c>
      <c r="E511" s="2"/>
      <c r="F511" s="4" t="s">
        <v>7576</v>
      </c>
      <c r="G511" t="s">
        <v>9</v>
      </c>
      <c r="H511">
        <v>1</v>
      </c>
      <c r="I511" s="89">
        <v>43115</v>
      </c>
      <c r="J511">
        <v>11</v>
      </c>
      <c r="K511" t="s">
        <v>10</v>
      </c>
    </row>
    <row r="512" spans="1:11" ht="30" x14ac:dyDescent="0.25">
      <c r="A512" s="4" t="s">
        <v>3691</v>
      </c>
      <c r="B512" s="4" t="s">
        <v>1715</v>
      </c>
      <c r="C512" t="s">
        <v>623</v>
      </c>
      <c r="D512" t="s">
        <v>7577</v>
      </c>
      <c r="E512" s="2">
        <v>7356285257</v>
      </c>
      <c r="F512" s="4" t="s">
        <v>624</v>
      </c>
      <c r="G512" t="s">
        <v>9</v>
      </c>
      <c r="H512">
        <v>20</v>
      </c>
      <c r="I512" s="89">
        <v>43101</v>
      </c>
      <c r="J512">
        <v>12</v>
      </c>
      <c r="K512" t="s">
        <v>10</v>
      </c>
    </row>
    <row r="513" spans="1:11" ht="30" x14ac:dyDescent="0.25">
      <c r="A513" s="4" t="s">
        <v>3691</v>
      </c>
      <c r="B513" s="4" t="s">
        <v>1715</v>
      </c>
      <c r="C513" t="s">
        <v>623</v>
      </c>
      <c r="D513" t="s">
        <v>7577</v>
      </c>
      <c r="E513" s="2"/>
      <c r="F513" s="4" t="s">
        <v>625</v>
      </c>
      <c r="G513" t="s">
        <v>9</v>
      </c>
      <c r="H513">
        <v>185</v>
      </c>
      <c r="I513" s="89">
        <v>43101</v>
      </c>
      <c r="J513">
        <v>12</v>
      </c>
      <c r="K513" t="s">
        <v>10</v>
      </c>
    </row>
    <row r="514" spans="1:11" ht="30" x14ac:dyDescent="0.25">
      <c r="A514" s="4" t="s">
        <v>3691</v>
      </c>
      <c r="B514" s="4" t="s">
        <v>1715</v>
      </c>
      <c r="C514" t="s">
        <v>623</v>
      </c>
      <c r="D514" t="s">
        <v>7577</v>
      </c>
      <c r="E514" s="2"/>
      <c r="F514" s="4" t="s">
        <v>626</v>
      </c>
      <c r="G514" t="s">
        <v>9</v>
      </c>
      <c r="H514">
        <v>3</v>
      </c>
      <c r="I514" s="89">
        <v>43101</v>
      </c>
      <c r="J514">
        <v>12</v>
      </c>
      <c r="K514" t="s">
        <v>10</v>
      </c>
    </row>
    <row r="515" spans="1:11" ht="30" x14ac:dyDescent="0.25">
      <c r="A515" s="4" t="s">
        <v>3691</v>
      </c>
      <c r="B515" s="4" t="s">
        <v>1715</v>
      </c>
      <c r="C515" t="s">
        <v>623</v>
      </c>
      <c r="D515" t="s">
        <v>7577</v>
      </c>
      <c r="E515" s="2"/>
      <c r="F515" s="4" t="s">
        <v>7578</v>
      </c>
      <c r="G515" t="s">
        <v>9</v>
      </c>
      <c r="H515">
        <v>12</v>
      </c>
      <c r="I515" s="89">
        <v>43101</v>
      </c>
      <c r="J515">
        <v>12</v>
      </c>
      <c r="K515" t="s">
        <v>10</v>
      </c>
    </row>
    <row r="516" spans="1:11" ht="30" x14ac:dyDescent="0.25">
      <c r="A516" s="4" t="s">
        <v>3691</v>
      </c>
      <c r="B516" s="4" t="s">
        <v>1715</v>
      </c>
      <c r="C516" t="s">
        <v>623</v>
      </c>
      <c r="D516" t="s">
        <v>7577</v>
      </c>
      <c r="E516" s="2"/>
      <c r="F516" s="4" t="s">
        <v>3706</v>
      </c>
      <c r="G516" t="s">
        <v>3521</v>
      </c>
      <c r="H516">
        <v>1.8</v>
      </c>
      <c r="I516" s="89">
        <v>43101</v>
      </c>
      <c r="J516">
        <v>12</v>
      </c>
      <c r="K516" t="s">
        <v>10</v>
      </c>
    </row>
    <row r="517" spans="1:11" ht="60" x14ac:dyDescent="0.25">
      <c r="A517" s="4" t="s">
        <v>3691</v>
      </c>
      <c r="B517" s="4" t="s">
        <v>2017</v>
      </c>
      <c r="C517" t="s">
        <v>2018</v>
      </c>
      <c r="D517" t="s">
        <v>7579</v>
      </c>
      <c r="E517" s="2">
        <v>0</v>
      </c>
      <c r="F517" s="4" t="s">
        <v>2019</v>
      </c>
      <c r="G517" t="s">
        <v>470</v>
      </c>
      <c r="H517">
        <v>3</v>
      </c>
      <c r="I517" s="89">
        <v>43101</v>
      </c>
      <c r="J517">
        <v>12</v>
      </c>
      <c r="K517" t="s">
        <v>10</v>
      </c>
    </row>
    <row r="518" spans="1:11" ht="60" x14ac:dyDescent="0.25">
      <c r="A518" s="4" t="s">
        <v>3691</v>
      </c>
      <c r="B518" s="4" t="s">
        <v>2017</v>
      </c>
      <c r="C518" t="s">
        <v>2018</v>
      </c>
      <c r="D518" t="s">
        <v>7579</v>
      </c>
      <c r="E518" s="2"/>
      <c r="F518" s="4" t="s">
        <v>2021</v>
      </c>
      <c r="G518" t="s">
        <v>9</v>
      </c>
      <c r="H518">
        <v>1</v>
      </c>
      <c r="I518" s="89">
        <v>43101</v>
      </c>
      <c r="J518">
        <v>12</v>
      </c>
      <c r="K518" t="s">
        <v>10</v>
      </c>
    </row>
    <row r="519" spans="1:11" ht="60" x14ac:dyDescent="0.25">
      <c r="A519" s="4" t="s">
        <v>3691</v>
      </c>
      <c r="B519" s="4" t="s">
        <v>2017</v>
      </c>
      <c r="C519" t="s">
        <v>2018</v>
      </c>
      <c r="D519" t="s">
        <v>7579</v>
      </c>
      <c r="E519" s="2"/>
      <c r="F519" s="4" t="s">
        <v>2019</v>
      </c>
      <c r="G519" t="s">
        <v>470</v>
      </c>
      <c r="H519">
        <v>3</v>
      </c>
      <c r="I519" s="89">
        <v>43101</v>
      </c>
      <c r="J519">
        <v>12</v>
      </c>
      <c r="K519" t="s">
        <v>10</v>
      </c>
    </row>
    <row r="520" spans="1:11" ht="60" x14ac:dyDescent="0.25">
      <c r="A520" s="4" t="s">
        <v>3691</v>
      </c>
      <c r="B520" s="4" t="s">
        <v>2017</v>
      </c>
      <c r="C520" t="s">
        <v>2018</v>
      </c>
      <c r="D520" t="s">
        <v>7579</v>
      </c>
      <c r="E520" s="2"/>
      <c r="F520" s="4" t="s">
        <v>2021</v>
      </c>
      <c r="G520" t="s">
        <v>9</v>
      </c>
      <c r="H520">
        <v>1</v>
      </c>
      <c r="I520" s="89">
        <v>43101</v>
      </c>
      <c r="J520">
        <v>12</v>
      </c>
      <c r="K520" t="s">
        <v>10</v>
      </c>
    </row>
    <row r="521" spans="1:11" ht="30" x14ac:dyDescent="0.25">
      <c r="A521" s="4" t="s">
        <v>3691</v>
      </c>
      <c r="B521" s="4" t="s">
        <v>3694</v>
      </c>
      <c r="C521" t="s">
        <v>3693</v>
      </c>
      <c r="D521" t="s">
        <v>7580</v>
      </c>
      <c r="E521" s="2">
        <v>0</v>
      </c>
      <c r="F521" s="4" t="s">
        <v>3696</v>
      </c>
      <c r="G521" t="s">
        <v>3521</v>
      </c>
      <c r="H521">
        <v>25</v>
      </c>
      <c r="I521" s="89">
        <v>43101</v>
      </c>
      <c r="J521">
        <v>12</v>
      </c>
      <c r="K521" t="s">
        <v>10</v>
      </c>
    </row>
    <row r="522" spans="1:11" ht="30" x14ac:dyDescent="0.25">
      <c r="A522" s="4" t="s">
        <v>3691</v>
      </c>
      <c r="B522" s="4" t="s">
        <v>3694</v>
      </c>
      <c r="C522" t="s">
        <v>3693</v>
      </c>
      <c r="D522" t="s">
        <v>7580</v>
      </c>
      <c r="E522" s="2"/>
      <c r="F522" s="4" t="s">
        <v>3697</v>
      </c>
      <c r="G522" t="s">
        <v>3521</v>
      </c>
      <c r="H522">
        <v>25</v>
      </c>
      <c r="I522" s="89">
        <v>43101</v>
      </c>
      <c r="J522">
        <v>12</v>
      </c>
      <c r="K522" t="s">
        <v>10</v>
      </c>
    </row>
    <row r="523" spans="1:11" ht="45" x14ac:dyDescent="0.25">
      <c r="A523" s="4" t="s">
        <v>1910</v>
      </c>
      <c r="B523" s="4" t="s">
        <v>1717</v>
      </c>
      <c r="C523" t="s">
        <v>651</v>
      </c>
      <c r="D523" t="s">
        <v>7581</v>
      </c>
      <c r="E523" s="2">
        <v>4900000000</v>
      </c>
      <c r="F523" s="4" t="s">
        <v>652</v>
      </c>
      <c r="G523" t="s">
        <v>9</v>
      </c>
      <c r="H523">
        <v>1</v>
      </c>
      <c r="I523" s="89">
        <v>43132</v>
      </c>
      <c r="J523">
        <v>10</v>
      </c>
      <c r="K523" t="s">
        <v>10</v>
      </c>
    </row>
    <row r="524" spans="1:11" ht="45" x14ac:dyDescent="0.25">
      <c r="A524" s="4" t="s">
        <v>1910</v>
      </c>
      <c r="B524" s="4" t="s">
        <v>1717</v>
      </c>
      <c r="C524" t="s">
        <v>651</v>
      </c>
      <c r="D524" t="s">
        <v>7581</v>
      </c>
      <c r="E524" s="2"/>
      <c r="F524" s="4" t="s">
        <v>653</v>
      </c>
      <c r="G524" t="s">
        <v>9</v>
      </c>
      <c r="H524">
        <v>1</v>
      </c>
      <c r="I524" s="89">
        <v>43132</v>
      </c>
      <c r="J524">
        <v>10</v>
      </c>
      <c r="K524" t="s">
        <v>10</v>
      </c>
    </row>
    <row r="525" spans="1:11" ht="45" x14ac:dyDescent="0.25">
      <c r="A525" s="4" t="s">
        <v>1910</v>
      </c>
      <c r="B525" s="4" t="s">
        <v>1717</v>
      </c>
      <c r="C525" t="s">
        <v>651</v>
      </c>
      <c r="D525" t="s">
        <v>7581</v>
      </c>
      <c r="E525" s="2"/>
      <c r="F525" s="4" t="s">
        <v>655</v>
      </c>
      <c r="G525" t="s">
        <v>9</v>
      </c>
      <c r="H525">
        <v>2</v>
      </c>
      <c r="I525" s="89">
        <v>43132</v>
      </c>
      <c r="J525">
        <v>10</v>
      </c>
      <c r="K525" t="s">
        <v>10</v>
      </c>
    </row>
    <row r="526" spans="1:11" ht="45" x14ac:dyDescent="0.25">
      <c r="A526" s="4" t="s">
        <v>1910</v>
      </c>
      <c r="B526" s="4" t="s">
        <v>1717</v>
      </c>
      <c r="C526" t="s">
        <v>651</v>
      </c>
      <c r="D526" t="s">
        <v>7581</v>
      </c>
      <c r="E526" s="2"/>
      <c r="F526" s="4" t="s">
        <v>656</v>
      </c>
      <c r="G526" t="s">
        <v>9</v>
      </c>
      <c r="H526">
        <v>1</v>
      </c>
      <c r="I526" s="89">
        <v>43132</v>
      </c>
      <c r="J526">
        <v>10</v>
      </c>
      <c r="K526" t="s">
        <v>10</v>
      </c>
    </row>
    <row r="527" spans="1:11" ht="45" x14ac:dyDescent="0.25">
      <c r="A527" s="4" t="s">
        <v>1910</v>
      </c>
      <c r="B527" s="4" t="s">
        <v>1718</v>
      </c>
      <c r="C527" t="s">
        <v>657</v>
      </c>
      <c r="D527" t="s">
        <v>7582</v>
      </c>
      <c r="E527" s="2">
        <v>0</v>
      </c>
      <c r="F527" s="4" t="s">
        <v>658</v>
      </c>
      <c r="G527" t="s">
        <v>9</v>
      </c>
      <c r="H527">
        <v>1</v>
      </c>
      <c r="I527" s="89">
        <v>43101</v>
      </c>
      <c r="J527">
        <v>12</v>
      </c>
      <c r="K527" t="s">
        <v>10</v>
      </c>
    </row>
    <row r="528" spans="1:11" ht="45" x14ac:dyDescent="0.25">
      <c r="A528" s="4" t="s">
        <v>1910</v>
      </c>
      <c r="B528" s="4" t="s">
        <v>1718</v>
      </c>
      <c r="C528" t="s">
        <v>657</v>
      </c>
      <c r="D528" t="s">
        <v>7582</v>
      </c>
      <c r="E528" s="2"/>
      <c r="F528" s="4" t="s">
        <v>659</v>
      </c>
      <c r="G528" t="s">
        <v>9</v>
      </c>
      <c r="H528">
        <v>1</v>
      </c>
      <c r="I528" s="89">
        <v>43101</v>
      </c>
      <c r="J528">
        <v>12</v>
      </c>
      <c r="K528" t="s">
        <v>10</v>
      </c>
    </row>
    <row r="529" spans="1:11" ht="45" x14ac:dyDescent="0.25">
      <c r="A529" s="4" t="s">
        <v>1910</v>
      </c>
      <c r="B529" s="4" t="s">
        <v>1718</v>
      </c>
      <c r="C529" t="s">
        <v>657</v>
      </c>
      <c r="D529" t="s">
        <v>7582</v>
      </c>
      <c r="E529" s="2"/>
      <c r="F529" s="4" t="s">
        <v>660</v>
      </c>
      <c r="G529" t="s">
        <v>9</v>
      </c>
      <c r="H529">
        <v>1</v>
      </c>
      <c r="I529" s="89">
        <v>43101</v>
      </c>
      <c r="J529">
        <v>12</v>
      </c>
      <c r="K529" t="s">
        <v>10</v>
      </c>
    </row>
    <row r="530" spans="1:11" ht="45" x14ac:dyDescent="0.25">
      <c r="A530" s="4" t="s">
        <v>1910</v>
      </c>
      <c r="B530" s="4" t="s">
        <v>1718</v>
      </c>
      <c r="C530" t="s">
        <v>657</v>
      </c>
      <c r="D530" t="s">
        <v>7582</v>
      </c>
      <c r="E530" s="2"/>
      <c r="F530" s="4" t="s">
        <v>661</v>
      </c>
      <c r="G530" t="s">
        <v>9</v>
      </c>
      <c r="H530">
        <v>1</v>
      </c>
      <c r="I530" s="89">
        <v>43101</v>
      </c>
      <c r="J530">
        <v>12</v>
      </c>
      <c r="K530" t="s">
        <v>10</v>
      </c>
    </row>
    <row r="531" spans="1:11" ht="45" x14ac:dyDescent="0.25">
      <c r="A531" s="4" t="s">
        <v>1910</v>
      </c>
      <c r="B531" s="4" t="s">
        <v>1740</v>
      </c>
      <c r="C531" t="s">
        <v>820</v>
      </c>
      <c r="D531" t="s">
        <v>7583</v>
      </c>
      <c r="E531" s="2">
        <v>0</v>
      </c>
      <c r="F531" s="4" t="s">
        <v>821</v>
      </c>
      <c r="G531" t="s">
        <v>9</v>
      </c>
      <c r="H531">
        <v>1</v>
      </c>
      <c r="I531" s="89">
        <v>43101</v>
      </c>
      <c r="J531">
        <v>12</v>
      </c>
      <c r="K531" t="s">
        <v>10</v>
      </c>
    </row>
    <row r="532" spans="1:11" ht="45" x14ac:dyDescent="0.25">
      <c r="A532" s="4" t="s">
        <v>1910</v>
      </c>
      <c r="B532" s="4" t="s">
        <v>1740</v>
      </c>
      <c r="C532" t="s">
        <v>820</v>
      </c>
      <c r="D532" t="s">
        <v>7583</v>
      </c>
      <c r="E532" s="2"/>
      <c r="F532" s="4" t="s">
        <v>675</v>
      </c>
      <c r="G532" t="s">
        <v>9</v>
      </c>
      <c r="H532">
        <v>1</v>
      </c>
      <c r="I532" s="89">
        <v>43101</v>
      </c>
      <c r="J532">
        <v>12</v>
      </c>
      <c r="K532" t="s">
        <v>10</v>
      </c>
    </row>
    <row r="533" spans="1:11" ht="45" x14ac:dyDescent="0.25">
      <c r="A533" s="4" t="s">
        <v>1910</v>
      </c>
      <c r="B533" s="4" t="s">
        <v>1740</v>
      </c>
      <c r="C533" t="s">
        <v>820</v>
      </c>
      <c r="D533" t="s">
        <v>7583</v>
      </c>
      <c r="E533" s="2"/>
      <c r="F533" s="4" t="s">
        <v>674</v>
      </c>
      <c r="G533" t="s">
        <v>9</v>
      </c>
      <c r="H533">
        <v>1</v>
      </c>
      <c r="I533" s="89">
        <v>43101</v>
      </c>
      <c r="J533">
        <v>12</v>
      </c>
      <c r="K533" t="s">
        <v>10</v>
      </c>
    </row>
    <row r="534" spans="1:11" ht="45" x14ac:dyDescent="0.25">
      <c r="A534" s="4" t="s">
        <v>1910</v>
      </c>
      <c r="B534" s="4" t="s">
        <v>1740</v>
      </c>
      <c r="C534" t="s">
        <v>820</v>
      </c>
      <c r="D534" t="s">
        <v>7583</v>
      </c>
      <c r="E534" s="2"/>
      <c r="F534" s="4" t="s">
        <v>822</v>
      </c>
      <c r="G534" t="s">
        <v>9</v>
      </c>
      <c r="H534">
        <v>1</v>
      </c>
      <c r="I534" s="89">
        <v>43101</v>
      </c>
      <c r="J534">
        <v>12</v>
      </c>
      <c r="K534" t="s">
        <v>10</v>
      </c>
    </row>
    <row r="535" spans="1:11" ht="45" x14ac:dyDescent="0.25">
      <c r="A535" s="4" t="s">
        <v>1910</v>
      </c>
      <c r="B535" s="4" t="s">
        <v>1740</v>
      </c>
      <c r="C535" t="s">
        <v>820</v>
      </c>
      <c r="D535" t="s">
        <v>7583</v>
      </c>
      <c r="E535" s="2"/>
      <c r="F535" s="4" t="s">
        <v>823</v>
      </c>
      <c r="G535" t="s">
        <v>9</v>
      </c>
      <c r="H535">
        <v>1</v>
      </c>
      <c r="I535" s="89">
        <v>43101</v>
      </c>
      <c r="J535">
        <v>12</v>
      </c>
      <c r="K535" t="s">
        <v>10</v>
      </c>
    </row>
    <row r="536" spans="1:11" ht="60" x14ac:dyDescent="0.25">
      <c r="A536" s="4" t="s">
        <v>1910</v>
      </c>
      <c r="B536" s="4" t="s">
        <v>1719</v>
      </c>
      <c r="C536" t="s">
        <v>662</v>
      </c>
      <c r="D536" t="s">
        <v>7584</v>
      </c>
      <c r="E536" s="2">
        <v>200000000</v>
      </c>
      <c r="F536" s="4" t="s">
        <v>664</v>
      </c>
      <c r="G536" t="s">
        <v>9</v>
      </c>
      <c r="H536">
        <v>1</v>
      </c>
      <c r="I536" s="89">
        <v>43101</v>
      </c>
      <c r="J536">
        <v>12</v>
      </c>
      <c r="K536" t="s">
        <v>10</v>
      </c>
    </row>
    <row r="537" spans="1:11" ht="60" x14ac:dyDescent="0.25">
      <c r="A537" s="4" t="s">
        <v>1910</v>
      </c>
      <c r="B537" s="4" t="s">
        <v>1719</v>
      </c>
      <c r="C537" t="s">
        <v>662</v>
      </c>
      <c r="D537" t="s">
        <v>7584</v>
      </c>
      <c r="E537" s="2"/>
      <c r="F537" s="4" t="s">
        <v>665</v>
      </c>
      <c r="G537" t="s">
        <v>9</v>
      </c>
      <c r="H537">
        <v>1</v>
      </c>
      <c r="I537" s="89">
        <v>43101</v>
      </c>
      <c r="J537">
        <v>12</v>
      </c>
      <c r="K537" t="s">
        <v>10</v>
      </c>
    </row>
    <row r="538" spans="1:11" ht="45" x14ac:dyDescent="0.25">
      <c r="A538" s="4" t="s">
        <v>1910</v>
      </c>
      <c r="B538" s="4" t="s">
        <v>1720</v>
      </c>
      <c r="C538" t="s">
        <v>666</v>
      </c>
      <c r="D538" t="s">
        <v>7585</v>
      </c>
      <c r="E538" s="2">
        <v>2353088617</v>
      </c>
      <c r="F538" s="4" t="s">
        <v>667</v>
      </c>
      <c r="G538" t="s">
        <v>9</v>
      </c>
      <c r="H538">
        <v>1</v>
      </c>
      <c r="I538" s="89">
        <v>43132</v>
      </c>
      <c r="J538">
        <v>10</v>
      </c>
      <c r="K538" t="s">
        <v>10</v>
      </c>
    </row>
    <row r="539" spans="1:11" ht="45" x14ac:dyDescent="0.25">
      <c r="A539" s="4" t="s">
        <v>1910</v>
      </c>
      <c r="B539" s="4" t="s">
        <v>1720</v>
      </c>
      <c r="C539" t="s">
        <v>666</v>
      </c>
      <c r="D539" t="s">
        <v>7585</v>
      </c>
      <c r="E539" s="2"/>
      <c r="F539" s="4" t="s">
        <v>7586</v>
      </c>
      <c r="G539" t="s">
        <v>9</v>
      </c>
      <c r="H539">
        <v>1</v>
      </c>
      <c r="I539" s="89">
        <v>43132</v>
      </c>
      <c r="J539">
        <v>10</v>
      </c>
      <c r="K539" t="s">
        <v>10</v>
      </c>
    </row>
    <row r="540" spans="1:11" ht="45" x14ac:dyDescent="0.25">
      <c r="A540" s="4" t="s">
        <v>1910</v>
      </c>
      <c r="B540" s="4" t="s">
        <v>1720</v>
      </c>
      <c r="C540" t="s">
        <v>666</v>
      </c>
      <c r="D540" t="s">
        <v>7585</v>
      </c>
      <c r="E540" s="2"/>
      <c r="F540" s="4" t="s">
        <v>7587</v>
      </c>
      <c r="G540" t="s">
        <v>9</v>
      </c>
      <c r="H540">
        <v>1</v>
      </c>
      <c r="I540" s="89">
        <v>43132</v>
      </c>
      <c r="J540">
        <v>10</v>
      </c>
      <c r="K540" t="s">
        <v>10</v>
      </c>
    </row>
    <row r="541" spans="1:11" ht="45" x14ac:dyDescent="0.25">
      <c r="A541" s="4" t="s">
        <v>1910</v>
      </c>
      <c r="B541" s="4" t="s">
        <v>1720</v>
      </c>
      <c r="C541" t="s">
        <v>666</v>
      </c>
      <c r="D541" t="s">
        <v>7585</v>
      </c>
      <c r="E541" s="2"/>
      <c r="F541" s="4" t="s">
        <v>7588</v>
      </c>
      <c r="G541" t="s">
        <v>9</v>
      </c>
      <c r="H541">
        <v>1</v>
      </c>
      <c r="I541" s="89">
        <v>43132</v>
      </c>
      <c r="J541">
        <v>10</v>
      </c>
      <c r="K541" t="s">
        <v>10</v>
      </c>
    </row>
    <row r="542" spans="1:11" ht="45" x14ac:dyDescent="0.25">
      <c r="A542" s="4" t="s">
        <v>1910</v>
      </c>
      <c r="B542" s="4" t="s">
        <v>1720</v>
      </c>
      <c r="C542" t="s">
        <v>666</v>
      </c>
      <c r="D542" t="s">
        <v>7585</v>
      </c>
      <c r="E542" s="2"/>
      <c r="F542" s="4" t="s">
        <v>668</v>
      </c>
      <c r="G542" t="s">
        <v>9</v>
      </c>
      <c r="H542">
        <v>1</v>
      </c>
      <c r="I542" s="89">
        <v>43132</v>
      </c>
      <c r="J542">
        <v>10</v>
      </c>
      <c r="K542" t="s">
        <v>10</v>
      </c>
    </row>
    <row r="543" spans="1:11" ht="45" x14ac:dyDescent="0.25">
      <c r="A543" s="4" t="s">
        <v>1910</v>
      </c>
      <c r="B543" s="4" t="s">
        <v>1720</v>
      </c>
      <c r="C543" t="s">
        <v>666</v>
      </c>
      <c r="D543" t="s">
        <v>7585</v>
      </c>
      <c r="E543" s="2"/>
      <c r="F543" s="4" t="s">
        <v>669</v>
      </c>
      <c r="G543" t="s">
        <v>9</v>
      </c>
      <c r="H543">
        <v>1</v>
      </c>
      <c r="I543" s="89">
        <v>43132</v>
      </c>
      <c r="J543">
        <v>10</v>
      </c>
      <c r="K543" t="s">
        <v>10</v>
      </c>
    </row>
    <row r="544" spans="1:11" ht="45" x14ac:dyDescent="0.25">
      <c r="A544" s="4" t="s">
        <v>1910</v>
      </c>
      <c r="B544" s="4" t="s">
        <v>1720</v>
      </c>
      <c r="C544" t="s">
        <v>666</v>
      </c>
      <c r="D544" t="s">
        <v>7585</v>
      </c>
      <c r="E544" s="2"/>
      <c r="F544" s="4" t="s">
        <v>670</v>
      </c>
      <c r="G544" t="s">
        <v>9</v>
      </c>
      <c r="H544">
        <v>1</v>
      </c>
      <c r="I544" s="89">
        <v>43132</v>
      </c>
      <c r="J544">
        <v>10</v>
      </c>
      <c r="K544" t="s">
        <v>10</v>
      </c>
    </row>
    <row r="545" spans="1:11" ht="45" x14ac:dyDescent="0.25">
      <c r="A545" s="4" t="s">
        <v>1910</v>
      </c>
      <c r="B545" s="4" t="s">
        <v>1720</v>
      </c>
      <c r="C545" t="s">
        <v>666</v>
      </c>
      <c r="D545" t="s">
        <v>7585</v>
      </c>
      <c r="E545" s="2"/>
      <c r="F545" s="4" t="s">
        <v>683</v>
      </c>
      <c r="G545" t="s">
        <v>3521</v>
      </c>
      <c r="H545">
        <v>1</v>
      </c>
      <c r="I545" s="89">
        <v>43132</v>
      </c>
      <c r="J545">
        <v>10</v>
      </c>
      <c r="K545" t="s">
        <v>10</v>
      </c>
    </row>
    <row r="546" spans="1:11" ht="45" x14ac:dyDescent="0.25">
      <c r="A546" s="4" t="s">
        <v>1910</v>
      </c>
      <c r="B546" s="4" t="s">
        <v>3742</v>
      </c>
      <c r="C546" t="s">
        <v>3408</v>
      </c>
      <c r="D546" t="s">
        <v>7589</v>
      </c>
      <c r="E546" s="2">
        <v>0</v>
      </c>
      <c r="F546" s="4" t="s">
        <v>824</v>
      </c>
      <c r="G546" t="s">
        <v>9</v>
      </c>
      <c r="H546">
        <v>1</v>
      </c>
      <c r="I546" s="89">
        <v>43101</v>
      </c>
      <c r="J546">
        <v>12</v>
      </c>
      <c r="K546" t="s">
        <v>10</v>
      </c>
    </row>
    <row r="547" spans="1:11" ht="45" x14ac:dyDescent="0.25">
      <c r="A547" s="4" t="s">
        <v>1910</v>
      </c>
      <c r="B547" s="4" t="s">
        <v>3742</v>
      </c>
      <c r="C547" t="s">
        <v>3408</v>
      </c>
      <c r="D547" t="s">
        <v>7589</v>
      </c>
      <c r="E547" s="2"/>
      <c r="F547" s="4" t="s">
        <v>825</v>
      </c>
      <c r="G547" t="s">
        <v>9</v>
      </c>
      <c r="H547">
        <v>1</v>
      </c>
      <c r="I547" s="89">
        <v>43101</v>
      </c>
      <c r="J547">
        <v>12</v>
      </c>
      <c r="K547" t="s">
        <v>10</v>
      </c>
    </row>
    <row r="548" spans="1:11" ht="45" x14ac:dyDescent="0.25">
      <c r="A548" s="4" t="s">
        <v>1910</v>
      </c>
      <c r="B548" s="4" t="s">
        <v>3742</v>
      </c>
      <c r="C548" t="s">
        <v>3408</v>
      </c>
      <c r="D548" t="s">
        <v>7589</v>
      </c>
      <c r="E548" s="2"/>
      <c r="F548" s="4" t="s">
        <v>826</v>
      </c>
      <c r="G548" t="s">
        <v>9</v>
      </c>
      <c r="H548">
        <v>1</v>
      </c>
      <c r="I548" s="89">
        <v>43101</v>
      </c>
      <c r="J548">
        <v>12</v>
      </c>
      <c r="K548" t="s">
        <v>10</v>
      </c>
    </row>
    <row r="549" spans="1:11" ht="45" x14ac:dyDescent="0.25">
      <c r="A549" s="4" t="s">
        <v>1910</v>
      </c>
      <c r="B549" s="4" t="s">
        <v>3742</v>
      </c>
      <c r="C549" t="s">
        <v>3408</v>
      </c>
      <c r="D549" t="s">
        <v>7589</v>
      </c>
      <c r="E549" s="2"/>
      <c r="F549" s="4" t="s">
        <v>827</v>
      </c>
      <c r="G549" t="s">
        <v>9</v>
      </c>
      <c r="H549">
        <v>1</v>
      </c>
      <c r="I549" s="89">
        <v>43101</v>
      </c>
      <c r="J549">
        <v>12</v>
      </c>
      <c r="K549" t="s">
        <v>10</v>
      </c>
    </row>
    <row r="550" spans="1:11" ht="30" x14ac:dyDescent="0.25">
      <c r="A550" s="4" t="s">
        <v>1910</v>
      </c>
      <c r="B550" s="4" t="e">
        <v>#N/A</v>
      </c>
      <c r="C550" t="s">
        <v>828</v>
      </c>
      <c r="D550" t="s">
        <v>7590</v>
      </c>
      <c r="E550" s="2">
        <v>0</v>
      </c>
      <c r="F550" s="4" t="s">
        <v>829</v>
      </c>
      <c r="G550" t="s">
        <v>9</v>
      </c>
      <c r="H550">
        <v>1</v>
      </c>
      <c r="I550" s="89">
        <v>43101</v>
      </c>
      <c r="J550">
        <v>12</v>
      </c>
      <c r="K550" t="s">
        <v>10</v>
      </c>
    </row>
    <row r="551" spans="1:11" ht="30" x14ac:dyDescent="0.25">
      <c r="A551" s="4" t="s">
        <v>1910</v>
      </c>
      <c r="B551" s="4" t="s">
        <v>1721</v>
      </c>
      <c r="C551" t="s">
        <v>671</v>
      </c>
      <c r="D551" t="s">
        <v>7591</v>
      </c>
      <c r="E551" s="2">
        <v>1159468085</v>
      </c>
      <c r="F551" s="4" t="s">
        <v>672</v>
      </c>
      <c r="G551" t="s">
        <v>9</v>
      </c>
      <c r="H551">
        <v>1</v>
      </c>
      <c r="I551" s="89">
        <v>43101</v>
      </c>
      <c r="J551">
        <v>12</v>
      </c>
      <c r="K551" t="s">
        <v>10</v>
      </c>
    </row>
    <row r="552" spans="1:11" ht="30" x14ac:dyDescent="0.25">
      <c r="A552" s="4" t="s">
        <v>1910</v>
      </c>
      <c r="B552" s="4" t="s">
        <v>1721</v>
      </c>
      <c r="C552" t="s">
        <v>671</v>
      </c>
      <c r="D552" t="s">
        <v>7591</v>
      </c>
      <c r="E552" s="2"/>
      <c r="F552" s="4" t="s">
        <v>673</v>
      </c>
      <c r="G552" t="s">
        <v>9</v>
      </c>
      <c r="H552">
        <v>1</v>
      </c>
      <c r="I552" s="89">
        <v>43101</v>
      </c>
      <c r="J552">
        <v>12</v>
      </c>
      <c r="K552" t="s">
        <v>10</v>
      </c>
    </row>
    <row r="553" spans="1:11" ht="30" x14ac:dyDescent="0.25">
      <c r="A553" s="4" t="s">
        <v>1910</v>
      </c>
      <c r="B553" s="4" t="s">
        <v>1721</v>
      </c>
      <c r="C553" t="s">
        <v>671</v>
      </c>
      <c r="D553" t="s">
        <v>7591</v>
      </c>
      <c r="E553" s="2"/>
      <c r="F553" s="4" t="s">
        <v>674</v>
      </c>
      <c r="G553" t="s">
        <v>9</v>
      </c>
      <c r="H553">
        <v>1</v>
      </c>
      <c r="I553" s="89">
        <v>43101</v>
      </c>
      <c r="J553">
        <v>12</v>
      </c>
      <c r="K553" t="s">
        <v>10</v>
      </c>
    </row>
    <row r="554" spans="1:11" ht="30" x14ac:dyDescent="0.25">
      <c r="A554" s="4" t="s">
        <v>1910</v>
      </c>
      <c r="B554" s="4" t="s">
        <v>1721</v>
      </c>
      <c r="C554" t="s">
        <v>671</v>
      </c>
      <c r="D554" t="s">
        <v>7591</v>
      </c>
      <c r="E554" s="2"/>
      <c r="F554" s="4" t="s">
        <v>675</v>
      </c>
      <c r="G554" t="s">
        <v>9</v>
      </c>
      <c r="H554">
        <v>1</v>
      </c>
      <c r="I554" s="89">
        <v>43101</v>
      </c>
      <c r="J554">
        <v>12</v>
      </c>
      <c r="K554" t="s">
        <v>10</v>
      </c>
    </row>
    <row r="555" spans="1:11" ht="30" x14ac:dyDescent="0.25">
      <c r="A555" s="4" t="s">
        <v>1910</v>
      </c>
      <c r="B555" s="4" t="s">
        <v>1721</v>
      </c>
      <c r="C555" t="s">
        <v>671</v>
      </c>
      <c r="D555" t="s">
        <v>7591</v>
      </c>
      <c r="E555" s="2"/>
      <c r="F555" s="4" t="s">
        <v>676</v>
      </c>
      <c r="G555" t="s">
        <v>9</v>
      </c>
      <c r="H555">
        <v>1</v>
      </c>
      <c r="I555" s="89">
        <v>43101</v>
      </c>
      <c r="J555">
        <v>12</v>
      </c>
      <c r="K555" t="s">
        <v>10</v>
      </c>
    </row>
    <row r="556" spans="1:11" ht="30" x14ac:dyDescent="0.25">
      <c r="A556" s="4" t="s">
        <v>1910</v>
      </c>
      <c r="B556" s="4" t="s">
        <v>1721</v>
      </c>
      <c r="C556" t="s">
        <v>671</v>
      </c>
      <c r="D556" t="s">
        <v>7591</v>
      </c>
      <c r="E556" s="2"/>
      <c r="F556" s="4" t="s">
        <v>677</v>
      </c>
      <c r="G556" t="s">
        <v>9</v>
      </c>
      <c r="H556">
        <v>1</v>
      </c>
      <c r="I556" s="89">
        <v>43101</v>
      </c>
      <c r="J556">
        <v>12</v>
      </c>
      <c r="K556" t="s">
        <v>10</v>
      </c>
    </row>
    <row r="557" spans="1:11" ht="30" x14ac:dyDescent="0.25">
      <c r="A557" s="4" t="s">
        <v>1910</v>
      </c>
      <c r="B557" s="4" t="s">
        <v>1721</v>
      </c>
      <c r="C557" t="s">
        <v>671</v>
      </c>
      <c r="D557" t="s">
        <v>7591</v>
      </c>
      <c r="E557" s="2"/>
      <c r="F557" s="4" t="s">
        <v>1957</v>
      </c>
      <c r="G557" t="s">
        <v>3521</v>
      </c>
      <c r="H557">
        <v>1</v>
      </c>
      <c r="I557" s="89">
        <v>43101</v>
      </c>
      <c r="J557">
        <v>12</v>
      </c>
      <c r="K557" t="s">
        <v>10</v>
      </c>
    </row>
    <row r="558" spans="1:11" ht="30" x14ac:dyDescent="0.25">
      <c r="A558" s="4" t="s">
        <v>1910</v>
      </c>
      <c r="B558" s="4" t="s">
        <v>1721</v>
      </c>
      <c r="C558" t="s">
        <v>671</v>
      </c>
      <c r="D558" t="s">
        <v>7591</v>
      </c>
      <c r="E558" s="2"/>
      <c r="F558" s="4" t="s">
        <v>3745</v>
      </c>
      <c r="G558" t="s">
        <v>3521</v>
      </c>
      <c r="H558">
        <v>1</v>
      </c>
      <c r="I558" s="89">
        <v>43101</v>
      </c>
      <c r="J558">
        <v>12</v>
      </c>
      <c r="K558" t="s">
        <v>10</v>
      </c>
    </row>
    <row r="559" spans="1:11" ht="30" x14ac:dyDescent="0.25">
      <c r="A559" s="4" t="s">
        <v>1910</v>
      </c>
      <c r="B559" s="4" t="s">
        <v>1721</v>
      </c>
      <c r="C559" t="s">
        <v>671</v>
      </c>
      <c r="D559" t="s">
        <v>7591</v>
      </c>
      <c r="E559" s="2"/>
      <c r="F559" s="4" t="s">
        <v>3746</v>
      </c>
      <c r="G559" t="s">
        <v>3521</v>
      </c>
      <c r="H559">
        <v>1</v>
      </c>
      <c r="I559" s="89">
        <v>43101</v>
      </c>
      <c r="J559">
        <v>12</v>
      </c>
      <c r="K559" t="s">
        <v>10</v>
      </c>
    </row>
    <row r="560" spans="1:11" ht="30" x14ac:dyDescent="0.25">
      <c r="A560" s="4" t="s">
        <v>1910</v>
      </c>
      <c r="B560" s="4" t="s">
        <v>1721</v>
      </c>
      <c r="C560" t="s">
        <v>671</v>
      </c>
      <c r="D560" t="s">
        <v>7591</v>
      </c>
      <c r="E560" s="2"/>
      <c r="F560" s="4" t="s">
        <v>3747</v>
      </c>
      <c r="G560" t="s">
        <v>3521</v>
      </c>
      <c r="H560">
        <v>1</v>
      </c>
      <c r="I560" s="89">
        <v>43101</v>
      </c>
      <c r="J560">
        <v>12</v>
      </c>
      <c r="K560" t="s">
        <v>10</v>
      </c>
    </row>
    <row r="561" spans="1:11" ht="45" x14ac:dyDescent="0.25">
      <c r="A561" s="4" t="s">
        <v>1910</v>
      </c>
      <c r="B561" s="4" t="s">
        <v>1722</v>
      </c>
      <c r="C561" t="s">
        <v>678</v>
      </c>
      <c r="D561" t="s">
        <v>7592</v>
      </c>
      <c r="E561" s="2">
        <v>6540560944</v>
      </c>
      <c r="F561" s="4" t="s">
        <v>679</v>
      </c>
      <c r="G561" t="s">
        <v>9</v>
      </c>
      <c r="H561">
        <v>1</v>
      </c>
      <c r="I561" s="89">
        <v>43132</v>
      </c>
      <c r="J561">
        <v>10</v>
      </c>
      <c r="K561" t="s">
        <v>10</v>
      </c>
    </row>
    <row r="562" spans="1:11" ht="45" x14ac:dyDescent="0.25">
      <c r="A562" s="4" t="s">
        <v>1910</v>
      </c>
      <c r="B562" s="4" t="s">
        <v>1722</v>
      </c>
      <c r="C562" t="s">
        <v>678</v>
      </c>
      <c r="D562" t="s">
        <v>7592</v>
      </c>
      <c r="E562" s="2"/>
      <c r="F562" s="4" t="s">
        <v>680</v>
      </c>
      <c r="G562" t="s">
        <v>9</v>
      </c>
      <c r="H562">
        <v>1</v>
      </c>
      <c r="I562" s="89">
        <v>43132</v>
      </c>
      <c r="J562">
        <v>10</v>
      </c>
      <c r="K562" t="s">
        <v>10</v>
      </c>
    </row>
    <row r="563" spans="1:11" ht="45" x14ac:dyDescent="0.25">
      <c r="A563" s="4" t="s">
        <v>1910</v>
      </c>
      <c r="B563" s="4" t="s">
        <v>1722</v>
      </c>
      <c r="C563" t="s">
        <v>678</v>
      </c>
      <c r="D563" t="s">
        <v>7592</v>
      </c>
      <c r="E563" s="2"/>
      <c r="F563" s="4" t="s">
        <v>681</v>
      </c>
      <c r="G563" t="s">
        <v>9</v>
      </c>
      <c r="H563">
        <v>1</v>
      </c>
      <c r="I563" s="89">
        <v>43132</v>
      </c>
      <c r="J563">
        <v>10</v>
      </c>
      <c r="K563" t="s">
        <v>10</v>
      </c>
    </row>
    <row r="564" spans="1:11" ht="45" x14ac:dyDescent="0.25">
      <c r="A564" s="4" t="s">
        <v>1910</v>
      </c>
      <c r="B564" s="4" t="s">
        <v>1722</v>
      </c>
      <c r="C564" t="s">
        <v>678</v>
      </c>
      <c r="D564" t="s">
        <v>7592</v>
      </c>
      <c r="E564" s="2"/>
      <c r="F564" s="4" t="s">
        <v>682</v>
      </c>
      <c r="G564" t="s">
        <v>9</v>
      </c>
      <c r="H564">
        <v>1</v>
      </c>
      <c r="I564" s="89">
        <v>43132</v>
      </c>
      <c r="J564">
        <v>10</v>
      </c>
      <c r="K564" t="s">
        <v>10</v>
      </c>
    </row>
    <row r="565" spans="1:11" ht="45" x14ac:dyDescent="0.25">
      <c r="A565" s="4" t="s">
        <v>1910</v>
      </c>
      <c r="B565" s="4" t="s">
        <v>1722</v>
      </c>
      <c r="C565" t="s">
        <v>678</v>
      </c>
      <c r="D565" t="s">
        <v>7592</v>
      </c>
      <c r="E565" s="2"/>
      <c r="F565" s="4" t="s">
        <v>683</v>
      </c>
      <c r="G565" t="s">
        <v>3521</v>
      </c>
      <c r="H565">
        <v>1</v>
      </c>
      <c r="I565" s="89">
        <v>43132</v>
      </c>
      <c r="J565">
        <v>10</v>
      </c>
      <c r="K565" t="s">
        <v>10</v>
      </c>
    </row>
    <row r="566" spans="1:11" ht="30" x14ac:dyDescent="0.25">
      <c r="A566" s="4" t="s">
        <v>1910</v>
      </c>
      <c r="B566" s="4" t="s">
        <v>1741</v>
      </c>
      <c r="C566" t="s">
        <v>830</v>
      </c>
      <c r="D566" t="s">
        <v>7593</v>
      </c>
      <c r="E566" s="2">
        <v>100000000</v>
      </c>
      <c r="F566" s="4" t="s">
        <v>831</v>
      </c>
      <c r="G566" t="s">
        <v>9</v>
      </c>
      <c r="H566">
        <v>1</v>
      </c>
      <c r="I566" s="89">
        <v>43101</v>
      </c>
      <c r="J566">
        <v>12</v>
      </c>
      <c r="K566" t="s">
        <v>10</v>
      </c>
    </row>
    <row r="567" spans="1:11" ht="30" x14ac:dyDescent="0.25">
      <c r="A567" s="4" t="s">
        <v>1910</v>
      </c>
      <c r="B567" s="4" t="s">
        <v>1741</v>
      </c>
      <c r="C567" t="s">
        <v>830</v>
      </c>
      <c r="D567" t="s">
        <v>7593</v>
      </c>
      <c r="E567" s="2"/>
      <c r="F567" s="4" t="s">
        <v>832</v>
      </c>
      <c r="G567" t="s">
        <v>9</v>
      </c>
      <c r="H567">
        <v>1</v>
      </c>
      <c r="I567" s="89">
        <v>43101</v>
      </c>
      <c r="J567">
        <v>12</v>
      </c>
      <c r="K567" t="s">
        <v>10</v>
      </c>
    </row>
    <row r="568" spans="1:11" ht="30" x14ac:dyDescent="0.25">
      <c r="A568" s="4" t="s">
        <v>1910</v>
      </c>
      <c r="B568" s="4" t="s">
        <v>1741</v>
      </c>
      <c r="C568" t="s">
        <v>830</v>
      </c>
      <c r="D568" t="s">
        <v>7593</v>
      </c>
      <c r="E568" s="2"/>
      <c r="F568" s="4" t="s">
        <v>833</v>
      </c>
      <c r="G568" t="s">
        <v>9</v>
      </c>
      <c r="H568">
        <v>1</v>
      </c>
      <c r="I568" s="89">
        <v>43101</v>
      </c>
      <c r="J568">
        <v>12</v>
      </c>
      <c r="K568" t="s">
        <v>10</v>
      </c>
    </row>
    <row r="569" spans="1:11" ht="30" x14ac:dyDescent="0.25">
      <c r="A569" s="4" t="s">
        <v>1910</v>
      </c>
      <c r="B569" s="4" t="s">
        <v>1741</v>
      </c>
      <c r="C569" t="s">
        <v>830</v>
      </c>
      <c r="D569" t="s">
        <v>7593</v>
      </c>
      <c r="E569" s="2"/>
      <c r="F569" s="4" t="s">
        <v>834</v>
      </c>
      <c r="G569" t="s">
        <v>9</v>
      </c>
      <c r="H569">
        <v>1</v>
      </c>
      <c r="I569" s="89">
        <v>43101</v>
      </c>
      <c r="J569">
        <v>12</v>
      </c>
      <c r="K569" t="s">
        <v>10</v>
      </c>
    </row>
    <row r="570" spans="1:11" ht="60" x14ac:dyDescent="0.25">
      <c r="A570" s="4" t="s">
        <v>1910</v>
      </c>
      <c r="B570" s="4" t="s">
        <v>1742</v>
      </c>
      <c r="C570" t="s">
        <v>835</v>
      </c>
      <c r="D570" t="s">
        <v>7594</v>
      </c>
      <c r="E570" s="2">
        <v>0</v>
      </c>
      <c r="F570" s="4" t="s">
        <v>665</v>
      </c>
      <c r="G570" t="s">
        <v>9</v>
      </c>
      <c r="H570">
        <v>1</v>
      </c>
      <c r="I570" s="89">
        <v>43101</v>
      </c>
      <c r="J570">
        <v>12</v>
      </c>
      <c r="K570" t="s">
        <v>10</v>
      </c>
    </row>
    <row r="571" spans="1:11" ht="60" x14ac:dyDescent="0.25">
      <c r="A571" s="4" t="s">
        <v>1910</v>
      </c>
      <c r="B571" s="4" t="s">
        <v>1742</v>
      </c>
      <c r="C571" t="s">
        <v>835</v>
      </c>
      <c r="D571" t="s">
        <v>7594</v>
      </c>
      <c r="E571" s="2"/>
      <c r="F571" s="4" t="s">
        <v>836</v>
      </c>
      <c r="G571" t="s">
        <v>9</v>
      </c>
      <c r="H571">
        <v>1</v>
      </c>
      <c r="I571" s="89">
        <v>43101</v>
      </c>
      <c r="J571">
        <v>12</v>
      </c>
      <c r="K571" t="s">
        <v>10</v>
      </c>
    </row>
    <row r="572" spans="1:11" ht="60" x14ac:dyDescent="0.25">
      <c r="A572" s="4" t="s">
        <v>1910</v>
      </c>
      <c r="B572" s="4" t="s">
        <v>1742</v>
      </c>
      <c r="C572" t="s">
        <v>835</v>
      </c>
      <c r="D572" t="s">
        <v>7594</v>
      </c>
      <c r="E572" s="2"/>
      <c r="F572" s="4" t="s">
        <v>837</v>
      </c>
      <c r="G572" t="s">
        <v>9</v>
      </c>
      <c r="H572">
        <v>1</v>
      </c>
      <c r="I572" s="89">
        <v>43101</v>
      </c>
      <c r="J572">
        <v>12</v>
      </c>
      <c r="K572" t="s">
        <v>10</v>
      </c>
    </row>
    <row r="573" spans="1:11" ht="60" x14ac:dyDescent="0.25">
      <c r="A573" s="4" t="s">
        <v>1910</v>
      </c>
      <c r="B573" s="4" t="s">
        <v>1742</v>
      </c>
      <c r="C573" t="s">
        <v>835</v>
      </c>
      <c r="D573" t="s">
        <v>7594</v>
      </c>
      <c r="E573" s="2"/>
      <c r="F573" s="4" t="s">
        <v>838</v>
      </c>
      <c r="G573" t="s">
        <v>9</v>
      </c>
      <c r="H573">
        <v>1</v>
      </c>
      <c r="I573" s="89">
        <v>43101</v>
      </c>
      <c r="J573">
        <v>12</v>
      </c>
      <c r="K573" t="s">
        <v>10</v>
      </c>
    </row>
    <row r="574" spans="1:11" ht="45" x14ac:dyDescent="0.25">
      <c r="A574" s="4" t="s">
        <v>1910</v>
      </c>
      <c r="B574" s="4" t="s">
        <v>1743</v>
      </c>
      <c r="C574" t="s">
        <v>839</v>
      </c>
      <c r="D574" t="s">
        <v>7595</v>
      </c>
      <c r="E574" s="2">
        <v>1038784018</v>
      </c>
      <c r="F574" s="4" t="s">
        <v>840</v>
      </c>
      <c r="G574" t="s">
        <v>9</v>
      </c>
      <c r="H574">
        <v>1</v>
      </c>
      <c r="I574" s="89">
        <v>43101</v>
      </c>
      <c r="J574">
        <v>12</v>
      </c>
      <c r="K574" t="s">
        <v>10</v>
      </c>
    </row>
    <row r="575" spans="1:11" ht="45" x14ac:dyDescent="0.25">
      <c r="A575" s="4" t="s">
        <v>1910</v>
      </c>
      <c r="B575" s="4" t="s">
        <v>1743</v>
      </c>
      <c r="C575" t="s">
        <v>839</v>
      </c>
      <c r="D575" t="s">
        <v>7595</v>
      </c>
      <c r="E575" s="2"/>
      <c r="F575" s="4" t="s">
        <v>841</v>
      </c>
      <c r="G575" t="s">
        <v>9</v>
      </c>
      <c r="H575">
        <v>1</v>
      </c>
      <c r="I575" s="89">
        <v>43101</v>
      </c>
      <c r="J575">
        <v>12</v>
      </c>
      <c r="K575" t="s">
        <v>10</v>
      </c>
    </row>
    <row r="576" spans="1:11" ht="45" x14ac:dyDescent="0.25">
      <c r="A576" s="4" t="s">
        <v>1910</v>
      </c>
      <c r="B576" s="4" t="s">
        <v>1743</v>
      </c>
      <c r="C576" t="s">
        <v>839</v>
      </c>
      <c r="D576" t="s">
        <v>7595</v>
      </c>
      <c r="E576" s="2"/>
      <c r="F576" s="4" t="s">
        <v>842</v>
      </c>
      <c r="G576" t="s">
        <v>9</v>
      </c>
      <c r="H576">
        <v>1</v>
      </c>
      <c r="I576" s="89">
        <v>43101</v>
      </c>
      <c r="J576">
        <v>12</v>
      </c>
      <c r="K576" t="s">
        <v>10</v>
      </c>
    </row>
    <row r="577" spans="1:11" ht="45" x14ac:dyDescent="0.25">
      <c r="A577" s="4" t="s">
        <v>1910</v>
      </c>
      <c r="B577" s="4" t="s">
        <v>1743</v>
      </c>
      <c r="C577" t="s">
        <v>839</v>
      </c>
      <c r="D577" t="s">
        <v>7595</v>
      </c>
      <c r="E577" s="2"/>
      <c r="F577" s="4" t="s">
        <v>843</v>
      </c>
      <c r="G577" t="s">
        <v>9</v>
      </c>
      <c r="H577">
        <v>1</v>
      </c>
      <c r="I577" s="89">
        <v>43101</v>
      </c>
      <c r="J577">
        <v>12</v>
      </c>
      <c r="K577" t="s">
        <v>10</v>
      </c>
    </row>
    <row r="578" spans="1:11" ht="45" x14ac:dyDescent="0.25">
      <c r="A578" s="4" t="s">
        <v>1910</v>
      </c>
      <c r="B578" s="4" t="s">
        <v>1743</v>
      </c>
      <c r="C578" t="s">
        <v>839</v>
      </c>
      <c r="D578" t="s">
        <v>7595</v>
      </c>
      <c r="E578" s="2"/>
      <c r="F578" s="4" t="s">
        <v>844</v>
      </c>
      <c r="G578" t="s">
        <v>9</v>
      </c>
      <c r="H578">
        <v>1</v>
      </c>
      <c r="I578" s="89">
        <v>43101</v>
      </c>
      <c r="J578">
        <v>12</v>
      </c>
      <c r="K578" t="s">
        <v>10</v>
      </c>
    </row>
    <row r="579" spans="1:11" ht="45" x14ac:dyDescent="0.25">
      <c r="A579" s="4" t="s">
        <v>1910</v>
      </c>
      <c r="B579" s="4" t="s">
        <v>1743</v>
      </c>
      <c r="C579" t="s">
        <v>839</v>
      </c>
      <c r="D579" t="s">
        <v>7595</v>
      </c>
      <c r="E579" s="2"/>
      <c r="F579" s="4" t="s">
        <v>845</v>
      </c>
      <c r="G579" t="s">
        <v>9</v>
      </c>
      <c r="H579">
        <v>1</v>
      </c>
      <c r="I579" s="89">
        <v>43101</v>
      </c>
      <c r="J579">
        <v>12</v>
      </c>
      <c r="K579" t="s">
        <v>10</v>
      </c>
    </row>
    <row r="580" spans="1:11" ht="45" x14ac:dyDescent="0.25">
      <c r="A580" s="4" t="s">
        <v>1910</v>
      </c>
      <c r="B580" s="4" t="s">
        <v>3754</v>
      </c>
      <c r="C580" t="s">
        <v>3412</v>
      </c>
      <c r="D580" t="s">
        <v>7596</v>
      </c>
      <c r="E580" s="2">
        <v>0</v>
      </c>
      <c r="F580" s="4" t="s">
        <v>846</v>
      </c>
      <c r="G580" t="s">
        <v>9</v>
      </c>
      <c r="H580">
        <v>1</v>
      </c>
      <c r="I580" s="89">
        <v>43101</v>
      </c>
      <c r="J580">
        <v>12</v>
      </c>
      <c r="K580" t="s">
        <v>10</v>
      </c>
    </row>
    <row r="581" spans="1:11" ht="45" x14ac:dyDescent="0.25">
      <c r="A581" s="4" t="s">
        <v>1910</v>
      </c>
      <c r="B581" s="4" t="s">
        <v>3754</v>
      </c>
      <c r="C581" t="s">
        <v>3412</v>
      </c>
      <c r="D581" t="s">
        <v>7596</v>
      </c>
      <c r="E581" s="2"/>
      <c r="F581" s="4" t="s">
        <v>847</v>
      </c>
      <c r="G581" t="s">
        <v>9</v>
      </c>
      <c r="H581">
        <v>1</v>
      </c>
      <c r="I581" s="89">
        <v>43101</v>
      </c>
      <c r="J581">
        <v>12</v>
      </c>
      <c r="K581" t="s">
        <v>10</v>
      </c>
    </row>
    <row r="582" spans="1:11" ht="45" x14ac:dyDescent="0.25">
      <c r="A582" s="4" t="s">
        <v>1910</v>
      </c>
      <c r="B582" s="4" t="s">
        <v>3754</v>
      </c>
      <c r="C582" t="s">
        <v>3412</v>
      </c>
      <c r="D582" t="s">
        <v>7596</v>
      </c>
      <c r="E582" s="2"/>
      <c r="F582" s="4" t="s">
        <v>848</v>
      </c>
      <c r="G582" t="s">
        <v>9</v>
      </c>
      <c r="H582">
        <v>1</v>
      </c>
      <c r="I582" s="89">
        <v>43101</v>
      </c>
      <c r="J582">
        <v>12</v>
      </c>
      <c r="K582" t="s">
        <v>10</v>
      </c>
    </row>
    <row r="583" spans="1:11" ht="30" x14ac:dyDescent="0.25">
      <c r="A583" s="4" t="s">
        <v>1910</v>
      </c>
      <c r="B583" s="4" t="s">
        <v>1744</v>
      </c>
      <c r="C583" t="s">
        <v>849</v>
      </c>
      <c r="D583" t="s">
        <v>7597</v>
      </c>
      <c r="E583" s="2">
        <v>0</v>
      </c>
      <c r="F583" s="4" t="s">
        <v>850</v>
      </c>
      <c r="G583" t="s">
        <v>9</v>
      </c>
      <c r="H583">
        <v>1</v>
      </c>
      <c r="I583" s="89">
        <v>43101</v>
      </c>
      <c r="J583">
        <v>12</v>
      </c>
      <c r="K583" t="s">
        <v>10</v>
      </c>
    </row>
    <row r="584" spans="1:11" ht="30" x14ac:dyDescent="0.25">
      <c r="A584" s="4" t="s">
        <v>1910</v>
      </c>
      <c r="B584" s="4" t="s">
        <v>1744</v>
      </c>
      <c r="C584" t="s">
        <v>849</v>
      </c>
      <c r="D584" t="s">
        <v>7597</v>
      </c>
      <c r="E584" s="2"/>
      <c r="F584" s="4" t="s">
        <v>851</v>
      </c>
      <c r="G584" t="s">
        <v>9</v>
      </c>
      <c r="H584">
        <v>1</v>
      </c>
      <c r="I584" s="89">
        <v>43101</v>
      </c>
      <c r="J584">
        <v>12</v>
      </c>
      <c r="K584" t="s">
        <v>10</v>
      </c>
    </row>
    <row r="585" spans="1:11" ht="45" x14ac:dyDescent="0.25">
      <c r="A585" s="4" t="s">
        <v>1910</v>
      </c>
      <c r="B585" s="4" t="s">
        <v>1723</v>
      </c>
      <c r="C585" t="s">
        <v>684</v>
      </c>
      <c r="D585" t="s">
        <v>7598</v>
      </c>
      <c r="E585" s="2">
        <v>1500000000</v>
      </c>
      <c r="F585" s="4" t="s">
        <v>685</v>
      </c>
      <c r="G585" t="s">
        <v>9</v>
      </c>
      <c r="H585">
        <v>1</v>
      </c>
      <c r="I585" s="89">
        <v>43101</v>
      </c>
      <c r="J585">
        <v>12</v>
      </c>
      <c r="K585" t="s">
        <v>10</v>
      </c>
    </row>
    <row r="586" spans="1:11" ht="45" x14ac:dyDescent="0.25">
      <c r="A586" s="4" t="s">
        <v>1910</v>
      </c>
      <c r="B586" s="4" t="s">
        <v>1723</v>
      </c>
      <c r="C586" t="s">
        <v>684</v>
      </c>
      <c r="D586" t="s">
        <v>7598</v>
      </c>
      <c r="E586" s="2"/>
      <c r="F586" s="4" t="s">
        <v>686</v>
      </c>
      <c r="G586" t="s">
        <v>9</v>
      </c>
      <c r="H586">
        <v>1</v>
      </c>
      <c r="I586" s="89">
        <v>43101</v>
      </c>
      <c r="J586">
        <v>12</v>
      </c>
      <c r="K586" t="s">
        <v>10</v>
      </c>
    </row>
    <row r="587" spans="1:11" ht="45" x14ac:dyDescent="0.25">
      <c r="A587" s="4" t="s">
        <v>1910</v>
      </c>
      <c r="B587" s="4" t="s">
        <v>1723</v>
      </c>
      <c r="C587" t="s">
        <v>684</v>
      </c>
      <c r="D587" t="s">
        <v>7598</v>
      </c>
      <c r="E587" s="2"/>
      <c r="F587" s="4" t="s">
        <v>687</v>
      </c>
      <c r="G587" t="s">
        <v>9</v>
      </c>
      <c r="H587">
        <v>1</v>
      </c>
      <c r="I587" s="89">
        <v>43101</v>
      </c>
      <c r="J587">
        <v>12</v>
      </c>
      <c r="K587" t="s">
        <v>10</v>
      </c>
    </row>
    <row r="588" spans="1:11" ht="45" x14ac:dyDescent="0.25">
      <c r="A588" s="4" t="s">
        <v>1910</v>
      </c>
      <c r="B588" s="4" t="s">
        <v>1723</v>
      </c>
      <c r="C588" t="s">
        <v>684</v>
      </c>
      <c r="D588" t="s">
        <v>7598</v>
      </c>
      <c r="E588" s="2"/>
      <c r="F588" s="4" t="s">
        <v>688</v>
      </c>
      <c r="G588" t="s">
        <v>9</v>
      </c>
      <c r="H588">
        <v>1</v>
      </c>
      <c r="I588" s="89">
        <v>43101</v>
      </c>
      <c r="J588">
        <v>12</v>
      </c>
      <c r="K588" t="s">
        <v>10</v>
      </c>
    </row>
    <row r="589" spans="1:11" ht="30" x14ac:dyDescent="0.25">
      <c r="A589" s="4" t="s">
        <v>1910</v>
      </c>
      <c r="B589" s="4" t="s">
        <v>1745</v>
      </c>
      <c r="C589" t="s">
        <v>852</v>
      </c>
      <c r="D589" t="s">
        <v>7599</v>
      </c>
      <c r="E589" s="2">
        <v>0</v>
      </c>
      <c r="F589" s="4" t="s">
        <v>853</v>
      </c>
      <c r="G589" t="s">
        <v>9</v>
      </c>
      <c r="H589">
        <v>1</v>
      </c>
      <c r="I589" s="89">
        <v>43101</v>
      </c>
      <c r="J589">
        <v>12</v>
      </c>
      <c r="K589" t="s">
        <v>10</v>
      </c>
    </row>
    <row r="590" spans="1:11" ht="30" x14ac:dyDescent="0.25">
      <c r="A590" s="4" t="s">
        <v>1910</v>
      </c>
      <c r="B590" s="4" t="s">
        <v>1745</v>
      </c>
      <c r="C590" t="s">
        <v>852</v>
      </c>
      <c r="D590" t="s">
        <v>7599</v>
      </c>
      <c r="E590" s="2"/>
      <c r="F590" s="4" t="s">
        <v>854</v>
      </c>
      <c r="G590" t="s">
        <v>9</v>
      </c>
      <c r="H590">
        <v>1</v>
      </c>
      <c r="I590" s="89">
        <v>43101</v>
      </c>
      <c r="J590">
        <v>12</v>
      </c>
      <c r="K590" t="s">
        <v>10</v>
      </c>
    </row>
    <row r="591" spans="1:11" ht="30" x14ac:dyDescent="0.25">
      <c r="A591" s="4" t="s">
        <v>1910</v>
      </c>
      <c r="B591" s="4" t="s">
        <v>1745</v>
      </c>
      <c r="C591" t="s">
        <v>852</v>
      </c>
      <c r="D591" t="s">
        <v>7599</v>
      </c>
      <c r="E591" s="2"/>
      <c r="F591" s="4" t="s">
        <v>855</v>
      </c>
      <c r="G591" t="s">
        <v>9</v>
      </c>
      <c r="H591">
        <v>1</v>
      </c>
      <c r="I591" s="89">
        <v>43101</v>
      </c>
      <c r="J591">
        <v>12</v>
      </c>
      <c r="K591" t="s">
        <v>10</v>
      </c>
    </row>
    <row r="592" spans="1:11" ht="30" x14ac:dyDescent="0.25">
      <c r="A592" s="4" t="s">
        <v>1910</v>
      </c>
      <c r="B592" s="4" t="s">
        <v>1745</v>
      </c>
      <c r="C592" t="s">
        <v>852</v>
      </c>
      <c r="D592" t="s">
        <v>7599</v>
      </c>
      <c r="E592" s="2"/>
      <c r="F592" s="4" t="s">
        <v>856</v>
      </c>
      <c r="G592" t="s">
        <v>9</v>
      </c>
      <c r="H592">
        <v>1</v>
      </c>
      <c r="I592" s="89">
        <v>43101</v>
      </c>
      <c r="J592">
        <v>12</v>
      </c>
      <c r="K592" t="s">
        <v>10</v>
      </c>
    </row>
    <row r="593" spans="1:11" ht="30" x14ac:dyDescent="0.25">
      <c r="A593" s="4" t="s">
        <v>1910</v>
      </c>
      <c r="B593" s="4" t="s">
        <v>1745</v>
      </c>
      <c r="C593" t="s">
        <v>852</v>
      </c>
      <c r="D593" t="s">
        <v>7599</v>
      </c>
      <c r="E593" s="2"/>
      <c r="F593" s="4" t="s">
        <v>857</v>
      </c>
      <c r="G593" t="s">
        <v>9</v>
      </c>
      <c r="H593">
        <v>1</v>
      </c>
      <c r="I593" s="89">
        <v>43101</v>
      </c>
      <c r="J593">
        <v>12</v>
      </c>
      <c r="K593" t="s">
        <v>10</v>
      </c>
    </row>
    <row r="594" spans="1:11" ht="30" x14ac:dyDescent="0.25">
      <c r="A594" s="4" t="s">
        <v>1910</v>
      </c>
      <c r="B594" s="4" t="s">
        <v>1745</v>
      </c>
      <c r="C594" t="s">
        <v>852</v>
      </c>
      <c r="D594" t="s">
        <v>7599</v>
      </c>
      <c r="E594" s="2"/>
      <c r="F594" s="4" t="s">
        <v>858</v>
      </c>
      <c r="G594" t="s">
        <v>9</v>
      </c>
      <c r="H594">
        <v>1</v>
      </c>
      <c r="I594" s="89">
        <v>43101</v>
      </c>
      <c r="J594">
        <v>12</v>
      </c>
      <c r="K594" t="s">
        <v>10</v>
      </c>
    </row>
    <row r="595" spans="1:11" ht="45" x14ac:dyDescent="0.25">
      <c r="A595" s="4" t="s">
        <v>1910</v>
      </c>
      <c r="B595" s="4" t="s">
        <v>1724</v>
      </c>
      <c r="C595" t="s">
        <v>690</v>
      </c>
      <c r="D595" t="s">
        <v>7600</v>
      </c>
      <c r="E595" s="2">
        <v>500000000</v>
      </c>
      <c r="F595" s="4" t="s">
        <v>691</v>
      </c>
      <c r="G595" t="s">
        <v>9</v>
      </c>
      <c r="H595">
        <v>1</v>
      </c>
      <c r="I595" s="89">
        <v>43101</v>
      </c>
      <c r="J595">
        <v>12</v>
      </c>
      <c r="K595" t="s">
        <v>10</v>
      </c>
    </row>
    <row r="596" spans="1:11" ht="45" x14ac:dyDescent="0.25">
      <c r="A596" s="4" t="s">
        <v>1910</v>
      </c>
      <c r="B596" s="4" t="s">
        <v>1724</v>
      </c>
      <c r="C596" t="s">
        <v>690</v>
      </c>
      <c r="D596" t="s">
        <v>7600</v>
      </c>
      <c r="E596" s="2"/>
      <c r="F596" s="4" t="s">
        <v>692</v>
      </c>
      <c r="G596" t="s">
        <v>9</v>
      </c>
      <c r="H596">
        <v>1</v>
      </c>
      <c r="I596" s="89">
        <v>43101</v>
      </c>
      <c r="J596">
        <v>12</v>
      </c>
      <c r="K596" t="s">
        <v>10</v>
      </c>
    </row>
    <row r="597" spans="1:11" ht="45" x14ac:dyDescent="0.25">
      <c r="A597" s="4" t="s">
        <v>1910</v>
      </c>
      <c r="B597" s="4" t="s">
        <v>1724</v>
      </c>
      <c r="C597" t="s">
        <v>690</v>
      </c>
      <c r="D597" t="s">
        <v>7600</v>
      </c>
      <c r="E597" s="2"/>
      <c r="F597" s="4" t="s">
        <v>693</v>
      </c>
      <c r="G597" t="s">
        <v>9</v>
      </c>
      <c r="H597">
        <v>1</v>
      </c>
      <c r="I597" s="89">
        <v>43101</v>
      </c>
      <c r="J597">
        <v>12</v>
      </c>
      <c r="K597" t="s">
        <v>10</v>
      </c>
    </row>
    <row r="598" spans="1:11" ht="45" x14ac:dyDescent="0.25">
      <c r="A598" s="4" t="s">
        <v>1910</v>
      </c>
      <c r="B598" s="4" t="s">
        <v>1724</v>
      </c>
      <c r="C598" t="s">
        <v>690</v>
      </c>
      <c r="D598" t="s">
        <v>7600</v>
      </c>
      <c r="E598" s="2"/>
      <c r="F598" s="4" t="s">
        <v>694</v>
      </c>
      <c r="G598" t="s">
        <v>9</v>
      </c>
      <c r="H598">
        <v>1</v>
      </c>
      <c r="I598" s="89">
        <v>43101</v>
      </c>
      <c r="J598">
        <v>12</v>
      </c>
      <c r="K598" t="s">
        <v>10</v>
      </c>
    </row>
    <row r="599" spans="1:11" ht="45" x14ac:dyDescent="0.25">
      <c r="A599" s="4" t="s">
        <v>1910</v>
      </c>
      <c r="B599" s="4" t="s">
        <v>1746</v>
      </c>
      <c r="C599" t="s">
        <v>859</v>
      </c>
      <c r="D599" t="s">
        <v>7601</v>
      </c>
      <c r="E599" s="2">
        <v>0</v>
      </c>
      <c r="F599" s="4" t="s">
        <v>829</v>
      </c>
      <c r="G599" t="s">
        <v>9</v>
      </c>
      <c r="H599">
        <v>1</v>
      </c>
      <c r="I599" s="89">
        <v>43101</v>
      </c>
      <c r="J599">
        <v>12</v>
      </c>
      <c r="K599" t="s">
        <v>10</v>
      </c>
    </row>
    <row r="600" spans="1:11" ht="45" x14ac:dyDescent="0.25">
      <c r="A600" s="4" t="s">
        <v>1910</v>
      </c>
      <c r="B600" s="4" t="s">
        <v>1725</v>
      </c>
      <c r="C600" t="s">
        <v>695</v>
      </c>
      <c r="D600" t="s">
        <v>7602</v>
      </c>
      <c r="E600" s="2">
        <v>1456240000</v>
      </c>
      <c r="F600" s="4" t="s">
        <v>696</v>
      </c>
      <c r="G600" t="s">
        <v>9</v>
      </c>
      <c r="H600">
        <v>1</v>
      </c>
      <c r="I600" s="89">
        <v>43101</v>
      </c>
      <c r="J600">
        <v>12</v>
      </c>
      <c r="K600" t="s">
        <v>10</v>
      </c>
    </row>
    <row r="601" spans="1:11" ht="45" x14ac:dyDescent="0.25">
      <c r="A601" s="4" t="s">
        <v>1910</v>
      </c>
      <c r="B601" s="4" t="s">
        <v>1725</v>
      </c>
      <c r="C601" t="s">
        <v>695</v>
      </c>
      <c r="D601" t="s">
        <v>7602</v>
      </c>
      <c r="E601" s="2"/>
      <c r="F601" s="4" t="s">
        <v>697</v>
      </c>
      <c r="G601" t="s">
        <v>9</v>
      </c>
      <c r="H601">
        <v>1</v>
      </c>
      <c r="I601" s="89">
        <v>43101</v>
      </c>
      <c r="J601">
        <v>12</v>
      </c>
      <c r="K601" t="s">
        <v>10</v>
      </c>
    </row>
    <row r="602" spans="1:11" ht="45" x14ac:dyDescent="0.25">
      <c r="A602" s="4" t="s">
        <v>1910</v>
      </c>
      <c r="B602" s="4" t="s">
        <v>1725</v>
      </c>
      <c r="C602" t="s">
        <v>695</v>
      </c>
      <c r="D602" t="s">
        <v>7602</v>
      </c>
      <c r="E602" s="2"/>
      <c r="F602" s="4" t="s">
        <v>698</v>
      </c>
      <c r="G602" t="s">
        <v>9</v>
      </c>
      <c r="H602">
        <v>1</v>
      </c>
      <c r="I602" s="89">
        <v>43101</v>
      </c>
      <c r="J602">
        <v>12</v>
      </c>
      <c r="K602" t="s">
        <v>10</v>
      </c>
    </row>
    <row r="603" spans="1:11" ht="45" x14ac:dyDescent="0.25">
      <c r="A603" s="4" t="s">
        <v>1910</v>
      </c>
      <c r="B603" s="4" t="s">
        <v>1725</v>
      </c>
      <c r="C603" t="s">
        <v>695</v>
      </c>
      <c r="D603" t="s">
        <v>7602</v>
      </c>
      <c r="E603" s="2"/>
      <c r="F603" s="4" t="s">
        <v>699</v>
      </c>
      <c r="G603" t="s">
        <v>9</v>
      </c>
      <c r="H603">
        <v>1</v>
      </c>
      <c r="I603" s="89">
        <v>43101</v>
      </c>
      <c r="J603">
        <v>12</v>
      </c>
      <c r="K603" t="s">
        <v>10</v>
      </c>
    </row>
    <row r="604" spans="1:11" ht="45" x14ac:dyDescent="0.25">
      <c r="A604" s="4" t="s">
        <v>1910</v>
      </c>
      <c r="B604" s="4" t="s">
        <v>1726</v>
      </c>
      <c r="C604" t="s">
        <v>705</v>
      </c>
      <c r="D604" t="s">
        <v>7603</v>
      </c>
      <c r="E604" s="2">
        <v>4000000000</v>
      </c>
      <c r="F604" s="4" t="s">
        <v>706</v>
      </c>
      <c r="G604" t="s">
        <v>9</v>
      </c>
      <c r="H604">
        <v>1</v>
      </c>
      <c r="I604" s="89">
        <v>43101</v>
      </c>
      <c r="J604">
        <v>12</v>
      </c>
      <c r="K604" t="s">
        <v>10</v>
      </c>
    </row>
    <row r="605" spans="1:11" ht="45" x14ac:dyDescent="0.25">
      <c r="A605" s="4" t="s">
        <v>1910</v>
      </c>
      <c r="B605" s="4" t="s">
        <v>1726</v>
      </c>
      <c r="C605" t="s">
        <v>705</v>
      </c>
      <c r="D605" t="s">
        <v>7603</v>
      </c>
      <c r="E605" s="2"/>
      <c r="F605" s="4" t="s">
        <v>707</v>
      </c>
      <c r="G605" t="s">
        <v>9</v>
      </c>
      <c r="H605">
        <v>1</v>
      </c>
      <c r="I605" s="89">
        <v>43101</v>
      </c>
      <c r="J605">
        <v>12</v>
      </c>
      <c r="K605" t="s">
        <v>10</v>
      </c>
    </row>
    <row r="606" spans="1:11" ht="45" x14ac:dyDescent="0.25">
      <c r="A606" s="4" t="s">
        <v>1910</v>
      </c>
      <c r="B606" s="4" t="s">
        <v>1726</v>
      </c>
      <c r="C606" t="s">
        <v>705</v>
      </c>
      <c r="D606" t="s">
        <v>7603</v>
      </c>
      <c r="E606" s="2"/>
      <c r="F606" s="4" t="s">
        <v>708</v>
      </c>
      <c r="G606" t="s">
        <v>9</v>
      </c>
      <c r="H606">
        <v>1</v>
      </c>
      <c r="I606" s="89">
        <v>43101</v>
      </c>
      <c r="J606">
        <v>12</v>
      </c>
      <c r="K606" t="s">
        <v>10</v>
      </c>
    </row>
    <row r="607" spans="1:11" ht="45" x14ac:dyDescent="0.25">
      <c r="A607" s="4" t="s">
        <v>1910</v>
      </c>
      <c r="B607" s="4" t="s">
        <v>1726</v>
      </c>
      <c r="C607" t="s">
        <v>705</v>
      </c>
      <c r="D607" t="s">
        <v>7603</v>
      </c>
      <c r="E607" s="2"/>
      <c r="F607" s="4" t="s">
        <v>709</v>
      </c>
      <c r="G607" t="s">
        <v>3521</v>
      </c>
      <c r="H607">
        <v>1</v>
      </c>
      <c r="I607" s="89">
        <v>43101</v>
      </c>
      <c r="J607">
        <v>12</v>
      </c>
      <c r="K607" t="s">
        <v>10</v>
      </c>
    </row>
    <row r="608" spans="1:11" ht="30" x14ac:dyDescent="0.25">
      <c r="A608" s="4" t="s">
        <v>1910</v>
      </c>
      <c r="B608" s="4" t="s">
        <v>1747</v>
      </c>
      <c r="C608" t="s">
        <v>860</v>
      </c>
      <c r="D608" t="s">
        <v>7604</v>
      </c>
      <c r="E608" s="2">
        <v>0</v>
      </c>
      <c r="F608" s="4" t="s">
        <v>861</v>
      </c>
      <c r="G608" t="s">
        <v>9</v>
      </c>
      <c r="H608">
        <v>1</v>
      </c>
      <c r="I608" s="89">
        <v>43101</v>
      </c>
      <c r="J608">
        <v>12</v>
      </c>
      <c r="K608" t="s">
        <v>10</v>
      </c>
    </row>
    <row r="609" spans="1:11" ht="30" x14ac:dyDescent="0.25">
      <c r="A609" s="4" t="s">
        <v>1910</v>
      </c>
      <c r="B609" s="4" t="s">
        <v>1747</v>
      </c>
      <c r="C609" t="s">
        <v>860</v>
      </c>
      <c r="D609" t="s">
        <v>7604</v>
      </c>
      <c r="E609" s="2"/>
      <c r="F609" s="4" t="s">
        <v>862</v>
      </c>
      <c r="G609" t="s">
        <v>9</v>
      </c>
      <c r="H609">
        <v>1</v>
      </c>
      <c r="I609" s="89">
        <v>43101</v>
      </c>
      <c r="J609">
        <v>12</v>
      </c>
      <c r="K609" t="s">
        <v>10</v>
      </c>
    </row>
    <row r="610" spans="1:11" ht="30" x14ac:dyDescent="0.25">
      <c r="A610" s="4" t="s">
        <v>1910</v>
      </c>
      <c r="B610" s="4" t="s">
        <v>1747</v>
      </c>
      <c r="C610" t="s">
        <v>860</v>
      </c>
      <c r="D610" t="s">
        <v>7604</v>
      </c>
      <c r="E610" s="2"/>
      <c r="F610" s="4" t="s">
        <v>863</v>
      </c>
      <c r="G610" t="s">
        <v>9</v>
      </c>
      <c r="H610">
        <v>1</v>
      </c>
      <c r="I610" s="89">
        <v>43101</v>
      </c>
      <c r="J610">
        <v>12</v>
      </c>
      <c r="K610" t="s">
        <v>10</v>
      </c>
    </row>
    <row r="611" spans="1:11" ht="30" x14ac:dyDescent="0.25">
      <c r="A611" s="4" t="s">
        <v>1910</v>
      </c>
      <c r="B611" s="4" t="s">
        <v>1747</v>
      </c>
      <c r="C611" t="s">
        <v>860</v>
      </c>
      <c r="D611" t="s">
        <v>7604</v>
      </c>
      <c r="E611" s="2"/>
      <c r="F611" s="4" t="s">
        <v>864</v>
      </c>
      <c r="G611" t="s">
        <v>9</v>
      </c>
      <c r="H611">
        <v>1</v>
      </c>
      <c r="I611" s="89">
        <v>43101</v>
      </c>
      <c r="J611">
        <v>12</v>
      </c>
      <c r="K611" t="s">
        <v>10</v>
      </c>
    </row>
    <row r="612" spans="1:11" ht="30" x14ac:dyDescent="0.25">
      <c r="A612" s="4" t="s">
        <v>1910</v>
      </c>
      <c r="B612" s="4" t="s">
        <v>1748</v>
      </c>
      <c r="C612" t="s">
        <v>865</v>
      </c>
      <c r="D612" t="s">
        <v>7605</v>
      </c>
      <c r="E612" s="2">
        <v>0</v>
      </c>
      <c r="F612" s="4" t="s">
        <v>867</v>
      </c>
      <c r="G612" t="s">
        <v>9</v>
      </c>
      <c r="H612">
        <v>1</v>
      </c>
      <c r="I612" s="89">
        <v>43101</v>
      </c>
      <c r="J612">
        <v>12</v>
      </c>
      <c r="K612" t="s">
        <v>10</v>
      </c>
    </row>
    <row r="613" spans="1:11" ht="30" x14ac:dyDescent="0.25">
      <c r="A613" s="4" t="s">
        <v>1910</v>
      </c>
      <c r="B613" s="4" t="s">
        <v>1748</v>
      </c>
      <c r="C613" t="s">
        <v>865</v>
      </c>
      <c r="D613" t="s">
        <v>7605</v>
      </c>
      <c r="E613" s="2"/>
      <c r="F613" s="4" t="s">
        <v>868</v>
      </c>
      <c r="G613" t="s">
        <v>9</v>
      </c>
      <c r="H613">
        <v>1</v>
      </c>
      <c r="I613" s="89">
        <v>43101</v>
      </c>
      <c r="J613">
        <v>12</v>
      </c>
      <c r="K613" t="s">
        <v>10</v>
      </c>
    </row>
    <row r="614" spans="1:11" ht="30" x14ac:dyDescent="0.25">
      <c r="A614" s="4" t="s">
        <v>1910</v>
      </c>
      <c r="B614" s="4" t="s">
        <v>1748</v>
      </c>
      <c r="C614" t="s">
        <v>865</v>
      </c>
      <c r="D614" t="s">
        <v>7605</v>
      </c>
      <c r="E614" s="2"/>
      <c r="F614" s="4" t="s">
        <v>869</v>
      </c>
      <c r="G614" t="s">
        <v>9</v>
      </c>
      <c r="H614">
        <v>1</v>
      </c>
      <c r="I614" s="89">
        <v>43101</v>
      </c>
      <c r="J614">
        <v>12</v>
      </c>
      <c r="K614" t="s">
        <v>10</v>
      </c>
    </row>
    <row r="615" spans="1:11" ht="30" x14ac:dyDescent="0.25">
      <c r="A615" s="4" t="s">
        <v>1910</v>
      </c>
      <c r="B615" s="4" t="s">
        <v>1748</v>
      </c>
      <c r="C615" t="s">
        <v>865</v>
      </c>
      <c r="D615" t="s">
        <v>7605</v>
      </c>
      <c r="E615" s="2"/>
      <c r="F615" s="4" t="s">
        <v>870</v>
      </c>
      <c r="G615" t="s">
        <v>9</v>
      </c>
      <c r="H615">
        <v>1</v>
      </c>
      <c r="I615" s="89">
        <v>43101</v>
      </c>
      <c r="J615">
        <v>12</v>
      </c>
      <c r="K615" t="s">
        <v>10</v>
      </c>
    </row>
    <row r="616" spans="1:11" ht="30" x14ac:dyDescent="0.25">
      <c r="A616" s="4" t="s">
        <v>1910</v>
      </c>
      <c r="B616" s="4" t="s">
        <v>1748</v>
      </c>
      <c r="C616" t="s">
        <v>865</v>
      </c>
      <c r="D616" t="s">
        <v>7605</v>
      </c>
      <c r="E616" s="2"/>
      <c r="F616" s="4" t="s">
        <v>871</v>
      </c>
      <c r="G616" t="s">
        <v>9</v>
      </c>
      <c r="H616">
        <v>1</v>
      </c>
      <c r="I616" s="89">
        <v>43101</v>
      </c>
      <c r="J616">
        <v>12</v>
      </c>
      <c r="K616" t="s">
        <v>10</v>
      </c>
    </row>
    <row r="617" spans="1:11" ht="30" x14ac:dyDescent="0.25">
      <c r="A617" s="4" t="s">
        <v>1910</v>
      </c>
      <c r="B617" s="4" t="s">
        <v>1748</v>
      </c>
      <c r="C617" t="s">
        <v>865</v>
      </c>
      <c r="D617" t="s">
        <v>7605</v>
      </c>
      <c r="E617" s="2"/>
      <c r="F617" s="4" t="s">
        <v>872</v>
      </c>
      <c r="G617" t="s">
        <v>9</v>
      </c>
      <c r="H617">
        <v>1</v>
      </c>
      <c r="I617" s="89">
        <v>43101</v>
      </c>
      <c r="J617">
        <v>12</v>
      </c>
      <c r="K617" t="s">
        <v>10</v>
      </c>
    </row>
    <row r="618" spans="1:11" ht="30" x14ac:dyDescent="0.25">
      <c r="A618" s="4" t="s">
        <v>1910</v>
      </c>
      <c r="B618" s="4" t="s">
        <v>1748</v>
      </c>
      <c r="C618" t="s">
        <v>865</v>
      </c>
      <c r="D618" t="s">
        <v>7605</v>
      </c>
      <c r="E618" s="2"/>
      <c r="F618" s="4" t="s">
        <v>873</v>
      </c>
      <c r="G618" t="s">
        <v>9</v>
      </c>
      <c r="H618">
        <v>1</v>
      </c>
      <c r="I618" s="89">
        <v>43101</v>
      </c>
      <c r="J618">
        <v>12</v>
      </c>
      <c r="K618" t="s">
        <v>10</v>
      </c>
    </row>
    <row r="619" spans="1:11" ht="30" x14ac:dyDescent="0.25">
      <c r="A619" s="4" t="s">
        <v>1910</v>
      </c>
      <c r="B619" s="4" t="s">
        <v>1748</v>
      </c>
      <c r="C619" t="s">
        <v>865</v>
      </c>
      <c r="D619" t="s">
        <v>7605</v>
      </c>
      <c r="E619" s="2"/>
      <c r="F619" s="4" t="s">
        <v>874</v>
      </c>
      <c r="G619" t="s">
        <v>9</v>
      </c>
      <c r="H619">
        <v>1</v>
      </c>
      <c r="I619" s="89">
        <v>43101</v>
      </c>
      <c r="J619">
        <v>12</v>
      </c>
      <c r="K619" t="s">
        <v>10</v>
      </c>
    </row>
    <row r="620" spans="1:11" ht="30" x14ac:dyDescent="0.25">
      <c r="A620" s="4" t="s">
        <v>1910</v>
      </c>
      <c r="B620" s="4" t="s">
        <v>1748</v>
      </c>
      <c r="C620" t="s">
        <v>865</v>
      </c>
      <c r="D620" t="s">
        <v>7605</v>
      </c>
      <c r="E620" s="2"/>
      <c r="F620" s="4" t="s">
        <v>875</v>
      </c>
      <c r="G620" t="s">
        <v>9</v>
      </c>
      <c r="H620">
        <v>1</v>
      </c>
      <c r="I620" s="89">
        <v>43101</v>
      </c>
      <c r="J620">
        <v>12</v>
      </c>
      <c r="K620" t="s">
        <v>10</v>
      </c>
    </row>
    <row r="621" spans="1:11" ht="30" x14ac:dyDescent="0.25">
      <c r="A621" s="4" t="s">
        <v>1910</v>
      </c>
      <c r="B621" s="4" t="s">
        <v>1748</v>
      </c>
      <c r="C621" t="s">
        <v>865</v>
      </c>
      <c r="D621" t="s">
        <v>7605</v>
      </c>
      <c r="E621" s="2"/>
      <c r="F621" s="4" t="s">
        <v>876</v>
      </c>
      <c r="G621" t="s">
        <v>9</v>
      </c>
      <c r="H621">
        <v>1</v>
      </c>
      <c r="I621" s="89">
        <v>43101</v>
      </c>
      <c r="J621">
        <v>12</v>
      </c>
      <c r="K621" t="s">
        <v>10</v>
      </c>
    </row>
    <row r="622" spans="1:11" ht="30" x14ac:dyDescent="0.25">
      <c r="A622" s="4" t="s">
        <v>1910</v>
      </c>
      <c r="B622" s="4" t="s">
        <v>1748</v>
      </c>
      <c r="C622" t="s">
        <v>865</v>
      </c>
      <c r="D622" t="s">
        <v>7605</v>
      </c>
      <c r="E622" s="2"/>
      <c r="F622" s="4" t="s">
        <v>877</v>
      </c>
      <c r="G622" t="s">
        <v>9</v>
      </c>
      <c r="H622">
        <v>1</v>
      </c>
      <c r="I622" s="89">
        <v>43101</v>
      </c>
      <c r="J622">
        <v>12</v>
      </c>
      <c r="K622" t="s">
        <v>10</v>
      </c>
    </row>
    <row r="623" spans="1:11" ht="30" x14ac:dyDescent="0.25">
      <c r="A623" s="4" t="s">
        <v>1910</v>
      </c>
      <c r="B623" s="4" t="s">
        <v>1748</v>
      </c>
      <c r="C623" t="s">
        <v>865</v>
      </c>
      <c r="D623" t="s">
        <v>7605</v>
      </c>
      <c r="E623" s="2"/>
      <c r="F623" s="4" t="s">
        <v>878</v>
      </c>
      <c r="G623" t="s">
        <v>9</v>
      </c>
      <c r="H623">
        <v>1</v>
      </c>
      <c r="I623" s="89">
        <v>43101</v>
      </c>
      <c r="J623">
        <v>12</v>
      </c>
      <c r="K623" t="s">
        <v>10</v>
      </c>
    </row>
    <row r="624" spans="1:11" ht="30" x14ac:dyDescent="0.25">
      <c r="A624" s="4" t="s">
        <v>1910</v>
      </c>
      <c r="B624" s="4" t="s">
        <v>1748</v>
      </c>
      <c r="C624" t="s">
        <v>865</v>
      </c>
      <c r="D624" t="s">
        <v>7605</v>
      </c>
      <c r="E624" s="2"/>
      <c r="F624" s="4" t="s">
        <v>879</v>
      </c>
      <c r="G624" t="s">
        <v>9</v>
      </c>
      <c r="H624">
        <v>1</v>
      </c>
      <c r="I624" s="89">
        <v>43101</v>
      </c>
      <c r="J624">
        <v>12</v>
      </c>
      <c r="K624" t="s">
        <v>10</v>
      </c>
    </row>
    <row r="625" spans="1:11" ht="30" x14ac:dyDescent="0.25">
      <c r="A625" s="4" t="s">
        <v>1910</v>
      </c>
      <c r="B625" s="4" t="s">
        <v>1749</v>
      </c>
      <c r="C625" t="s">
        <v>881</v>
      </c>
      <c r="D625" t="s">
        <v>7606</v>
      </c>
      <c r="E625" s="2">
        <v>0</v>
      </c>
      <c r="F625" s="4" t="s">
        <v>882</v>
      </c>
      <c r="G625" t="s">
        <v>9</v>
      </c>
      <c r="H625">
        <v>1</v>
      </c>
      <c r="I625" s="89">
        <v>43101</v>
      </c>
      <c r="J625">
        <v>12</v>
      </c>
      <c r="K625" t="s">
        <v>10</v>
      </c>
    </row>
    <row r="626" spans="1:11" ht="30" x14ac:dyDescent="0.25">
      <c r="A626" s="4" t="s">
        <v>1910</v>
      </c>
      <c r="B626" s="4" t="s">
        <v>1749</v>
      </c>
      <c r="C626" t="s">
        <v>881</v>
      </c>
      <c r="D626" t="s">
        <v>7606</v>
      </c>
      <c r="E626" s="2"/>
      <c r="F626" s="4" t="s">
        <v>883</v>
      </c>
      <c r="G626" t="s">
        <v>9</v>
      </c>
      <c r="H626">
        <v>1</v>
      </c>
      <c r="I626" s="89">
        <v>43101</v>
      </c>
      <c r="J626">
        <v>12</v>
      </c>
      <c r="K626" t="s">
        <v>10</v>
      </c>
    </row>
    <row r="627" spans="1:11" ht="45" x14ac:dyDescent="0.25">
      <c r="A627" s="4" t="s">
        <v>1910</v>
      </c>
      <c r="B627" s="4" t="s">
        <v>1727</v>
      </c>
      <c r="C627" t="s">
        <v>710</v>
      </c>
      <c r="D627" t="s">
        <v>7607</v>
      </c>
      <c r="E627" s="2">
        <v>9144905711</v>
      </c>
      <c r="F627" s="4" t="s">
        <v>711</v>
      </c>
      <c r="G627" t="s">
        <v>9</v>
      </c>
      <c r="H627">
        <v>1</v>
      </c>
      <c r="I627" s="89">
        <v>43101</v>
      </c>
      <c r="J627">
        <v>12</v>
      </c>
      <c r="K627" t="s">
        <v>10</v>
      </c>
    </row>
    <row r="628" spans="1:11" ht="45" x14ac:dyDescent="0.25">
      <c r="A628" s="4" t="s">
        <v>1910</v>
      </c>
      <c r="B628" s="4" t="s">
        <v>1727</v>
      </c>
      <c r="C628" t="s">
        <v>710</v>
      </c>
      <c r="D628" t="s">
        <v>7607</v>
      </c>
      <c r="E628" s="2"/>
      <c r="F628" s="4" t="s">
        <v>712</v>
      </c>
      <c r="G628" t="s">
        <v>9</v>
      </c>
      <c r="H628">
        <v>1</v>
      </c>
      <c r="I628" s="89">
        <v>43101</v>
      </c>
      <c r="J628">
        <v>12</v>
      </c>
      <c r="K628" t="s">
        <v>10</v>
      </c>
    </row>
    <row r="629" spans="1:11" ht="45" x14ac:dyDescent="0.25">
      <c r="A629" s="4" t="s">
        <v>1910</v>
      </c>
      <c r="B629" s="4" t="s">
        <v>1727</v>
      </c>
      <c r="C629" t="s">
        <v>710</v>
      </c>
      <c r="D629" t="s">
        <v>7607</v>
      </c>
      <c r="E629" s="2"/>
      <c r="F629" s="4" t="s">
        <v>713</v>
      </c>
      <c r="G629" t="s">
        <v>9</v>
      </c>
      <c r="H629">
        <v>1</v>
      </c>
      <c r="I629" s="89">
        <v>43101</v>
      </c>
      <c r="J629">
        <v>12</v>
      </c>
      <c r="K629" t="s">
        <v>10</v>
      </c>
    </row>
    <row r="630" spans="1:11" ht="45" x14ac:dyDescent="0.25">
      <c r="A630" s="4" t="s">
        <v>1910</v>
      </c>
      <c r="B630" s="4" t="s">
        <v>1727</v>
      </c>
      <c r="C630" t="s">
        <v>710</v>
      </c>
      <c r="D630" t="s">
        <v>7607</v>
      </c>
      <c r="E630" s="2"/>
      <c r="F630" s="4" t="s">
        <v>714</v>
      </c>
      <c r="G630" t="s">
        <v>9</v>
      </c>
      <c r="H630">
        <v>1</v>
      </c>
      <c r="I630" s="89">
        <v>43101</v>
      </c>
      <c r="J630">
        <v>12</v>
      </c>
      <c r="K630" t="s">
        <v>10</v>
      </c>
    </row>
    <row r="631" spans="1:11" ht="45" x14ac:dyDescent="0.25">
      <c r="A631" s="4" t="s">
        <v>1910</v>
      </c>
      <c r="B631" s="4" t="s">
        <v>1727</v>
      </c>
      <c r="C631" t="s">
        <v>710</v>
      </c>
      <c r="D631" t="s">
        <v>7607</v>
      </c>
      <c r="E631" s="2"/>
      <c r="F631" s="4" t="s">
        <v>683</v>
      </c>
      <c r="G631" t="s">
        <v>3521</v>
      </c>
      <c r="H631">
        <v>1</v>
      </c>
      <c r="I631" s="89">
        <v>43101</v>
      </c>
      <c r="J631">
        <v>12</v>
      </c>
      <c r="K631" t="s">
        <v>10</v>
      </c>
    </row>
    <row r="632" spans="1:11" ht="60" x14ac:dyDescent="0.25">
      <c r="A632" s="4" t="s">
        <v>1910</v>
      </c>
      <c r="B632" s="4" t="s">
        <v>1750</v>
      </c>
      <c r="C632" t="s">
        <v>884</v>
      </c>
      <c r="D632" t="s">
        <v>7608</v>
      </c>
      <c r="E632" s="2">
        <v>0</v>
      </c>
      <c r="F632" s="4" t="s">
        <v>885</v>
      </c>
      <c r="G632" t="s">
        <v>9</v>
      </c>
      <c r="H632">
        <v>1</v>
      </c>
      <c r="I632" s="89">
        <v>43132</v>
      </c>
      <c r="J632">
        <v>11</v>
      </c>
      <c r="K632" t="s">
        <v>10</v>
      </c>
    </row>
    <row r="633" spans="1:11" ht="60" x14ac:dyDescent="0.25">
      <c r="A633" s="4" t="s">
        <v>1910</v>
      </c>
      <c r="B633" s="4" t="s">
        <v>1750</v>
      </c>
      <c r="C633" t="s">
        <v>884</v>
      </c>
      <c r="D633" t="s">
        <v>7608</v>
      </c>
      <c r="E633" s="2"/>
      <c r="F633" s="4" t="s">
        <v>886</v>
      </c>
      <c r="G633" t="s">
        <v>9</v>
      </c>
      <c r="H633">
        <v>1</v>
      </c>
      <c r="I633" s="89">
        <v>43132</v>
      </c>
      <c r="J633">
        <v>11</v>
      </c>
      <c r="K633" t="s">
        <v>10</v>
      </c>
    </row>
    <row r="634" spans="1:11" ht="30" x14ac:dyDescent="0.25">
      <c r="A634" s="4" t="s">
        <v>1910</v>
      </c>
      <c r="B634" s="4" t="s">
        <v>1751</v>
      </c>
      <c r="C634" t="s">
        <v>887</v>
      </c>
      <c r="D634" t="s">
        <v>7609</v>
      </c>
      <c r="E634" s="2">
        <v>0</v>
      </c>
      <c r="F634" s="4" t="s">
        <v>888</v>
      </c>
      <c r="G634" t="s">
        <v>9</v>
      </c>
      <c r="H634">
        <v>1</v>
      </c>
      <c r="I634" s="89">
        <v>43101</v>
      </c>
      <c r="J634">
        <v>12</v>
      </c>
      <c r="K634" t="s">
        <v>10</v>
      </c>
    </row>
    <row r="635" spans="1:11" ht="30" x14ac:dyDescent="0.25">
      <c r="A635" s="4" t="s">
        <v>1910</v>
      </c>
      <c r="B635" s="4" t="s">
        <v>1751</v>
      </c>
      <c r="C635" t="s">
        <v>887</v>
      </c>
      <c r="D635" t="s">
        <v>7609</v>
      </c>
      <c r="E635" s="2"/>
      <c r="F635" s="4" t="s">
        <v>889</v>
      </c>
      <c r="G635" t="s">
        <v>9</v>
      </c>
      <c r="H635">
        <v>1</v>
      </c>
      <c r="I635" s="89">
        <v>43101</v>
      </c>
      <c r="J635">
        <v>12</v>
      </c>
      <c r="K635" t="s">
        <v>10</v>
      </c>
    </row>
    <row r="636" spans="1:11" ht="30" x14ac:dyDescent="0.25">
      <c r="A636" s="4" t="s">
        <v>1910</v>
      </c>
      <c r="B636" s="4" t="s">
        <v>1751</v>
      </c>
      <c r="C636" t="s">
        <v>887</v>
      </c>
      <c r="D636" t="s">
        <v>7609</v>
      </c>
      <c r="E636" s="2"/>
      <c r="F636" s="4" t="s">
        <v>890</v>
      </c>
      <c r="G636" t="s">
        <v>9</v>
      </c>
      <c r="H636">
        <v>1</v>
      </c>
      <c r="I636" s="89">
        <v>43101</v>
      </c>
      <c r="J636">
        <v>12</v>
      </c>
      <c r="K636" t="s">
        <v>10</v>
      </c>
    </row>
    <row r="637" spans="1:11" ht="30" x14ac:dyDescent="0.25">
      <c r="A637" s="4" t="s">
        <v>1910</v>
      </c>
      <c r="B637" s="4" t="s">
        <v>1751</v>
      </c>
      <c r="C637" t="s">
        <v>887</v>
      </c>
      <c r="D637" t="s">
        <v>7609</v>
      </c>
      <c r="E637" s="2"/>
      <c r="F637" s="4" t="s">
        <v>891</v>
      </c>
      <c r="G637" t="s">
        <v>9</v>
      </c>
      <c r="H637">
        <v>1</v>
      </c>
      <c r="I637" s="89">
        <v>43101</v>
      </c>
      <c r="J637">
        <v>12</v>
      </c>
      <c r="K637" t="s">
        <v>10</v>
      </c>
    </row>
    <row r="638" spans="1:11" ht="30" x14ac:dyDescent="0.25">
      <c r="A638" s="4" t="s">
        <v>1910</v>
      </c>
      <c r="B638" s="4" t="s">
        <v>1751</v>
      </c>
      <c r="C638" t="s">
        <v>887</v>
      </c>
      <c r="D638" t="s">
        <v>7609</v>
      </c>
      <c r="E638" s="2"/>
      <c r="F638" s="4" t="s">
        <v>892</v>
      </c>
      <c r="G638" t="s">
        <v>9</v>
      </c>
      <c r="H638">
        <v>1</v>
      </c>
      <c r="I638" s="89">
        <v>43101</v>
      </c>
      <c r="J638">
        <v>12</v>
      </c>
      <c r="K638" t="s">
        <v>10</v>
      </c>
    </row>
    <row r="639" spans="1:11" ht="30" x14ac:dyDescent="0.25">
      <c r="A639" s="4" t="s">
        <v>1910</v>
      </c>
      <c r="B639" s="4" t="s">
        <v>1751</v>
      </c>
      <c r="C639" t="s">
        <v>887</v>
      </c>
      <c r="D639" t="s">
        <v>7609</v>
      </c>
      <c r="E639" s="2"/>
      <c r="F639" s="4" t="s">
        <v>893</v>
      </c>
      <c r="G639" t="s">
        <v>9</v>
      </c>
      <c r="H639">
        <v>1</v>
      </c>
      <c r="I639" s="89">
        <v>43101</v>
      </c>
      <c r="J639">
        <v>12</v>
      </c>
      <c r="K639" t="s">
        <v>10</v>
      </c>
    </row>
    <row r="640" spans="1:11" ht="45" x14ac:dyDescent="0.25">
      <c r="A640" s="4" t="s">
        <v>1910</v>
      </c>
      <c r="B640" s="4" t="s">
        <v>1752</v>
      </c>
      <c r="C640" t="s">
        <v>894</v>
      </c>
      <c r="D640" t="s">
        <v>7610</v>
      </c>
      <c r="E640" s="2">
        <v>0</v>
      </c>
      <c r="F640" s="4" t="s">
        <v>895</v>
      </c>
      <c r="G640" t="s">
        <v>9</v>
      </c>
      <c r="H640">
        <v>1</v>
      </c>
      <c r="I640" s="89">
        <v>43101</v>
      </c>
      <c r="J640">
        <v>12</v>
      </c>
      <c r="K640" t="s">
        <v>10</v>
      </c>
    </row>
    <row r="641" spans="1:11" ht="45" x14ac:dyDescent="0.25">
      <c r="A641" s="4" t="s">
        <v>1910</v>
      </c>
      <c r="B641" s="4" t="s">
        <v>1752</v>
      </c>
      <c r="C641" t="s">
        <v>894</v>
      </c>
      <c r="D641" t="s">
        <v>7610</v>
      </c>
      <c r="E641" s="2"/>
      <c r="F641" s="4" t="s">
        <v>896</v>
      </c>
      <c r="G641" t="s">
        <v>9</v>
      </c>
      <c r="H641">
        <v>1</v>
      </c>
      <c r="I641" s="89">
        <v>43101</v>
      </c>
      <c r="J641">
        <v>12</v>
      </c>
      <c r="K641" t="s">
        <v>10</v>
      </c>
    </row>
    <row r="642" spans="1:11" ht="60" x14ac:dyDescent="0.25">
      <c r="A642" s="4" t="s">
        <v>1910</v>
      </c>
      <c r="B642" s="4" t="s">
        <v>1728</v>
      </c>
      <c r="C642" t="s">
        <v>715</v>
      </c>
      <c r="D642" t="s">
        <v>7611</v>
      </c>
      <c r="E642" s="2">
        <v>1147887944</v>
      </c>
      <c r="F642" s="4" t="s">
        <v>716</v>
      </c>
      <c r="G642" t="s">
        <v>9</v>
      </c>
      <c r="H642">
        <v>1</v>
      </c>
      <c r="I642" s="89">
        <v>43101</v>
      </c>
      <c r="J642">
        <v>12</v>
      </c>
      <c r="K642" t="s">
        <v>10</v>
      </c>
    </row>
    <row r="643" spans="1:11" ht="60" x14ac:dyDescent="0.25">
      <c r="A643" s="4" t="s">
        <v>1910</v>
      </c>
      <c r="B643" s="4" t="s">
        <v>1728</v>
      </c>
      <c r="C643" t="s">
        <v>715</v>
      </c>
      <c r="D643" t="s">
        <v>7611</v>
      </c>
      <c r="E643" s="2"/>
      <c r="F643" s="4" t="s">
        <v>717</v>
      </c>
      <c r="G643" t="s">
        <v>9</v>
      </c>
      <c r="H643">
        <v>1</v>
      </c>
      <c r="I643" s="89">
        <v>43101</v>
      </c>
      <c r="J643">
        <v>12</v>
      </c>
      <c r="K643" t="s">
        <v>10</v>
      </c>
    </row>
    <row r="644" spans="1:11" ht="60" x14ac:dyDescent="0.25">
      <c r="A644" s="4" t="s">
        <v>1910</v>
      </c>
      <c r="B644" s="4" t="s">
        <v>1728</v>
      </c>
      <c r="C644" t="s">
        <v>715</v>
      </c>
      <c r="D644" t="s">
        <v>7611</v>
      </c>
      <c r="E644" s="2"/>
      <c r="F644" s="4" t="s">
        <v>718</v>
      </c>
      <c r="G644" t="s">
        <v>9</v>
      </c>
      <c r="H644">
        <v>1</v>
      </c>
      <c r="I644" s="89">
        <v>43101</v>
      </c>
      <c r="J644">
        <v>12</v>
      </c>
      <c r="K644" t="s">
        <v>10</v>
      </c>
    </row>
    <row r="645" spans="1:11" ht="60" x14ac:dyDescent="0.25">
      <c r="A645" s="4" t="s">
        <v>1910</v>
      </c>
      <c r="B645" s="4" t="s">
        <v>1728</v>
      </c>
      <c r="C645" t="s">
        <v>715</v>
      </c>
      <c r="D645" t="s">
        <v>7611</v>
      </c>
      <c r="E645" s="2"/>
      <c r="F645" s="4" t="s">
        <v>719</v>
      </c>
      <c r="G645" t="s">
        <v>9</v>
      </c>
      <c r="H645">
        <v>1</v>
      </c>
      <c r="I645" s="89">
        <v>43101</v>
      </c>
      <c r="J645">
        <v>12</v>
      </c>
      <c r="K645" t="s">
        <v>10</v>
      </c>
    </row>
    <row r="646" spans="1:11" ht="60" x14ac:dyDescent="0.25">
      <c r="A646" s="4" t="s">
        <v>1910</v>
      </c>
      <c r="B646" s="4" t="s">
        <v>1728</v>
      </c>
      <c r="C646" t="s">
        <v>715</v>
      </c>
      <c r="D646" t="s">
        <v>7611</v>
      </c>
      <c r="E646" s="2"/>
      <c r="F646" s="4" t="s">
        <v>2010</v>
      </c>
      <c r="G646" t="s">
        <v>3521</v>
      </c>
      <c r="H646">
        <v>1</v>
      </c>
      <c r="I646" s="89">
        <v>43101</v>
      </c>
      <c r="J646">
        <v>12</v>
      </c>
      <c r="K646" t="s">
        <v>10</v>
      </c>
    </row>
    <row r="647" spans="1:11" ht="45" x14ac:dyDescent="0.25">
      <c r="A647" s="4" t="s">
        <v>1910</v>
      </c>
      <c r="B647" s="4" t="s">
        <v>1753</v>
      </c>
      <c r="C647" t="s">
        <v>897</v>
      </c>
      <c r="D647" t="s">
        <v>7612</v>
      </c>
      <c r="E647" s="2">
        <v>0</v>
      </c>
      <c r="F647" s="4" t="s">
        <v>899</v>
      </c>
      <c r="G647" t="s">
        <v>9</v>
      </c>
      <c r="H647">
        <v>1</v>
      </c>
      <c r="I647" s="89">
        <v>43101</v>
      </c>
      <c r="J647">
        <v>12</v>
      </c>
      <c r="K647" t="s">
        <v>10</v>
      </c>
    </row>
    <row r="648" spans="1:11" ht="45" x14ac:dyDescent="0.25">
      <c r="A648" s="4" t="s">
        <v>1910</v>
      </c>
      <c r="B648" s="4" t="s">
        <v>1753</v>
      </c>
      <c r="C648" t="s">
        <v>897</v>
      </c>
      <c r="D648" t="s">
        <v>7612</v>
      </c>
      <c r="E648" s="2"/>
      <c r="F648" s="4" t="s">
        <v>900</v>
      </c>
      <c r="G648" t="s">
        <v>9</v>
      </c>
      <c r="H648">
        <v>1</v>
      </c>
      <c r="I648" s="89">
        <v>43101</v>
      </c>
      <c r="J648">
        <v>12</v>
      </c>
      <c r="K648" t="s">
        <v>10</v>
      </c>
    </row>
    <row r="649" spans="1:11" ht="45" x14ac:dyDescent="0.25">
      <c r="A649" s="4" t="s">
        <v>1910</v>
      </c>
      <c r="B649" s="4" t="s">
        <v>1753</v>
      </c>
      <c r="C649" t="s">
        <v>897</v>
      </c>
      <c r="D649" t="s">
        <v>7612</v>
      </c>
      <c r="E649" s="2"/>
      <c r="F649" s="4" t="s">
        <v>901</v>
      </c>
      <c r="G649" t="s">
        <v>9</v>
      </c>
      <c r="H649">
        <v>1</v>
      </c>
      <c r="I649" s="89">
        <v>43101</v>
      </c>
      <c r="J649">
        <v>12</v>
      </c>
      <c r="K649" t="s">
        <v>10</v>
      </c>
    </row>
    <row r="650" spans="1:11" ht="45" x14ac:dyDescent="0.25">
      <c r="A650" s="4" t="s">
        <v>1910</v>
      </c>
      <c r="B650" s="4" t="s">
        <v>1754</v>
      </c>
      <c r="C650" t="s">
        <v>902</v>
      </c>
      <c r="D650" t="s">
        <v>7613</v>
      </c>
      <c r="E650" s="2">
        <v>0</v>
      </c>
      <c r="F650" s="4" t="s">
        <v>903</v>
      </c>
      <c r="G650" t="s">
        <v>9</v>
      </c>
      <c r="H650">
        <v>1</v>
      </c>
      <c r="I650" s="89">
        <v>43101</v>
      </c>
      <c r="J650">
        <v>10</v>
      </c>
      <c r="K650" t="s">
        <v>10</v>
      </c>
    </row>
    <row r="651" spans="1:11" ht="45" x14ac:dyDescent="0.25">
      <c r="A651" s="4" t="s">
        <v>1910</v>
      </c>
      <c r="B651" s="4" t="s">
        <v>1754</v>
      </c>
      <c r="C651" t="s">
        <v>902</v>
      </c>
      <c r="D651" t="s">
        <v>7613</v>
      </c>
      <c r="E651" s="2"/>
      <c r="F651" s="4" t="s">
        <v>904</v>
      </c>
      <c r="G651" t="s">
        <v>9</v>
      </c>
      <c r="H651">
        <v>1</v>
      </c>
      <c r="I651" s="89">
        <v>43101</v>
      </c>
      <c r="J651">
        <v>10</v>
      </c>
      <c r="K651" t="s">
        <v>10</v>
      </c>
    </row>
    <row r="652" spans="1:11" ht="45" x14ac:dyDescent="0.25">
      <c r="A652" s="4" t="s">
        <v>1910</v>
      </c>
      <c r="B652" s="4" t="s">
        <v>1754</v>
      </c>
      <c r="C652" t="s">
        <v>902</v>
      </c>
      <c r="D652" t="s">
        <v>7613</v>
      </c>
      <c r="E652" s="2"/>
      <c r="F652" s="4" t="s">
        <v>905</v>
      </c>
      <c r="G652" t="s">
        <v>9</v>
      </c>
      <c r="H652">
        <v>1</v>
      </c>
      <c r="I652" s="89">
        <v>43101</v>
      </c>
      <c r="J652">
        <v>10</v>
      </c>
      <c r="K652" t="s">
        <v>10</v>
      </c>
    </row>
    <row r="653" spans="1:11" ht="45" x14ac:dyDescent="0.25">
      <c r="A653" s="4" t="s">
        <v>1910</v>
      </c>
      <c r="B653" s="4" t="s">
        <v>1754</v>
      </c>
      <c r="C653" t="s">
        <v>902</v>
      </c>
      <c r="D653" t="s">
        <v>7613</v>
      </c>
      <c r="E653" s="2"/>
      <c r="F653" s="4" t="s">
        <v>906</v>
      </c>
      <c r="G653" t="s">
        <v>9</v>
      </c>
      <c r="H653">
        <v>1</v>
      </c>
      <c r="I653" s="89">
        <v>43101</v>
      </c>
      <c r="J653">
        <v>10</v>
      </c>
      <c r="K653" t="s">
        <v>10</v>
      </c>
    </row>
    <row r="654" spans="1:11" ht="45" x14ac:dyDescent="0.25">
      <c r="A654" s="4" t="s">
        <v>1910</v>
      </c>
      <c r="B654" s="4" t="s">
        <v>1755</v>
      </c>
      <c r="C654" t="s">
        <v>907</v>
      </c>
      <c r="D654" t="s">
        <v>7614</v>
      </c>
      <c r="E654" s="2">
        <v>100000000</v>
      </c>
      <c r="F654" s="4" t="s">
        <v>908</v>
      </c>
      <c r="G654" t="s">
        <v>9</v>
      </c>
      <c r="H654">
        <v>1</v>
      </c>
      <c r="I654" s="89">
        <v>43101</v>
      </c>
      <c r="J654">
        <v>12</v>
      </c>
      <c r="K654" t="s">
        <v>10</v>
      </c>
    </row>
    <row r="655" spans="1:11" ht="45" x14ac:dyDescent="0.25">
      <c r="A655" s="4" t="s">
        <v>1910</v>
      </c>
      <c r="B655" s="4" t="s">
        <v>1755</v>
      </c>
      <c r="C655" t="s">
        <v>907</v>
      </c>
      <c r="D655" t="s">
        <v>7614</v>
      </c>
      <c r="E655" s="2"/>
      <c r="F655" s="4" t="s">
        <v>909</v>
      </c>
      <c r="G655" t="s">
        <v>9</v>
      </c>
      <c r="H655">
        <v>1</v>
      </c>
      <c r="I655" s="89">
        <v>43101</v>
      </c>
      <c r="J655">
        <v>12</v>
      </c>
      <c r="K655" t="s">
        <v>10</v>
      </c>
    </row>
    <row r="656" spans="1:11" ht="45" x14ac:dyDescent="0.25">
      <c r="A656" s="4" t="s">
        <v>1910</v>
      </c>
      <c r="B656" s="4" t="s">
        <v>1755</v>
      </c>
      <c r="C656" t="s">
        <v>907</v>
      </c>
      <c r="D656" t="s">
        <v>7614</v>
      </c>
      <c r="E656" s="2"/>
      <c r="F656" s="4" t="s">
        <v>910</v>
      </c>
      <c r="G656" t="s">
        <v>9</v>
      </c>
      <c r="H656">
        <v>1</v>
      </c>
      <c r="I656" s="89">
        <v>43101</v>
      </c>
      <c r="J656">
        <v>12</v>
      </c>
      <c r="K656" t="s">
        <v>10</v>
      </c>
    </row>
    <row r="657" spans="1:11" ht="30" x14ac:dyDescent="0.25">
      <c r="A657" s="4" t="s">
        <v>1910</v>
      </c>
      <c r="B657" s="4" t="s">
        <v>1730</v>
      </c>
      <c r="C657" t="s">
        <v>740</v>
      </c>
      <c r="D657" t="s">
        <v>7615</v>
      </c>
      <c r="E657" s="2">
        <v>310998452</v>
      </c>
      <c r="F657" s="4" t="s">
        <v>741</v>
      </c>
      <c r="G657" t="s">
        <v>9</v>
      </c>
      <c r="H657">
        <v>1</v>
      </c>
      <c r="I657" s="89">
        <v>43101</v>
      </c>
      <c r="J657">
        <v>12</v>
      </c>
      <c r="K657" t="s">
        <v>10</v>
      </c>
    </row>
    <row r="658" spans="1:11" ht="30" x14ac:dyDescent="0.25">
      <c r="A658" s="4" t="s">
        <v>1910</v>
      </c>
      <c r="B658" s="4" t="s">
        <v>1730</v>
      </c>
      <c r="C658" t="s">
        <v>740</v>
      </c>
      <c r="D658" t="s">
        <v>7615</v>
      </c>
      <c r="E658" s="2"/>
      <c r="F658" s="4" t="s">
        <v>742</v>
      </c>
      <c r="G658" t="s">
        <v>9</v>
      </c>
      <c r="H658">
        <v>1</v>
      </c>
      <c r="I658" s="89">
        <v>43101</v>
      </c>
      <c r="J658">
        <v>12</v>
      </c>
      <c r="K658" t="s">
        <v>10</v>
      </c>
    </row>
    <row r="659" spans="1:11" ht="30" x14ac:dyDescent="0.25">
      <c r="A659" s="4" t="s">
        <v>1910</v>
      </c>
      <c r="B659" s="4" t="s">
        <v>1730</v>
      </c>
      <c r="C659" t="s">
        <v>740</v>
      </c>
      <c r="D659" t="s">
        <v>7615</v>
      </c>
      <c r="E659" s="2"/>
      <c r="F659" s="4" t="s">
        <v>743</v>
      </c>
      <c r="G659" t="s">
        <v>9</v>
      </c>
      <c r="H659">
        <v>1</v>
      </c>
      <c r="I659" s="89">
        <v>43101</v>
      </c>
      <c r="J659">
        <v>12</v>
      </c>
      <c r="K659" t="s">
        <v>10</v>
      </c>
    </row>
    <row r="660" spans="1:11" ht="30" x14ac:dyDescent="0.25">
      <c r="A660" s="4" t="s">
        <v>1910</v>
      </c>
      <c r="B660" s="4" t="s">
        <v>1730</v>
      </c>
      <c r="C660" t="s">
        <v>740</v>
      </c>
      <c r="D660" t="s">
        <v>7615</v>
      </c>
      <c r="E660" s="2"/>
      <c r="F660" s="4" t="s">
        <v>744</v>
      </c>
      <c r="G660" t="s">
        <v>9</v>
      </c>
      <c r="H660">
        <v>1</v>
      </c>
      <c r="I660" s="89">
        <v>43101</v>
      </c>
      <c r="J660">
        <v>12</v>
      </c>
      <c r="K660" t="s">
        <v>10</v>
      </c>
    </row>
    <row r="661" spans="1:11" ht="30" x14ac:dyDescent="0.25">
      <c r="A661" s="4" t="s">
        <v>1910</v>
      </c>
      <c r="B661" s="4" t="s">
        <v>1730</v>
      </c>
      <c r="C661" t="s">
        <v>740</v>
      </c>
      <c r="D661" t="s">
        <v>7615</v>
      </c>
      <c r="E661" s="2"/>
      <c r="F661" s="4" t="s">
        <v>745</v>
      </c>
      <c r="G661" t="s">
        <v>9</v>
      </c>
      <c r="H661">
        <v>1</v>
      </c>
      <c r="I661" s="89">
        <v>43101</v>
      </c>
      <c r="J661">
        <v>12</v>
      </c>
      <c r="K661" t="s">
        <v>10</v>
      </c>
    </row>
    <row r="662" spans="1:11" ht="30" x14ac:dyDescent="0.25">
      <c r="A662" s="4" t="s">
        <v>1910</v>
      </c>
      <c r="B662" s="4" t="s">
        <v>1730</v>
      </c>
      <c r="C662" t="s">
        <v>740</v>
      </c>
      <c r="D662" t="s">
        <v>7615</v>
      </c>
      <c r="E662" s="2"/>
      <c r="F662" s="4" t="s">
        <v>746</v>
      </c>
      <c r="G662" t="s">
        <v>9</v>
      </c>
      <c r="H662">
        <v>1</v>
      </c>
      <c r="I662" s="89">
        <v>43101</v>
      </c>
      <c r="J662">
        <v>12</v>
      </c>
      <c r="K662" t="s">
        <v>10</v>
      </c>
    </row>
    <row r="663" spans="1:11" ht="45" x14ac:dyDescent="0.25">
      <c r="A663" s="4" t="s">
        <v>1910</v>
      </c>
      <c r="B663" s="4" t="s">
        <v>1756</v>
      </c>
      <c r="C663" t="s">
        <v>911</v>
      </c>
      <c r="D663" t="s">
        <v>7616</v>
      </c>
      <c r="E663" s="2">
        <v>0</v>
      </c>
      <c r="F663" s="4" t="s">
        <v>903</v>
      </c>
      <c r="G663" t="s">
        <v>9</v>
      </c>
      <c r="H663">
        <v>1</v>
      </c>
      <c r="I663" s="89">
        <v>43101</v>
      </c>
      <c r="J663">
        <v>10</v>
      </c>
      <c r="K663" t="s">
        <v>10</v>
      </c>
    </row>
    <row r="664" spans="1:11" ht="45" x14ac:dyDescent="0.25">
      <c r="A664" s="4" t="s">
        <v>1910</v>
      </c>
      <c r="B664" s="4" t="s">
        <v>1756</v>
      </c>
      <c r="C664" t="s">
        <v>911</v>
      </c>
      <c r="D664" t="s">
        <v>7616</v>
      </c>
      <c r="E664" s="2"/>
      <c r="F664" s="4" t="s">
        <v>904</v>
      </c>
      <c r="G664" t="s">
        <v>9</v>
      </c>
      <c r="H664">
        <v>1</v>
      </c>
      <c r="I664" s="89">
        <v>43101</v>
      </c>
      <c r="J664">
        <v>10</v>
      </c>
      <c r="K664" t="s">
        <v>10</v>
      </c>
    </row>
    <row r="665" spans="1:11" ht="45" x14ac:dyDescent="0.25">
      <c r="A665" s="4" t="s">
        <v>1910</v>
      </c>
      <c r="B665" s="4" t="s">
        <v>1756</v>
      </c>
      <c r="C665" t="s">
        <v>911</v>
      </c>
      <c r="D665" t="s">
        <v>7616</v>
      </c>
      <c r="E665" s="2"/>
      <c r="F665" s="4" t="s">
        <v>905</v>
      </c>
      <c r="G665" t="s">
        <v>9</v>
      </c>
      <c r="H665">
        <v>1</v>
      </c>
      <c r="I665" s="89">
        <v>43101</v>
      </c>
      <c r="J665">
        <v>10</v>
      </c>
      <c r="K665" t="s">
        <v>10</v>
      </c>
    </row>
    <row r="666" spans="1:11" ht="45" x14ac:dyDescent="0.25">
      <c r="A666" s="4" t="s">
        <v>1910</v>
      </c>
      <c r="B666" s="4" t="s">
        <v>1756</v>
      </c>
      <c r="C666" t="s">
        <v>911</v>
      </c>
      <c r="D666" t="s">
        <v>7616</v>
      </c>
      <c r="E666" s="2"/>
      <c r="F666" s="4" t="s">
        <v>906</v>
      </c>
      <c r="G666" t="s">
        <v>9</v>
      </c>
      <c r="H666">
        <v>1</v>
      </c>
      <c r="I666" s="89">
        <v>43101</v>
      </c>
      <c r="J666">
        <v>10</v>
      </c>
      <c r="K666" t="s">
        <v>10</v>
      </c>
    </row>
    <row r="667" spans="1:11" ht="45" x14ac:dyDescent="0.25">
      <c r="A667" s="4" t="s">
        <v>1910</v>
      </c>
      <c r="B667" s="4" t="s">
        <v>1731</v>
      </c>
      <c r="C667" t="s">
        <v>747</v>
      </c>
      <c r="D667" t="s">
        <v>7617</v>
      </c>
      <c r="E667" s="2">
        <v>334590735731</v>
      </c>
      <c r="F667" s="4" t="s">
        <v>748</v>
      </c>
      <c r="G667" t="s">
        <v>9</v>
      </c>
      <c r="H667">
        <v>1</v>
      </c>
      <c r="I667" s="89">
        <v>43101</v>
      </c>
      <c r="J667">
        <v>12</v>
      </c>
      <c r="K667" t="s">
        <v>10</v>
      </c>
    </row>
    <row r="668" spans="1:11" ht="45" x14ac:dyDescent="0.25">
      <c r="A668" s="4" t="s">
        <v>1910</v>
      </c>
      <c r="B668" s="4" t="s">
        <v>1731</v>
      </c>
      <c r="C668" t="s">
        <v>747</v>
      </c>
      <c r="D668" t="s">
        <v>7617</v>
      </c>
      <c r="E668" s="2"/>
      <c r="F668" s="4" t="s">
        <v>749</v>
      </c>
      <c r="G668" t="s">
        <v>9</v>
      </c>
      <c r="H668">
        <v>1</v>
      </c>
      <c r="I668" s="89">
        <v>43101</v>
      </c>
      <c r="J668">
        <v>12</v>
      </c>
      <c r="K668" t="s">
        <v>10</v>
      </c>
    </row>
    <row r="669" spans="1:11" ht="45" x14ac:dyDescent="0.25">
      <c r="A669" s="4" t="s">
        <v>1910</v>
      </c>
      <c r="B669" s="4" t="s">
        <v>1731</v>
      </c>
      <c r="C669" t="s">
        <v>747</v>
      </c>
      <c r="D669" t="s">
        <v>7617</v>
      </c>
      <c r="E669" s="2"/>
      <c r="F669" s="4" t="s">
        <v>750</v>
      </c>
      <c r="G669" t="s">
        <v>9</v>
      </c>
      <c r="H669">
        <v>1</v>
      </c>
      <c r="I669" s="89">
        <v>43101</v>
      </c>
      <c r="J669">
        <v>12</v>
      </c>
      <c r="K669" t="s">
        <v>10</v>
      </c>
    </row>
    <row r="670" spans="1:11" ht="45" x14ac:dyDescent="0.25">
      <c r="A670" s="4" t="s">
        <v>1910</v>
      </c>
      <c r="B670" s="4" t="s">
        <v>1731</v>
      </c>
      <c r="C670" t="s">
        <v>747</v>
      </c>
      <c r="D670" t="s">
        <v>7617</v>
      </c>
      <c r="E670" s="2"/>
      <c r="F670" s="4" t="s">
        <v>751</v>
      </c>
      <c r="G670" t="s">
        <v>9</v>
      </c>
      <c r="H670">
        <v>1</v>
      </c>
      <c r="I670" s="89">
        <v>43101</v>
      </c>
      <c r="J670">
        <v>12</v>
      </c>
      <c r="K670" t="s">
        <v>10</v>
      </c>
    </row>
    <row r="671" spans="1:11" ht="45" x14ac:dyDescent="0.25">
      <c r="A671" s="4" t="s">
        <v>1910</v>
      </c>
      <c r="B671" s="4" t="s">
        <v>1731</v>
      </c>
      <c r="C671" t="s">
        <v>747</v>
      </c>
      <c r="D671" t="s">
        <v>7617</v>
      </c>
      <c r="E671" s="2"/>
      <c r="F671" s="4" t="s">
        <v>752</v>
      </c>
      <c r="G671" t="s">
        <v>9</v>
      </c>
      <c r="H671">
        <v>1</v>
      </c>
      <c r="I671" s="89">
        <v>43101</v>
      </c>
      <c r="J671">
        <v>12</v>
      </c>
      <c r="K671" t="s">
        <v>10</v>
      </c>
    </row>
    <row r="672" spans="1:11" ht="45" x14ac:dyDescent="0.25">
      <c r="A672" s="4" t="s">
        <v>1910</v>
      </c>
      <c r="B672" s="4" t="s">
        <v>1731</v>
      </c>
      <c r="C672" t="s">
        <v>747</v>
      </c>
      <c r="D672" t="s">
        <v>7617</v>
      </c>
      <c r="E672" s="2"/>
      <c r="F672" s="4" t="s">
        <v>753</v>
      </c>
      <c r="G672" t="s">
        <v>9</v>
      </c>
      <c r="H672">
        <v>1</v>
      </c>
      <c r="I672" s="89">
        <v>43101</v>
      </c>
      <c r="J672">
        <v>12</v>
      </c>
      <c r="K672" t="s">
        <v>10</v>
      </c>
    </row>
    <row r="673" spans="1:11" ht="45" x14ac:dyDescent="0.25">
      <c r="A673" s="4" t="s">
        <v>1910</v>
      </c>
      <c r="B673" s="4" t="s">
        <v>1731</v>
      </c>
      <c r="C673" t="s">
        <v>747</v>
      </c>
      <c r="D673" t="s">
        <v>7617</v>
      </c>
      <c r="E673" s="2"/>
      <c r="F673" s="4" t="s">
        <v>754</v>
      </c>
      <c r="G673" t="s">
        <v>9</v>
      </c>
      <c r="H673">
        <v>1</v>
      </c>
      <c r="I673" s="89">
        <v>43101</v>
      </c>
      <c r="J673">
        <v>12</v>
      </c>
      <c r="K673" t="s">
        <v>10</v>
      </c>
    </row>
    <row r="674" spans="1:11" ht="45" x14ac:dyDescent="0.25">
      <c r="A674" s="4" t="s">
        <v>1910</v>
      </c>
      <c r="B674" s="4" t="s">
        <v>1731</v>
      </c>
      <c r="C674" t="s">
        <v>747</v>
      </c>
      <c r="D674" t="s">
        <v>7617</v>
      </c>
      <c r="E674" s="2"/>
      <c r="F674" s="4" t="s">
        <v>755</v>
      </c>
      <c r="G674" t="s">
        <v>9</v>
      </c>
      <c r="H674">
        <v>1</v>
      </c>
      <c r="I674" s="89">
        <v>43101</v>
      </c>
      <c r="J674">
        <v>12</v>
      </c>
      <c r="K674" t="s">
        <v>10</v>
      </c>
    </row>
    <row r="675" spans="1:11" ht="45" x14ac:dyDescent="0.25">
      <c r="A675" s="4" t="s">
        <v>1910</v>
      </c>
      <c r="B675" s="4" t="s">
        <v>1731</v>
      </c>
      <c r="C675" t="s">
        <v>747</v>
      </c>
      <c r="D675" t="s">
        <v>7617</v>
      </c>
      <c r="E675" s="2"/>
      <c r="F675" s="4" t="s">
        <v>756</v>
      </c>
      <c r="G675" t="s">
        <v>9</v>
      </c>
      <c r="H675">
        <v>1</v>
      </c>
      <c r="I675" s="89">
        <v>43101</v>
      </c>
      <c r="J675">
        <v>12</v>
      </c>
      <c r="K675" t="s">
        <v>10</v>
      </c>
    </row>
    <row r="676" spans="1:11" ht="45" x14ac:dyDescent="0.25">
      <c r="A676" s="4" t="s">
        <v>1910</v>
      </c>
      <c r="B676" s="4" t="s">
        <v>1731</v>
      </c>
      <c r="C676" t="s">
        <v>747</v>
      </c>
      <c r="D676" t="s">
        <v>7617</v>
      </c>
      <c r="E676" s="2"/>
      <c r="F676" s="4" t="s">
        <v>757</v>
      </c>
      <c r="G676" t="s">
        <v>9</v>
      </c>
      <c r="H676">
        <v>1</v>
      </c>
      <c r="I676" s="89">
        <v>43101</v>
      </c>
      <c r="J676">
        <v>12</v>
      </c>
      <c r="K676" t="s">
        <v>10</v>
      </c>
    </row>
    <row r="677" spans="1:11" ht="45" x14ac:dyDescent="0.25">
      <c r="A677" s="4" t="s">
        <v>1910</v>
      </c>
      <c r="B677" s="4" t="s">
        <v>1731</v>
      </c>
      <c r="C677" t="s">
        <v>747</v>
      </c>
      <c r="D677" t="s">
        <v>7617</v>
      </c>
      <c r="E677" s="2"/>
      <c r="F677" s="4" t="s">
        <v>758</v>
      </c>
      <c r="G677" t="s">
        <v>9</v>
      </c>
      <c r="H677">
        <v>1</v>
      </c>
      <c r="I677" s="89">
        <v>43101</v>
      </c>
      <c r="J677">
        <v>12</v>
      </c>
      <c r="K677" t="s">
        <v>10</v>
      </c>
    </row>
    <row r="678" spans="1:11" ht="45" x14ac:dyDescent="0.25">
      <c r="A678" s="4" t="s">
        <v>1910</v>
      </c>
      <c r="B678" s="4" t="s">
        <v>1731</v>
      </c>
      <c r="C678" t="s">
        <v>747</v>
      </c>
      <c r="D678" t="s">
        <v>7617</v>
      </c>
      <c r="E678" s="2"/>
      <c r="F678" s="4" t="s">
        <v>759</v>
      </c>
      <c r="G678" t="s">
        <v>9</v>
      </c>
      <c r="H678">
        <v>1</v>
      </c>
      <c r="I678" s="89">
        <v>43101</v>
      </c>
      <c r="J678">
        <v>12</v>
      </c>
      <c r="K678" t="s">
        <v>10</v>
      </c>
    </row>
    <row r="679" spans="1:11" ht="45" x14ac:dyDescent="0.25">
      <c r="A679" s="4" t="s">
        <v>1910</v>
      </c>
      <c r="B679" s="4" t="s">
        <v>1732</v>
      </c>
      <c r="C679" t="s">
        <v>760</v>
      </c>
      <c r="D679" t="s">
        <v>7618</v>
      </c>
      <c r="E679" s="2">
        <v>615256729212</v>
      </c>
      <c r="F679" s="4" t="s">
        <v>761</v>
      </c>
      <c r="G679" t="s">
        <v>9</v>
      </c>
      <c r="H679">
        <v>1</v>
      </c>
      <c r="I679" s="89">
        <v>43101</v>
      </c>
      <c r="J679">
        <v>12</v>
      </c>
      <c r="K679" t="s">
        <v>10</v>
      </c>
    </row>
    <row r="680" spans="1:11" ht="45" x14ac:dyDescent="0.25">
      <c r="A680" s="4" t="s">
        <v>1910</v>
      </c>
      <c r="B680" s="4" t="s">
        <v>1732</v>
      </c>
      <c r="C680" t="s">
        <v>760</v>
      </c>
      <c r="D680" t="s">
        <v>7618</v>
      </c>
      <c r="E680" s="2"/>
      <c r="F680" s="4" t="s">
        <v>762</v>
      </c>
      <c r="G680" t="s">
        <v>9</v>
      </c>
      <c r="H680">
        <v>1</v>
      </c>
      <c r="I680" s="89">
        <v>43101</v>
      </c>
      <c r="J680">
        <v>12</v>
      </c>
      <c r="K680" t="s">
        <v>10</v>
      </c>
    </row>
    <row r="681" spans="1:11" ht="45" x14ac:dyDescent="0.25">
      <c r="A681" s="4" t="s">
        <v>1910</v>
      </c>
      <c r="B681" s="4" t="s">
        <v>1732</v>
      </c>
      <c r="C681" t="s">
        <v>760</v>
      </c>
      <c r="D681" t="s">
        <v>7618</v>
      </c>
      <c r="E681" s="2"/>
      <c r="F681" s="4" t="s">
        <v>763</v>
      </c>
      <c r="G681" t="s">
        <v>9</v>
      </c>
      <c r="H681">
        <v>1</v>
      </c>
      <c r="I681" s="89">
        <v>43101</v>
      </c>
      <c r="J681">
        <v>12</v>
      </c>
      <c r="K681" t="s">
        <v>10</v>
      </c>
    </row>
    <row r="682" spans="1:11" ht="45" x14ac:dyDescent="0.25">
      <c r="A682" s="4" t="s">
        <v>1910</v>
      </c>
      <c r="B682" s="4" t="s">
        <v>1732</v>
      </c>
      <c r="C682" t="s">
        <v>760</v>
      </c>
      <c r="D682" t="s">
        <v>7618</v>
      </c>
      <c r="E682" s="2"/>
      <c r="F682" s="4" t="s">
        <v>764</v>
      </c>
      <c r="G682" t="s">
        <v>9</v>
      </c>
      <c r="H682">
        <v>1</v>
      </c>
      <c r="I682" s="89">
        <v>43101</v>
      </c>
      <c r="J682">
        <v>12</v>
      </c>
      <c r="K682" t="s">
        <v>10</v>
      </c>
    </row>
    <row r="683" spans="1:11" ht="45" x14ac:dyDescent="0.25">
      <c r="A683" s="4" t="s">
        <v>1910</v>
      </c>
      <c r="B683" s="4" t="s">
        <v>1732</v>
      </c>
      <c r="C683" t="s">
        <v>760</v>
      </c>
      <c r="D683" t="s">
        <v>7618</v>
      </c>
      <c r="E683" s="2"/>
      <c r="F683" s="4" t="s">
        <v>765</v>
      </c>
      <c r="G683" t="s">
        <v>9</v>
      </c>
      <c r="H683">
        <v>1</v>
      </c>
      <c r="I683" s="89">
        <v>43101</v>
      </c>
      <c r="J683">
        <v>12</v>
      </c>
      <c r="K683" t="s">
        <v>10</v>
      </c>
    </row>
    <row r="684" spans="1:11" ht="45" x14ac:dyDescent="0.25">
      <c r="A684" s="4" t="s">
        <v>1910</v>
      </c>
      <c r="B684" s="4" t="s">
        <v>1732</v>
      </c>
      <c r="C684" t="s">
        <v>760</v>
      </c>
      <c r="D684" t="s">
        <v>7618</v>
      </c>
      <c r="E684" s="2"/>
      <c r="F684" s="4" t="s">
        <v>766</v>
      </c>
      <c r="G684" t="s">
        <v>9</v>
      </c>
      <c r="H684">
        <v>1</v>
      </c>
      <c r="I684" s="89">
        <v>43101</v>
      </c>
      <c r="J684">
        <v>12</v>
      </c>
      <c r="K684" t="s">
        <v>10</v>
      </c>
    </row>
    <row r="685" spans="1:11" ht="45" x14ac:dyDescent="0.25">
      <c r="A685" s="4" t="s">
        <v>1910</v>
      </c>
      <c r="B685" s="4" t="s">
        <v>1732</v>
      </c>
      <c r="C685" t="s">
        <v>760</v>
      </c>
      <c r="D685" t="s">
        <v>7618</v>
      </c>
      <c r="E685" s="2"/>
      <c r="F685" s="4" t="s">
        <v>767</v>
      </c>
      <c r="G685" t="s">
        <v>9</v>
      </c>
      <c r="H685">
        <v>1</v>
      </c>
      <c r="I685" s="89">
        <v>43101</v>
      </c>
      <c r="J685">
        <v>12</v>
      </c>
      <c r="K685" t="s">
        <v>10</v>
      </c>
    </row>
    <row r="686" spans="1:11" ht="45" x14ac:dyDescent="0.25">
      <c r="A686" s="4" t="s">
        <v>1910</v>
      </c>
      <c r="B686" s="4" t="s">
        <v>1732</v>
      </c>
      <c r="C686" t="s">
        <v>760</v>
      </c>
      <c r="D686" t="s">
        <v>7618</v>
      </c>
      <c r="E686" s="2"/>
      <c r="F686" s="4" t="s">
        <v>768</v>
      </c>
      <c r="G686" t="s">
        <v>9</v>
      </c>
      <c r="H686">
        <v>1</v>
      </c>
      <c r="I686" s="89">
        <v>43101</v>
      </c>
      <c r="J686">
        <v>12</v>
      </c>
      <c r="K686" t="s">
        <v>10</v>
      </c>
    </row>
    <row r="687" spans="1:11" ht="45" x14ac:dyDescent="0.25">
      <c r="A687" s="4" t="s">
        <v>1910</v>
      </c>
      <c r="B687" s="4" t="s">
        <v>1732</v>
      </c>
      <c r="C687" t="s">
        <v>760</v>
      </c>
      <c r="D687" t="s">
        <v>7618</v>
      </c>
      <c r="E687" s="2"/>
      <c r="F687" s="4" t="s">
        <v>769</v>
      </c>
      <c r="G687" t="s">
        <v>9</v>
      </c>
      <c r="H687">
        <v>1</v>
      </c>
      <c r="I687" s="89">
        <v>43101</v>
      </c>
      <c r="J687">
        <v>12</v>
      </c>
      <c r="K687" t="s">
        <v>10</v>
      </c>
    </row>
    <row r="688" spans="1:11" ht="45" x14ac:dyDescent="0.25">
      <c r="A688" s="4" t="s">
        <v>1910</v>
      </c>
      <c r="B688" s="4" t="s">
        <v>1732</v>
      </c>
      <c r="C688" t="s">
        <v>760</v>
      </c>
      <c r="D688" t="s">
        <v>7618</v>
      </c>
      <c r="E688" s="2"/>
      <c r="F688" s="4" t="s">
        <v>770</v>
      </c>
      <c r="G688" t="s">
        <v>9</v>
      </c>
      <c r="H688">
        <v>1</v>
      </c>
      <c r="I688" s="89">
        <v>43101</v>
      </c>
      <c r="J688">
        <v>12</v>
      </c>
      <c r="K688" t="s">
        <v>10</v>
      </c>
    </row>
    <row r="689" spans="1:11" ht="45" x14ac:dyDescent="0.25">
      <c r="A689" s="4" t="s">
        <v>1910</v>
      </c>
      <c r="B689" s="4" t="s">
        <v>1732</v>
      </c>
      <c r="C689" t="s">
        <v>760</v>
      </c>
      <c r="D689" t="s">
        <v>7618</v>
      </c>
      <c r="E689" s="2"/>
      <c r="F689" s="4" t="s">
        <v>771</v>
      </c>
      <c r="G689" t="s">
        <v>9</v>
      </c>
      <c r="H689">
        <v>1</v>
      </c>
      <c r="I689" s="89">
        <v>43101</v>
      </c>
      <c r="J689">
        <v>12</v>
      </c>
      <c r="K689" t="s">
        <v>10</v>
      </c>
    </row>
    <row r="690" spans="1:11" ht="45" x14ac:dyDescent="0.25">
      <c r="A690" s="4" t="s">
        <v>1910</v>
      </c>
      <c r="B690" s="4" t="s">
        <v>1732</v>
      </c>
      <c r="C690" t="s">
        <v>760</v>
      </c>
      <c r="D690" t="s">
        <v>7618</v>
      </c>
      <c r="E690" s="2"/>
      <c r="F690" s="4" t="s">
        <v>772</v>
      </c>
      <c r="G690" t="s">
        <v>9</v>
      </c>
      <c r="H690">
        <v>1</v>
      </c>
      <c r="I690" s="89">
        <v>43101</v>
      </c>
      <c r="J690">
        <v>12</v>
      </c>
      <c r="K690" t="s">
        <v>10</v>
      </c>
    </row>
    <row r="691" spans="1:11" ht="45" x14ac:dyDescent="0.25">
      <c r="A691" s="4" t="s">
        <v>1910</v>
      </c>
      <c r="B691" s="4" t="s">
        <v>1732</v>
      </c>
      <c r="C691" t="s">
        <v>760</v>
      </c>
      <c r="D691" t="s">
        <v>7618</v>
      </c>
      <c r="E691" s="2"/>
      <c r="F691" s="4" t="s">
        <v>773</v>
      </c>
      <c r="G691" t="s">
        <v>9</v>
      </c>
      <c r="H691">
        <v>1</v>
      </c>
      <c r="I691" s="89">
        <v>43101</v>
      </c>
      <c r="J691">
        <v>12</v>
      </c>
      <c r="K691" t="s">
        <v>10</v>
      </c>
    </row>
    <row r="692" spans="1:11" ht="45" x14ac:dyDescent="0.25">
      <c r="A692" s="4" t="s">
        <v>1910</v>
      </c>
      <c r="B692" s="4" t="s">
        <v>1732</v>
      </c>
      <c r="C692" t="s">
        <v>760</v>
      </c>
      <c r="D692" t="s">
        <v>7618</v>
      </c>
      <c r="E692" s="2"/>
      <c r="F692" s="4" t="s">
        <v>774</v>
      </c>
      <c r="G692" t="s">
        <v>9</v>
      </c>
      <c r="H692">
        <v>1</v>
      </c>
      <c r="I692" s="89">
        <v>43101</v>
      </c>
      <c r="J692">
        <v>12</v>
      </c>
      <c r="K692" t="s">
        <v>10</v>
      </c>
    </row>
    <row r="693" spans="1:11" ht="30" x14ac:dyDescent="0.25">
      <c r="A693" s="4" t="s">
        <v>1910</v>
      </c>
      <c r="B693" s="4" t="s">
        <v>1733</v>
      </c>
      <c r="C693" t="s">
        <v>775</v>
      </c>
      <c r="D693" t="s">
        <v>7619</v>
      </c>
      <c r="E693" s="2">
        <v>100000000</v>
      </c>
      <c r="F693" s="4" t="s">
        <v>776</v>
      </c>
      <c r="G693" t="s">
        <v>9</v>
      </c>
      <c r="H693">
        <v>1</v>
      </c>
      <c r="I693" s="89">
        <v>43101</v>
      </c>
      <c r="J693">
        <v>12</v>
      </c>
      <c r="K693" t="s">
        <v>10</v>
      </c>
    </row>
    <row r="694" spans="1:11" ht="30" x14ac:dyDescent="0.25">
      <c r="A694" s="4" t="s">
        <v>1910</v>
      </c>
      <c r="B694" s="4" t="s">
        <v>1733</v>
      </c>
      <c r="C694" t="s">
        <v>775</v>
      </c>
      <c r="D694" t="s">
        <v>7619</v>
      </c>
      <c r="E694" s="2"/>
      <c r="F694" s="4" t="s">
        <v>778</v>
      </c>
      <c r="G694" t="s">
        <v>9</v>
      </c>
      <c r="H694">
        <v>1</v>
      </c>
      <c r="I694" s="89">
        <v>43101</v>
      </c>
      <c r="J694">
        <v>12</v>
      </c>
      <c r="K694" t="s">
        <v>10</v>
      </c>
    </row>
    <row r="695" spans="1:11" ht="45" x14ac:dyDescent="0.25">
      <c r="A695" s="4" t="s">
        <v>1910</v>
      </c>
      <c r="B695" s="4" t="s">
        <v>1735</v>
      </c>
      <c r="C695" t="s">
        <v>805</v>
      </c>
      <c r="D695" t="s">
        <v>7620</v>
      </c>
      <c r="E695" s="2">
        <v>33052000000</v>
      </c>
      <c r="F695" s="4" t="s">
        <v>806</v>
      </c>
      <c r="G695" t="s">
        <v>9</v>
      </c>
      <c r="H695">
        <v>1</v>
      </c>
      <c r="I695" s="89">
        <v>43101</v>
      </c>
      <c r="J695">
        <v>12</v>
      </c>
      <c r="K695" t="s">
        <v>10</v>
      </c>
    </row>
    <row r="696" spans="1:11" ht="30" x14ac:dyDescent="0.25">
      <c r="A696" s="4" t="s">
        <v>1910</v>
      </c>
      <c r="B696" s="4" t="s">
        <v>1736</v>
      </c>
      <c r="C696" t="s">
        <v>807</v>
      </c>
      <c r="D696" t="s">
        <v>7621</v>
      </c>
      <c r="E696" s="2">
        <v>39948000000</v>
      </c>
      <c r="F696" s="4" t="s">
        <v>808</v>
      </c>
      <c r="G696" t="s">
        <v>9</v>
      </c>
      <c r="H696">
        <v>1</v>
      </c>
      <c r="I696" s="89">
        <v>43101</v>
      </c>
      <c r="J696">
        <v>12</v>
      </c>
      <c r="K696" t="s">
        <v>10</v>
      </c>
    </row>
    <row r="697" spans="1:11" ht="30" x14ac:dyDescent="0.25">
      <c r="A697" s="4" t="s">
        <v>1910</v>
      </c>
      <c r="B697" s="4" t="s">
        <v>1736</v>
      </c>
      <c r="C697" t="s">
        <v>807</v>
      </c>
      <c r="D697" t="s">
        <v>7621</v>
      </c>
      <c r="E697" s="2"/>
      <c r="F697" s="4" t="s">
        <v>809</v>
      </c>
      <c r="G697" t="s">
        <v>9</v>
      </c>
      <c r="H697">
        <v>1</v>
      </c>
      <c r="I697" s="89">
        <v>43101</v>
      </c>
      <c r="J697">
        <v>12</v>
      </c>
      <c r="K697" t="s">
        <v>10</v>
      </c>
    </row>
    <row r="698" spans="1:11" ht="45" x14ac:dyDescent="0.25">
      <c r="A698" s="4" t="s">
        <v>1910</v>
      </c>
      <c r="B698" s="4" t="s">
        <v>1737</v>
      </c>
      <c r="C698" t="s">
        <v>810</v>
      </c>
      <c r="D698" t="s">
        <v>7622</v>
      </c>
      <c r="E698" s="2">
        <v>252047939</v>
      </c>
      <c r="F698" s="4" t="s">
        <v>811</v>
      </c>
      <c r="G698" t="s">
        <v>9</v>
      </c>
      <c r="H698">
        <v>1</v>
      </c>
      <c r="I698" s="89">
        <v>43101</v>
      </c>
      <c r="J698">
        <v>12</v>
      </c>
      <c r="K698" t="s">
        <v>10</v>
      </c>
    </row>
    <row r="699" spans="1:11" ht="45" x14ac:dyDescent="0.25">
      <c r="A699" s="4" t="s">
        <v>1910</v>
      </c>
      <c r="B699" s="4" t="s">
        <v>1737</v>
      </c>
      <c r="C699" t="s">
        <v>810</v>
      </c>
      <c r="D699" t="s">
        <v>7622</v>
      </c>
      <c r="E699" s="2"/>
      <c r="F699" s="4" t="s">
        <v>812</v>
      </c>
      <c r="G699" t="s">
        <v>9</v>
      </c>
      <c r="H699">
        <v>1</v>
      </c>
      <c r="I699" s="89">
        <v>43101</v>
      </c>
      <c r="J699">
        <v>12</v>
      </c>
      <c r="K699" t="s">
        <v>10</v>
      </c>
    </row>
    <row r="700" spans="1:11" ht="45" x14ac:dyDescent="0.25">
      <c r="A700" s="4" t="s">
        <v>1910</v>
      </c>
      <c r="B700" s="4" t="s">
        <v>1737</v>
      </c>
      <c r="C700" t="s">
        <v>810</v>
      </c>
      <c r="D700" t="s">
        <v>7622</v>
      </c>
      <c r="E700" s="2"/>
      <c r="F700" s="4" t="s">
        <v>813</v>
      </c>
      <c r="G700" t="s">
        <v>9</v>
      </c>
      <c r="H700">
        <v>1</v>
      </c>
      <c r="I700" s="89">
        <v>43101</v>
      </c>
      <c r="J700">
        <v>12</v>
      </c>
      <c r="K700" t="s">
        <v>10</v>
      </c>
    </row>
    <row r="701" spans="1:11" ht="45" x14ac:dyDescent="0.25">
      <c r="A701" s="4" t="s">
        <v>1910</v>
      </c>
      <c r="B701" s="4" t="s">
        <v>1737</v>
      </c>
      <c r="C701" t="s">
        <v>810</v>
      </c>
      <c r="D701" t="s">
        <v>7622</v>
      </c>
      <c r="E701" s="2"/>
      <c r="F701" s="4" t="s">
        <v>814</v>
      </c>
      <c r="G701" t="s">
        <v>9</v>
      </c>
      <c r="H701">
        <v>1</v>
      </c>
      <c r="I701" s="89">
        <v>43101</v>
      </c>
      <c r="J701">
        <v>12</v>
      </c>
      <c r="K701" t="s">
        <v>10</v>
      </c>
    </row>
    <row r="702" spans="1:11" ht="60" x14ac:dyDescent="0.25">
      <c r="A702" s="4" t="s">
        <v>1910</v>
      </c>
      <c r="B702" s="4" t="s">
        <v>1886</v>
      </c>
      <c r="C702" t="s">
        <v>817</v>
      </c>
      <c r="D702" t="s">
        <v>7623</v>
      </c>
      <c r="E702" s="2">
        <v>1000000000</v>
      </c>
      <c r="F702" s="4" t="s">
        <v>3788</v>
      </c>
      <c r="G702" t="s">
        <v>9</v>
      </c>
      <c r="H702">
        <v>1</v>
      </c>
      <c r="I702" s="89">
        <v>43101</v>
      </c>
      <c r="J702">
        <v>12</v>
      </c>
      <c r="K702" t="s">
        <v>10</v>
      </c>
    </row>
    <row r="703" spans="1:11" ht="45" x14ac:dyDescent="0.25">
      <c r="A703" s="4" t="s">
        <v>1910</v>
      </c>
      <c r="B703" s="4" t="s">
        <v>1739</v>
      </c>
      <c r="C703" t="s">
        <v>818</v>
      </c>
      <c r="D703" t="s">
        <v>7624</v>
      </c>
      <c r="E703" s="2">
        <v>178149000</v>
      </c>
      <c r="F703" s="4" t="s">
        <v>819</v>
      </c>
      <c r="G703" t="s">
        <v>9</v>
      </c>
      <c r="H703">
        <v>1</v>
      </c>
      <c r="I703" s="89">
        <v>43101</v>
      </c>
      <c r="J703">
        <v>12</v>
      </c>
      <c r="K703" t="s">
        <v>10</v>
      </c>
    </row>
    <row r="704" spans="1:11" ht="30" x14ac:dyDescent="0.25">
      <c r="A704" s="4" t="s">
        <v>1910</v>
      </c>
      <c r="B704" s="4" t="s">
        <v>1887</v>
      </c>
      <c r="C704" t="s">
        <v>297</v>
      </c>
      <c r="D704" t="s">
        <v>7625</v>
      </c>
      <c r="E704" s="2">
        <v>0</v>
      </c>
      <c r="F704" s="4" t="s">
        <v>7626</v>
      </c>
      <c r="G704" t="s">
        <v>9</v>
      </c>
      <c r="H704">
        <v>1</v>
      </c>
      <c r="I704" s="89">
        <v>43101</v>
      </c>
      <c r="J704">
        <v>12</v>
      </c>
      <c r="K704" t="s">
        <v>10</v>
      </c>
    </row>
    <row r="705" spans="1:11" ht="30" x14ac:dyDescent="0.25">
      <c r="A705" s="4" t="s">
        <v>1910</v>
      </c>
      <c r="B705" s="4" t="s">
        <v>1887</v>
      </c>
      <c r="C705" t="s">
        <v>297</v>
      </c>
      <c r="D705" t="s">
        <v>7625</v>
      </c>
      <c r="E705" s="2"/>
      <c r="F705" s="4" t="s">
        <v>298</v>
      </c>
      <c r="G705" t="s">
        <v>9</v>
      </c>
      <c r="H705">
        <v>1</v>
      </c>
      <c r="I705" s="89">
        <v>43101</v>
      </c>
      <c r="J705">
        <v>12</v>
      </c>
      <c r="K705" t="s">
        <v>10</v>
      </c>
    </row>
    <row r="706" spans="1:11" ht="30" x14ac:dyDescent="0.25">
      <c r="A706" s="4" t="s">
        <v>1910</v>
      </c>
      <c r="B706" s="4" t="s">
        <v>1887</v>
      </c>
      <c r="C706" t="s">
        <v>297</v>
      </c>
      <c r="D706" t="s">
        <v>7625</v>
      </c>
      <c r="E706" s="2"/>
      <c r="F706" s="4" t="s">
        <v>299</v>
      </c>
      <c r="G706" t="s">
        <v>9</v>
      </c>
      <c r="H706">
        <v>1</v>
      </c>
      <c r="I706" s="89">
        <v>43101</v>
      </c>
      <c r="J706">
        <v>12</v>
      </c>
      <c r="K706" t="s">
        <v>10</v>
      </c>
    </row>
    <row r="707" spans="1:11" ht="45" x14ac:dyDescent="0.25">
      <c r="A707" s="4" t="s">
        <v>1910</v>
      </c>
      <c r="B707" s="4" t="s">
        <v>1722</v>
      </c>
      <c r="C707" t="s">
        <v>7627</v>
      </c>
      <c r="D707" t="s">
        <v>7628</v>
      </c>
      <c r="E707" s="2">
        <v>0</v>
      </c>
      <c r="F707" s="4" t="s">
        <v>7629</v>
      </c>
      <c r="G707" t="s">
        <v>9</v>
      </c>
      <c r="H707">
        <v>1</v>
      </c>
      <c r="I707" s="89">
        <v>43101</v>
      </c>
      <c r="J707">
        <v>12</v>
      </c>
      <c r="K707" t="s">
        <v>10</v>
      </c>
    </row>
    <row r="708" spans="1:11" ht="45" x14ac:dyDescent="0.25">
      <c r="A708" s="4" t="s">
        <v>1910</v>
      </c>
      <c r="B708" s="4" t="s">
        <v>7630</v>
      </c>
      <c r="C708" t="s">
        <v>7631</v>
      </c>
      <c r="D708" t="s">
        <v>7632</v>
      </c>
      <c r="E708" s="2">
        <v>500000000</v>
      </c>
      <c r="F708" s="4" t="s">
        <v>7633</v>
      </c>
      <c r="G708" t="s">
        <v>9</v>
      </c>
      <c r="H708">
        <v>1</v>
      </c>
      <c r="I708" s="89">
        <v>43101</v>
      </c>
      <c r="J708">
        <v>12</v>
      </c>
      <c r="K708" t="s">
        <v>10</v>
      </c>
    </row>
    <row r="709" spans="1:11" ht="45" x14ac:dyDescent="0.25">
      <c r="A709" s="4" t="s">
        <v>1910</v>
      </c>
      <c r="B709" s="4" t="s">
        <v>7634</v>
      </c>
      <c r="C709" t="s">
        <v>7635</v>
      </c>
      <c r="D709" t="s">
        <v>7636</v>
      </c>
      <c r="E709" s="2">
        <v>900000000</v>
      </c>
      <c r="F709" s="4" t="s">
        <v>7637</v>
      </c>
      <c r="G709" t="s">
        <v>9</v>
      </c>
      <c r="H709">
        <v>1</v>
      </c>
      <c r="I709" s="89">
        <v>43101</v>
      </c>
      <c r="J709">
        <v>12</v>
      </c>
      <c r="K709" t="s">
        <v>10</v>
      </c>
    </row>
    <row r="710" spans="1:11" ht="45" x14ac:dyDescent="0.25">
      <c r="A710" s="4" t="s">
        <v>1910</v>
      </c>
      <c r="B710" s="4" t="s">
        <v>7634</v>
      </c>
      <c r="C710" t="s">
        <v>7635</v>
      </c>
      <c r="D710" t="s">
        <v>7636</v>
      </c>
      <c r="E710" s="2"/>
      <c r="F710" s="4" t="s">
        <v>2395</v>
      </c>
      <c r="G710" t="s">
        <v>9</v>
      </c>
      <c r="H710">
        <v>1</v>
      </c>
      <c r="I710" s="89">
        <v>43101</v>
      </c>
      <c r="J710">
        <v>12</v>
      </c>
      <c r="K710" t="s">
        <v>10</v>
      </c>
    </row>
    <row r="711" spans="1:11" ht="45" x14ac:dyDescent="0.25">
      <c r="A711" s="4" t="s">
        <v>1910</v>
      </c>
      <c r="B711" s="4" t="s">
        <v>7634</v>
      </c>
      <c r="C711" t="s">
        <v>7635</v>
      </c>
      <c r="D711" t="s">
        <v>7636</v>
      </c>
      <c r="E711" s="2"/>
      <c r="F711" s="4" t="s">
        <v>7638</v>
      </c>
      <c r="G711" t="s">
        <v>9</v>
      </c>
      <c r="H711">
        <v>1</v>
      </c>
      <c r="I711" s="89">
        <v>43101</v>
      </c>
      <c r="J711">
        <v>12</v>
      </c>
      <c r="K711" t="s">
        <v>10</v>
      </c>
    </row>
    <row r="712" spans="1:11" ht="45" x14ac:dyDescent="0.25">
      <c r="A712" s="4" t="s">
        <v>1910</v>
      </c>
      <c r="B712" s="4" t="s">
        <v>7634</v>
      </c>
      <c r="C712" t="s">
        <v>7635</v>
      </c>
      <c r="D712" t="s">
        <v>7636</v>
      </c>
      <c r="E712" s="2"/>
      <c r="F712" s="4" t="s">
        <v>7639</v>
      </c>
      <c r="G712" t="s">
        <v>9</v>
      </c>
      <c r="H712">
        <v>1</v>
      </c>
      <c r="I712" s="89">
        <v>43101</v>
      </c>
      <c r="J712">
        <v>12</v>
      </c>
      <c r="K712" t="s">
        <v>10</v>
      </c>
    </row>
    <row r="713" spans="1:11" ht="60" x14ac:dyDescent="0.25">
      <c r="A713" s="4" t="s">
        <v>1910</v>
      </c>
      <c r="B713" s="4" t="s">
        <v>1742</v>
      </c>
      <c r="C713" t="s">
        <v>835</v>
      </c>
      <c r="D713" t="s">
        <v>7594</v>
      </c>
      <c r="E713" s="2"/>
      <c r="F713" s="4" t="s">
        <v>665</v>
      </c>
      <c r="G713" t="s">
        <v>9</v>
      </c>
      <c r="H713">
        <v>1</v>
      </c>
      <c r="I713" s="89">
        <v>43101</v>
      </c>
      <c r="J713">
        <v>12</v>
      </c>
      <c r="K713" t="s">
        <v>10</v>
      </c>
    </row>
    <row r="714" spans="1:11" ht="60" x14ac:dyDescent="0.25">
      <c r="A714" s="4" t="s">
        <v>1910</v>
      </c>
      <c r="B714" s="4" t="s">
        <v>1742</v>
      </c>
      <c r="C714" t="s">
        <v>835</v>
      </c>
      <c r="D714" t="s">
        <v>7594</v>
      </c>
      <c r="E714" s="2"/>
      <c r="F714" s="4" t="s">
        <v>836</v>
      </c>
      <c r="G714" t="s">
        <v>9</v>
      </c>
      <c r="H714">
        <v>1</v>
      </c>
      <c r="I714" s="89">
        <v>43101</v>
      </c>
      <c r="J714">
        <v>12</v>
      </c>
      <c r="K714" t="s">
        <v>10</v>
      </c>
    </row>
    <row r="715" spans="1:11" ht="60" x14ac:dyDescent="0.25">
      <c r="A715" s="4" t="s">
        <v>1910</v>
      </c>
      <c r="B715" s="4" t="s">
        <v>1742</v>
      </c>
      <c r="C715" t="s">
        <v>835</v>
      </c>
      <c r="D715" t="s">
        <v>7594</v>
      </c>
      <c r="E715" s="2"/>
      <c r="F715" s="4" t="s">
        <v>837</v>
      </c>
      <c r="G715" t="s">
        <v>9</v>
      </c>
      <c r="H715">
        <v>1</v>
      </c>
      <c r="I715" s="89">
        <v>43101</v>
      </c>
      <c r="J715">
        <v>12</v>
      </c>
      <c r="K715" t="s">
        <v>10</v>
      </c>
    </row>
    <row r="716" spans="1:11" ht="60" x14ac:dyDescent="0.25">
      <c r="A716" s="4" t="s">
        <v>1910</v>
      </c>
      <c r="B716" s="4" t="s">
        <v>1742</v>
      </c>
      <c r="C716" t="s">
        <v>835</v>
      </c>
      <c r="D716" t="s">
        <v>7594</v>
      </c>
      <c r="E716" s="2"/>
      <c r="F716" s="4" t="s">
        <v>838</v>
      </c>
      <c r="G716" t="s">
        <v>9</v>
      </c>
      <c r="H716">
        <v>1</v>
      </c>
      <c r="I716" s="89">
        <v>43101</v>
      </c>
      <c r="J716">
        <v>12</v>
      </c>
      <c r="K716" t="s">
        <v>10</v>
      </c>
    </row>
    <row r="717" spans="1:11" ht="30" x14ac:dyDescent="0.25">
      <c r="A717" s="4" t="s">
        <v>1912</v>
      </c>
      <c r="B717" s="4" t="s">
        <v>7640</v>
      </c>
      <c r="C717" t="s">
        <v>7641</v>
      </c>
      <c r="D717" t="s">
        <v>7642</v>
      </c>
      <c r="E717" s="2">
        <v>0</v>
      </c>
      <c r="F717" s="4" t="s">
        <v>7643</v>
      </c>
      <c r="G717" t="s">
        <v>9</v>
      </c>
      <c r="H717">
        <v>1</v>
      </c>
      <c r="I717" s="89">
        <v>43101</v>
      </c>
      <c r="J717">
        <v>12</v>
      </c>
      <c r="K717" t="s">
        <v>10</v>
      </c>
    </row>
    <row r="718" spans="1:11" ht="30" x14ac:dyDescent="0.25">
      <c r="A718" s="4" t="s">
        <v>1912</v>
      </c>
      <c r="B718" s="4" t="s">
        <v>7640</v>
      </c>
      <c r="C718" t="s">
        <v>7641</v>
      </c>
      <c r="D718" t="s">
        <v>7642</v>
      </c>
      <c r="E718" s="2"/>
      <c r="F718" s="4" t="s">
        <v>7644</v>
      </c>
      <c r="G718" t="s">
        <v>9</v>
      </c>
      <c r="H718">
        <v>1</v>
      </c>
      <c r="I718" s="89">
        <v>43101</v>
      </c>
      <c r="J718">
        <v>12</v>
      </c>
      <c r="K718" t="s">
        <v>10</v>
      </c>
    </row>
    <row r="719" spans="1:11" ht="60" x14ac:dyDescent="0.25">
      <c r="A719" s="4" t="s">
        <v>1912</v>
      </c>
      <c r="B719" s="4" t="s">
        <v>7645</v>
      </c>
      <c r="C719" t="s">
        <v>992</v>
      </c>
      <c r="D719" t="s">
        <v>7646</v>
      </c>
      <c r="E719" s="2">
        <v>0</v>
      </c>
      <c r="F719" s="4" t="s">
        <v>413</v>
      </c>
      <c r="G719" t="s">
        <v>9</v>
      </c>
      <c r="H719">
        <v>80</v>
      </c>
      <c r="I719" s="89">
        <v>43101</v>
      </c>
      <c r="J719">
        <v>12</v>
      </c>
      <c r="K719" t="s">
        <v>10</v>
      </c>
    </row>
    <row r="720" spans="1:11" ht="60" x14ac:dyDescent="0.25">
      <c r="A720" s="4" t="s">
        <v>1912</v>
      </c>
      <c r="B720" s="4" t="s">
        <v>7645</v>
      </c>
      <c r="C720" t="s">
        <v>992</v>
      </c>
      <c r="D720" t="s">
        <v>7646</v>
      </c>
      <c r="E720" s="2"/>
      <c r="F720" s="4" t="s">
        <v>993</v>
      </c>
      <c r="G720" t="s">
        <v>9</v>
      </c>
      <c r="H720">
        <v>1</v>
      </c>
      <c r="I720" s="89">
        <v>43101</v>
      </c>
      <c r="J720">
        <v>12</v>
      </c>
      <c r="K720" t="s">
        <v>10</v>
      </c>
    </row>
    <row r="721" spans="1:11" ht="60" x14ac:dyDescent="0.25">
      <c r="A721" s="4" t="s">
        <v>1912</v>
      </c>
      <c r="B721" s="4" t="s">
        <v>7645</v>
      </c>
      <c r="C721" t="s">
        <v>992</v>
      </c>
      <c r="D721" t="s">
        <v>7646</v>
      </c>
      <c r="E721" s="2"/>
      <c r="F721" s="4" t="s">
        <v>994</v>
      </c>
      <c r="G721" t="s">
        <v>9</v>
      </c>
      <c r="H721">
        <v>1</v>
      </c>
      <c r="I721" s="89">
        <v>43101</v>
      </c>
      <c r="J721">
        <v>12</v>
      </c>
      <c r="K721" t="s">
        <v>10</v>
      </c>
    </row>
    <row r="722" spans="1:11" ht="60" x14ac:dyDescent="0.25">
      <c r="A722" s="4" t="s">
        <v>1912</v>
      </c>
      <c r="B722" s="4" t="s">
        <v>7645</v>
      </c>
      <c r="C722" t="s">
        <v>992</v>
      </c>
      <c r="D722" t="s">
        <v>7646</v>
      </c>
      <c r="E722" s="2"/>
      <c r="F722" s="4" t="s">
        <v>995</v>
      </c>
      <c r="G722" t="s">
        <v>9</v>
      </c>
      <c r="H722">
        <v>15</v>
      </c>
      <c r="I722" s="89">
        <v>43101</v>
      </c>
      <c r="J722">
        <v>12</v>
      </c>
      <c r="K722" t="s">
        <v>10</v>
      </c>
    </row>
    <row r="723" spans="1:11" ht="60" x14ac:dyDescent="0.25">
      <c r="A723" s="4" t="s">
        <v>1912</v>
      </c>
      <c r="B723" s="4" t="s">
        <v>7645</v>
      </c>
      <c r="C723" t="s">
        <v>992</v>
      </c>
      <c r="D723" t="s">
        <v>7646</v>
      </c>
      <c r="E723" s="2"/>
      <c r="F723" s="4" t="s">
        <v>993</v>
      </c>
      <c r="G723" t="s">
        <v>9</v>
      </c>
      <c r="H723">
        <v>1</v>
      </c>
      <c r="I723" s="89">
        <v>43101</v>
      </c>
      <c r="J723">
        <v>12</v>
      </c>
      <c r="K723" t="s">
        <v>10</v>
      </c>
    </row>
    <row r="724" spans="1:11" ht="60" x14ac:dyDescent="0.25">
      <c r="A724" s="4" t="s">
        <v>1912</v>
      </c>
      <c r="B724" s="4" t="s">
        <v>7645</v>
      </c>
      <c r="C724" t="s">
        <v>992</v>
      </c>
      <c r="D724" t="s">
        <v>7646</v>
      </c>
      <c r="E724" s="2"/>
      <c r="F724" s="4" t="s">
        <v>994</v>
      </c>
      <c r="G724" t="s">
        <v>9</v>
      </c>
      <c r="H724">
        <v>1</v>
      </c>
      <c r="I724" s="89">
        <v>43101</v>
      </c>
      <c r="J724">
        <v>12</v>
      </c>
      <c r="K724" t="s">
        <v>10</v>
      </c>
    </row>
    <row r="725" spans="1:11" ht="30" x14ac:dyDescent="0.25">
      <c r="A725" s="4" t="s">
        <v>1912</v>
      </c>
      <c r="B725" s="4" t="s">
        <v>1757</v>
      </c>
      <c r="C725" t="s">
        <v>947</v>
      </c>
      <c r="D725" t="s">
        <v>7647</v>
      </c>
      <c r="E725" s="2">
        <v>500000000</v>
      </c>
      <c r="F725" s="4" t="s">
        <v>883</v>
      </c>
      <c r="G725" t="s">
        <v>9</v>
      </c>
      <c r="H725">
        <v>1</v>
      </c>
      <c r="I725" s="89">
        <v>43101</v>
      </c>
      <c r="J725">
        <v>12</v>
      </c>
      <c r="K725" t="s">
        <v>10</v>
      </c>
    </row>
    <row r="726" spans="1:11" ht="30" x14ac:dyDescent="0.25">
      <c r="A726" s="4" t="s">
        <v>1912</v>
      </c>
      <c r="B726" s="4" t="s">
        <v>1757</v>
      </c>
      <c r="C726" t="s">
        <v>947</v>
      </c>
      <c r="D726" t="s">
        <v>7647</v>
      </c>
      <c r="E726" s="2"/>
      <c r="F726" s="4" t="s">
        <v>948</v>
      </c>
      <c r="G726" t="s">
        <v>9</v>
      </c>
      <c r="H726">
        <v>1</v>
      </c>
      <c r="I726" s="89">
        <v>43101</v>
      </c>
      <c r="J726">
        <v>12</v>
      </c>
      <c r="K726" t="s">
        <v>10</v>
      </c>
    </row>
    <row r="727" spans="1:11" ht="30" x14ac:dyDescent="0.25">
      <c r="A727" s="4" t="s">
        <v>1912</v>
      </c>
      <c r="B727" s="4" t="s">
        <v>1935</v>
      </c>
      <c r="C727" t="s">
        <v>996</v>
      </c>
      <c r="D727" t="s">
        <v>7648</v>
      </c>
      <c r="E727" s="2">
        <v>7223176000</v>
      </c>
      <c r="F727" s="4" t="s">
        <v>997</v>
      </c>
      <c r="G727" t="s">
        <v>20</v>
      </c>
      <c r="H727">
        <v>100</v>
      </c>
      <c r="I727" s="89">
        <v>43101</v>
      </c>
      <c r="J727">
        <v>12</v>
      </c>
      <c r="K727" t="s">
        <v>10</v>
      </c>
    </row>
    <row r="728" spans="1:11" ht="30" x14ac:dyDescent="0.25">
      <c r="A728" s="4" t="s">
        <v>1912</v>
      </c>
      <c r="B728" s="4" t="s">
        <v>1935</v>
      </c>
      <c r="C728" t="s">
        <v>996</v>
      </c>
      <c r="D728" t="s">
        <v>7648</v>
      </c>
      <c r="E728" s="2"/>
      <c r="F728" s="4" t="s">
        <v>998</v>
      </c>
      <c r="G728" t="s">
        <v>20</v>
      </c>
      <c r="H728">
        <v>100</v>
      </c>
      <c r="I728" s="89">
        <v>43101</v>
      </c>
      <c r="J728">
        <v>12</v>
      </c>
      <c r="K728" t="s">
        <v>10</v>
      </c>
    </row>
    <row r="729" spans="1:11" ht="30" x14ac:dyDescent="0.25">
      <c r="A729" s="4" t="s">
        <v>1912</v>
      </c>
      <c r="B729" s="4" t="s">
        <v>1935</v>
      </c>
      <c r="C729" t="s">
        <v>996</v>
      </c>
      <c r="D729" t="s">
        <v>7648</v>
      </c>
      <c r="E729" s="2"/>
      <c r="F729" s="4" t="s">
        <v>999</v>
      </c>
      <c r="G729" t="s">
        <v>20</v>
      </c>
      <c r="H729">
        <v>100</v>
      </c>
      <c r="I729" s="89">
        <v>43101</v>
      </c>
      <c r="J729">
        <v>12</v>
      </c>
      <c r="K729" t="s">
        <v>10</v>
      </c>
    </row>
    <row r="730" spans="1:11" ht="30" x14ac:dyDescent="0.25">
      <c r="A730" s="4" t="s">
        <v>1912</v>
      </c>
      <c r="B730" s="4" t="s">
        <v>1935</v>
      </c>
      <c r="C730" t="s">
        <v>996</v>
      </c>
      <c r="D730" t="s">
        <v>7648</v>
      </c>
      <c r="E730" s="2"/>
      <c r="F730" s="4" t="s">
        <v>1000</v>
      </c>
      <c r="G730" t="s">
        <v>20</v>
      </c>
      <c r="H730">
        <v>100</v>
      </c>
      <c r="I730" s="89">
        <v>43101</v>
      </c>
      <c r="J730">
        <v>12</v>
      </c>
      <c r="K730" t="s">
        <v>10</v>
      </c>
    </row>
    <row r="731" spans="1:11" ht="30" x14ac:dyDescent="0.25">
      <c r="A731" s="4" t="s">
        <v>1912</v>
      </c>
      <c r="B731" s="4" t="s">
        <v>1935</v>
      </c>
      <c r="C731" t="s">
        <v>996</v>
      </c>
      <c r="D731" t="s">
        <v>7648</v>
      </c>
      <c r="E731" s="2"/>
      <c r="F731" s="4" t="s">
        <v>1001</v>
      </c>
      <c r="G731" t="s">
        <v>20</v>
      </c>
      <c r="H731">
        <v>100</v>
      </c>
      <c r="I731" s="89">
        <v>43101</v>
      </c>
      <c r="J731">
        <v>12</v>
      </c>
      <c r="K731" t="s">
        <v>10</v>
      </c>
    </row>
    <row r="732" spans="1:11" ht="45" x14ac:dyDescent="0.25">
      <c r="A732" s="4" t="s">
        <v>1912</v>
      </c>
      <c r="B732" s="4" t="s">
        <v>7649</v>
      </c>
      <c r="C732" t="s">
        <v>7650</v>
      </c>
      <c r="D732" t="s">
        <v>7651</v>
      </c>
      <c r="E732" s="2">
        <v>5000000000</v>
      </c>
      <c r="F732" s="4" t="s">
        <v>7652</v>
      </c>
      <c r="G732" t="s">
        <v>9</v>
      </c>
      <c r="H732">
        <v>7</v>
      </c>
      <c r="I732" s="89">
        <v>43101</v>
      </c>
      <c r="J732">
        <v>12</v>
      </c>
      <c r="K732" t="s">
        <v>10</v>
      </c>
    </row>
    <row r="733" spans="1:11" ht="45" x14ac:dyDescent="0.25">
      <c r="A733" s="4" t="s">
        <v>1912</v>
      </c>
      <c r="B733" s="4" t="s">
        <v>7649</v>
      </c>
      <c r="C733" t="s">
        <v>7650</v>
      </c>
      <c r="D733" t="s">
        <v>7651</v>
      </c>
      <c r="E733" s="2"/>
      <c r="F733" s="4" t="s">
        <v>7653</v>
      </c>
      <c r="G733" t="s">
        <v>9</v>
      </c>
      <c r="H733">
        <v>12</v>
      </c>
      <c r="I733" s="89">
        <v>43101</v>
      </c>
      <c r="J733">
        <v>12</v>
      </c>
      <c r="K733" t="s">
        <v>10</v>
      </c>
    </row>
    <row r="734" spans="1:11" ht="45" x14ac:dyDescent="0.25">
      <c r="A734" s="4" t="s">
        <v>1912</v>
      </c>
      <c r="B734" s="4" t="s">
        <v>7649</v>
      </c>
      <c r="C734" t="s">
        <v>7650</v>
      </c>
      <c r="D734" t="s">
        <v>7651</v>
      </c>
      <c r="E734" s="2"/>
      <c r="F734" s="4" t="s">
        <v>1957</v>
      </c>
      <c r="G734" t="s">
        <v>9</v>
      </c>
      <c r="H734">
        <v>10</v>
      </c>
      <c r="I734" s="89">
        <v>43101</v>
      </c>
      <c r="J734">
        <v>12</v>
      </c>
      <c r="K734" t="s">
        <v>10</v>
      </c>
    </row>
    <row r="735" spans="1:11" ht="45" x14ac:dyDescent="0.25">
      <c r="A735" s="4" t="s">
        <v>1912</v>
      </c>
      <c r="B735" s="4" t="s">
        <v>7649</v>
      </c>
      <c r="C735" t="s">
        <v>7650</v>
      </c>
      <c r="D735" t="s">
        <v>7651</v>
      </c>
      <c r="E735" s="2"/>
      <c r="F735" s="4" t="s">
        <v>214</v>
      </c>
      <c r="G735" t="s">
        <v>9</v>
      </c>
      <c r="H735">
        <v>2</v>
      </c>
      <c r="I735" s="89">
        <v>43101</v>
      </c>
      <c r="J735">
        <v>12</v>
      </c>
      <c r="K735" t="s">
        <v>10</v>
      </c>
    </row>
    <row r="736" spans="1:11" ht="45" x14ac:dyDescent="0.25">
      <c r="A736" s="4" t="s">
        <v>1912</v>
      </c>
      <c r="B736" s="4" t="s">
        <v>7649</v>
      </c>
      <c r="C736" t="s">
        <v>7650</v>
      </c>
      <c r="D736" t="s">
        <v>7651</v>
      </c>
      <c r="E736" s="2"/>
      <c r="F736" s="4" t="s">
        <v>7654</v>
      </c>
      <c r="G736" t="s">
        <v>20</v>
      </c>
      <c r="H736">
        <v>100</v>
      </c>
      <c r="I736" s="89">
        <v>43101</v>
      </c>
      <c r="J736">
        <v>12</v>
      </c>
      <c r="K736" t="s">
        <v>10</v>
      </c>
    </row>
    <row r="737" spans="1:11" ht="45" x14ac:dyDescent="0.25">
      <c r="A737" s="4" t="s">
        <v>1912</v>
      </c>
      <c r="B737" s="4" t="s">
        <v>7649</v>
      </c>
      <c r="C737" t="s">
        <v>7650</v>
      </c>
      <c r="D737" t="s">
        <v>7651</v>
      </c>
      <c r="E737" s="2"/>
      <c r="F737" s="4" t="s">
        <v>970</v>
      </c>
      <c r="G737" t="s">
        <v>9</v>
      </c>
      <c r="H737">
        <v>1000</v>
      </c>
      <c r="I737" s="89">
        <v>43101</v>
      </c>
      <c r="J737">
        <v>12</v>
      </c>
      <c r="K737" t="s">
        <v>10</v>
      </c>
    </row>
    <row r="738" spans="1:11" ht="45" x14ac:dyDescent="0.25">
      <c r="A738" s="4" t="s">
        <v>1912</v>
      </c>
      <c r="B738" s="4" t="s">
        <v>7649</v>
      </c>
      <c r="C738" t="s">
        <v>7650</v>
      </c>
      <c r="D738" t="s">
        <v>7651</v>
      </c>
      <c r="E738" s="2"/>
      <c r="F738" s="4" t="s">
        <v>7655</v>
      </c>
      <c r="G738" t="s">
        <v>9</v>
      </c>
      <c r="H738">
        <v>115</v>
      </c>
      <c r="I738" s="89">
        <v>43101</v>
      </c>
      <c r="J738">
        <v>12</v>
      </c>
      <c r="K738" t="s">
        <v>10</v>
      </c>
    </row>
    <row r="739" spans="1:11" ht="45" x14ac:dyDescent="0.25">
      <c r="A739" s="4" t="s">
        <v>1912</v>
      </c>
      <c r="B739" s="4" t="s">
        <v>7649</v>
      </c>
      <c r="C739" t="s">
        <v>7650</v>
      </c>
      <c r="D739" t="s">
        <v>7651</v>
      </c>
      <c r="E739" s="2"/>
      <c r="F739" s="4" t="s">
        <v>7656</v>
      </c>
      <c r="G739" t="s">
        <v>9</v>
      </c>
      <c r="H739">
        <v>125</v>
      </c>
      <c r="I739" s="89">
        <v>43101</v>
      </c>
      <c r="J739">
        <v>12</v>
      </c>
      <c r="K739" t="s">
        <v>10</v>
      </c>
    </row>
    <row r="740" spans="1:11" ht="45" x14ac:dyDescent="0.25">
      <c r="A740" s="4" t="s">
        <v>1912</v>
      </c>
      <c r="B740" s="4" t="s">
        <v>7649</v>
      </c>
      <c r="C740" t="s">
        <v>7650</v>
      </c>
      <c r="D740" t="s">
        <v>7651</v>
      </c>
      <c r="E740" s="2"/>
      <c r="F740" s="4" t="s">
        <v>973</v>
      </c>
      <c r="G740" t="s">
        <v>9</v>
      </c>
      <c r="H740">
        <v>115</v>
      </c>
      <c r="I740" s="89">
        <v>43101</v>
      </c>
      <c r="J740">
        <v>12</v>
      </c>
      <c r="K740" t="s">
        <v>10</v>
      </c>
    </row>
    <row r="741" spans="1:11" ht="45" x14ac:dyDescent="0.25">
      <c r="A741" s="4" t="s">
        <v>1912</v>
      </c>
      <c r="B741" s="4" t="s">
        <v>7657</v>
      </c>
      <c r="C741" t="s">
        <v>7658</v>
      </c>
      <c r="D741" t="s">
        <v>7659</v>
      </c>
      <c r="E741" s="2">
        <v>187000000</v>
      </c>
      <c r="F741" s="4" t="s">
        <v>7660</v>
      </c>
      <c r="G741" t="s">
        <v>9</v>
      </c>
      <c r="H741">
        <v>45</v>
      </c>
      <c r="I741" s="89">
        <v>43101</v>
      </c>
      <c r="J741">
        <v>12</v>
      </c>
      <c r="K741" t="s">
        <v>10</v>
      </c>
    </row>
    <row r="742" spans="1:11" ht="45" x14ac:dyDescent="0.25">
      <c r="A742" s="4" t="s">
        <v>1912</v>
      </c>
      <c r="B742" s="4" t="s">
        <v>7657</v>
      </c>
      <c r="C742" t="s">
        <v>7658</v>
      </c>
      <c r="D742" t="s">
        <v>7659</v>
      </c>
      <c r="E742" s="2"/>
      <c r="F742" s="4" t="s">
        <v>7661</v>
      </c>
      <c r="G742" t="s">
        <v>9</v>
      </c>
      <c r="H742">
        <v>35</v>
      </c>
      <c r="I742" s="89">
        <v>43101</v>
      </c>
      <c r="J742">
        <v>12</v>
      </c>
      <c r="K742" t="s">
        <v>10</v>
      </c>
    </row>
    <row r="743" spans="1:11" ht="45" x14ac:dyDescent="0.25">
      <c r="A743" s="4" t="s">
        <v>1912</v>
      </c>
      <c r="B743" s="4" t="s">
        <v>7662</v>
      </c>
      <c r="C743" t="s">
        <v>7663</v>
      </c>
      <c r="D743" t="s">
        <v>7664</v>
      </c>
      <c r="E743" s="2">
        <v>4000000000</v>
      </c>
      <c r="F743" s="4" t="s">
        <v>7665</v>
      </c>
      <c r="G743" t="s">
        <v>9</v>
      </c>
      <c r="H743">
        <v>25</v>
      </c>
      <c r="I743" s="89">
        <v>43101</v>
      </c>
      <c r="J743">
        <v>12</v>
      </c>
      <c r="K743" t="s">
        <v>10</v>
      </c>
    </row>
    <row r="744" spans="1:11" ht="45" x14ac:dyDescent="0.25">
      <c r="A744" s="4" t="s">
        <v>1912</v>
      </c>
      <c r="B744" s="4" t="s">
        <v>7662</v>
      </c>
      <c r="C744" t="s">
        <v>7663</v>
      </c>
      <c r="D744" t="s">
        <v>7664</v>
      </c>
      <c r="E744" s="2"/>
      <c r="F744" s="4" t="s">
        <v>7666</v>
      </c>
      <c r="G744" t="s">
        <v>9</v>
      </c>
      <c r="H744">
        <v>25</v>
      </c>
      <c r="I744" s="89">
        <v>43101</v>
      </c>
      <c r="J744">
        <v>12</v>
      </c>
      <c r="K744" t="s">
        <v>10</v>
      </c>
    </row>
    <row r="745" spans="1:11" ht="45" x14ac:dyDescent="0.25">
      <c r="A745" s="4" t="s">
        <v>1912</v>
      </c>
      <c r="B745" s="4" t="s">
        <v>7662</v>
      </c>
      <c r="C745" t="s">
        <v>7663</v>
      </c>
      <c r="D745" t="s">
        <v>7664</v>
      </c>
      <c r="E745" s="2"/>
      <c r="F745" s="4" t="s">
        <v>214</v>
      </c>
      <c r="G745" t="s">
        <v>9</v>
      </c>
      <c r="H745">
        <v>1</v>
      </c>
      <c r="I745" s="89">
        <v>43101</v>
      </c>
      <c r="J745">
        <v>12</v>
      </c>
      <c r="K745" t="s">
        <v>10</v>
      </c>
    </row>
    <row r="746" spans="1:11" ht="45" x14ac:dyDescent="0.25">
      <c r="A746" s="4" t="s">
        <v>1912</v>
      </c>
      <c r="B746" s="4" t="s">
        <v>7662</v>
      </c>
      <c r="C746" t="s">
        <v>7663</v>
      </c>
      <c r="D746" t="s">
        <v>7664</v>
      </c>
      <c r="E746" s="2"/>
      <c r="F746" s="4" t="s">
        <v>1931</v>
      </c>
      <c r="G746" t="s">
        <v>9</v>
      </c>
      <c r="H746">
        <v>25</v>
      </c>
      <c r="I746" s="89">
        <v>43101</v>
      </c>
      <c r="J746">
        <v>12</v>
      </c>
      <c r="K746" t="s">
        <v>10</v>
      </c>
    </row>
    <row r="747" spans="1:11" ht="45" x14ac:dyDescent="0.25">
      <c r="A747" s="4" t="s">
        <v>1912</v>
      </c>
      <c r="B747" s="4" t="s">
        <v>7662</v>
      </c>
      <c r="C747" t="s">
        <v>7663</v>
      </c>
      <c r="D747" t="s">
        <v>7664</v>
      </c>
      <c r="E747" s="2"/>
      <c r="F747" s="4" t="s">
        <v>7667</v>
      </c>
      <c r="G747" t="s">
        <v>9</v>
      </c>
      <c r="H747">
        <v>25</v>
      </c>
      <c r="I747" s="89">
        <v>43101</v>
      </c>
      <c r="J747">
        <v>12</v>
      </c>
      <c r="K747" t="s">
        <v>10</v>
      </c>
    </row>
    <row r="748" spans="1:11" ht="45" x14ac:dyDescent="0.25">
      <c r="A748" s="4" t="s">
        <v>1912</v>
      </c>
      <c r="B748" s="4" t="s">
        <v>7662</v>
      </c>
      <c r="C748" t="s">
        <v>7663</v>
      </c>
      <c r="D748" t="s">
        <v>7664</v>
      </c>
      <c r="E748" s="2"/>
      <c r="F748" s="4" t="s">
        <v>7668</v>
      </c>
      <c r="G748" t="s">
        <v>9</v>
      </c>
      <c r="H748">
        <v>25</v>
      </c>
      <c r="I748" s="89">
        <v>43101</v>
      </c>
      <c r="J748">
        <v>12</v>
      </c>
      <c r="K748" t="s">
        <v>10</v>
      </c>
    </row>
    <row r="749" spans="1:11" ht="30" x14ac:dyDescent="0.25">
      <c r="A749" s="4" t="s">
        <v>1912</v>
      </c>
      <c r="B749" s="4" t="e">
        <v>#N/A</v>
      </c>
      <c r="C749" t="s">
        <v>7669</v>
      </c>
      <c r="D749" t="s">
        <v>7670</v>
      </c>
      <c r="E749" s="2">
        <v>450000000</v>
      </c>
      <c r="F749" s="4" t="s">
        <v>7671</v>
      </c>
      <c r="G749" t="s">
        <v>9</v>
      </c>
      <c r="H749">
        <v>1</v>
      </c>
      <c r="I749" s="89">
        <v>43101</v>
      </c>
      <c r="J749">
        <v>12</v>
      </c>
      <c r="K749" t="s">
        <v>10</v>
      </c>
    </row>
    <row r="750" spans="1:11" ht="30" x14ac:dyDescent="0.25">
      <c r="A750" s="4" t="s">
        <v>1912</v>
      </c>
      <c r="B750" s="4" t="e">
        <v>#N/A</v>
      </c>
      <c r="C750" t="s">
        <v>7669</v>
      </c>
      <c r="D750" t="s">
        <v>7670</v>
      </c>
      <c r="E750" s="2"/>
      <c r="F750" s="4" t="s">
        <v>7672</v>
      </c>
      <c r="G750" t="s">
        <v>9</v>
      </c>
      <c r="H750">
        <v>43</v>
      </c>
      <c r="I750" s="89">
        <v>43101</v>
      </c>
      <c r="J750">
        <v>12</v>
      </c>
      <c r="K750" t="s">
        <v>10</v>
      </c>
    </row>
    <row r="751" spans="1:11" ht="30" x14ac:dyDescent="0.25">
      <c r="A751" s="4" t="s">
        <v>1912</v>
      </c>
      <c r="B751" s="4" t="e">
        <v>#N/A</v>
      </c>
      <c r="C751" t="s">
        <v>7669</v>
      </c>
      <c r="D751" t="s">
        <v>7670</v>
      </c>
      <c r="E751" s="2"/>
      <c r="F751" s="4" t="s">
        <v>977</v>
      </c>
      <c r="G751" t="s">
        <v>9</v>
      </c>
      <c r="H751">
        <v>1</v>
      </c>
      <c r="I751" s="89">
        <v>43101</v>
      </c>
      <c r="J751">
        <v>12</v>
      </c>
      <c r="K751" t="s">
        <v>10</v>
      </c>
    </row>
    <row r="752" spans="1:11" ht="45" x14ac:dyDescent="0.25">
      <c r="A752" s="4" t="s">
        <v>1912</v>
      </c>
      <c r="B752" s="4" t="s">
        <v>1933</v>
      </c>
      <c r="C752" t="s">
        <v>1934</v>
      </c>
      <c r="D752" t="s">
        <v>7673</v>
      </c>
      <c r="E752" s="2">
        <v>0</v>
      </c>
      <c r="F752" s="4" t="s">
        <v>1004</v>
      </c>
      <c r="G752" t="s">
        <v>3521</v>
      </c>
      <c r="H752">
        <v>7</v>
      </c>
      <c r="I752" s="89">
        <v>43101</v>
      </c>
      <c r="J752">
        <v>12</v>
      </c>
      <c r="K752" t="s">
        <v>10</v>
      </c>
    </row>
    <row r="753" spans="1:11" ht="45" x14ac:dyDescent="0.25">
      <c r="A753" s="4" t="s">
        <v>1912</v>
      </c>
      <c r="B753" s="4" t="s">
        <v>1933</v>
      </c>
      <c r="C753" t="s">
        <v>1934</v>
      </c>
      <c r="D753" t="s">
        <v>7673</v>
      </c>
      <c r="E753" s="2"/>
      <c r="F753" s="4" t="s">
        <v>1005</v>
      </c>
      <c r="G753" t="s">
        <v>3521</v>
      </c>
      <c r="H753">
        <v>2</v>
      </c>
      <c r="I753" s="89">
        <v>43101</v>
      </c>
      <c r="J753">
        <v>12</v>
      </c>
      <c r="K753" t="s">
        <v>10</v>
      </c>
    </row>
    <row r="754" spans="1:11" ht="45" x14ac:dyDescent="0.25">
      <c r="A754" s="4" t="s">
        <v>1912</v>
      </c>
      <c r="B754" s="4" t="s">
        <v>1933</v>
      </c>
      <c r="C754" t="s">
        <v>1934</v>
      </c>
      <c r="D754" t="s">
        <v>7673</v>
      </c>
      <c r="E754" s="2"/>
      <c r="F754" s="4" t="s">
        <v>1006</v>
      </c>
      <c r="G754" t="s">
        <v>3521</v>
      </c>
      <c r="H754">
        <v>12</v>
      </c>
      <c r="I754" s="89">
        <v>43101</v>
      </c>
      <c r="J754">
        <v>12</v>
      </c>
      <c r="K754" t="s">
        <v>10</v>
      </c>
    </row>
    <row r="755" spans="1:11" ht="45" x14ac:dyDescent="0.25">
      <c r="A755" s="4" t="s">
        <v>1912</v>
      </c>
      <c r="B755" s="4" t="s">
        <v>1933</v>
      </c>
      <c r="C755" t="s">
        <v>1934</v>
      </c>
      <c r="D755" t="s">
        <v>7673</v>
      </c>
      <c r="E755" s="2"/>
      <c r="F755" s="4" t="s">
        <v>1007</v>
      </c>
      <c r="G755" t="s">
        <v>3521</v>
      </c>
      <c r="H755">
        <v>1</v>
      </c>
      <c r="I755" s="89">
        <v>43101</v>
      </c>
      <c r="J755">
        <v>12</v>
      </c>
      <c r="K755" t="s">
        <v>10</v>
      </c>
    </row>
    <row r="756" spans="1:11" ht="45" x14ac:dyDescent="0.25">
      <c r="A756" s="4" t="s">
        <v>1912</v>
      </c>
      <c r="B756" s="4" t="s">
        <v>1933</v>
      </c>
      <c r="C756" t="s">
        <v>1934</v>
      </c>
      <c r="D756" t="s">
        <v>7673</v>
      </c>
      <c r="E756" s="2"/>
      <c r="F756" s="4" t="s">
        <v>1008</v>
      </c>
      <c r="G756" t="s">
        <v>3521</v>
      </c>
      <c r="H756">
        <v>1</v>
      </c>
      <c r="I756" s="89">
        <v>43101</v>
      </c>
      <c r="J756">
        <v>12</v>
      </c>
      <c r="K756" t="s">
        <v>10</v>
      </c>
    </row>
    <row r="757" spans="1:11" ht="45" x14ac:dyDescent="0.25">
      <c r="A757" s="4" t="s">
        <v>1912</v>
      </c>
      <c r="B757" s="4" t="s">
        <v>1933</v>
      </c>
      <c r="C757" t="s">
        <v>1934</v>
      </c>
      <c r="D757" t="s">
        <v>7673</v>
      </c>
      <c r="E757" s="2"/>
      <c r="F757" s="4" t="s">
        <v>7674</v>
      </c>
      <c r="G757" t="s">
        <v>3521</v>
      </c>
      <c r="H757">
        <v>1</v>
      </c>
      <c r="I757" s="89">
        <v>43101</v>
      </c>
      <c r="J757">
        <v>12</v>
      </c>
      <c r="K757" t="s">
        <v>10</v>
      </c>
    </row>
    <row r="758" spans="1:11" ht="45" x14ac:dyDescent="0.25">
      <c r="A758" s="4" t="s">
        <v>1912</v>
      </c>
      <c r="B758" s="4" t="s">
        <v>1933</v>
      </c>
      <c r="C758" t="s">
        <v>1934</v>
      </c>
      <c r="D758" t="s">
        <v>7673</v>
      </c>
      <c r="E758" s="2"/>
      <c r="F758" s="4" t="s">
        <v>1009</v>
      </c>
      <c r="G758" t="s">
        <v>3521</v>
      </c>
      <c r="H758">
        <v>40</v>
      </c>
      <c r="I758" s="89">
        <v>43101</v>
      </c>
      <c r="J758">
        <v>12</v>
      </c>
      <c r="K758" t="s">
        <v>10</v>
      </c>
    </row>
    <row r="759" spans="1:11" ht="45" x14ac:dyDescent="0.25">
      <c r="A759" s="4" t="s">
        <v>1912</v>
      </c>
      <c r="B759" s="4" t="s">
        <v>1933</v>
      </c>
      <c r="C759" t="s">
        <v>1934</v>
      </c>
      <c r="D759" t="s">
        <v>7673</v>
      </c>
      <c r="E759" s="2"/>
      <c r="F759" s="4" t="s">
        <v>1010</v>
      </c>
      <c r="G759" t="s">
        <v>3521</v>
      </c>
      <c r="H759">
        <v>25</v>
      </c>
      <c r="I759" s="89">
        <v>43101</v>
      </c>
      <c r="J759">
        <v>12</v>
      </c>
      <c r="K759" t="s">
        <v>10</v>
      </c>
    </row>
    <row r="760" spans="1:11" ht="60" x14ac:dyDescent="0.25">
      <c r="A760" s="4" t="s">
        <v>1912</v>
      </c>
      <c r="B760" s="4" t="s">
        <v>1764</v>
      </c>
      <c r="C760" t="s">
        <v>978</v>
      </c>
      <c r="D760" t="s">
        <v>7675</v>
      </c>
      <c r="E760" s="2">
        <v>129060293</v>
      </c>
      <c r="F760" s="4" t="s">
        <v>979</v>
      </c>
      <c r="G760" t="s">
        <v>9</v>
      </c>
      <c r="H760">
        <v>1</v>
      </c>
      <c r="I760" s="89">
        <v>43101</v>
      </c>
      <c r="J760">
        <v>12</v>
      </c>
      <c r="K760" t="s">
        <v>10</v>
      </c>
    </row>
    <row r="761" spans="1:11" ht="30" x14ac:dyDescent="0.25">
      <c r="A761" s="4" t="s">
        <v>1912</v>
      </c>
      <c r="B761" s="4" t="s">
        <v>1891</v>
      </c>
      <c r="C761" t="s">
        <v>980</v>
      </c>
      <c r="D761" t="s">
        <v>7676</v>
      </c>
      <c r="E761" s="2">
        <v>300000000</v>
      </c>
      <c r="F761" s="4" t="s">
        <v>981</v>
      </c>
      <c r="G761" t="s">
        <v>9</v>
      </c>
      <c r="H761">
        <v>1</v>
      </c>
      <c r="I761" s="89">
        <v>43101</v>
      </c>
      <c r="J761">
        <v>12</v>
      </c>
      <c r="K761" t="s">
        <v>10</v>
      </c>
    </row>
    <row r="762" spans="1:11" ht="30" x14ac:dyDescent="0.25">
      <c r="A762" s="4" t="s">
        <v>1912</v>
      </c>
      <c r="B762" s="4" t="s">
        <v>1891</v>
      </c>
      <c r="C762" t="s">
        <v>980</v>
      </c>
      <c r="D762" t="s">
        <v>7676</v>
      </c>
      <c r="E762" s="2"/>
      <c r="F762" s="4" t="s">
        <v>964</v>
      </c>
      <c r="G762" t="s">
        <v>9</v>
      </c>
      <c r="H762">
        <v>1</v>
      </c>
      <c r="I762" s="89">
        <v>43101</v>
      </c>
      <c r="J762">
        <v>12</v>
      </c>
      <c r="K762" t="s">
        <v>10</v>
      </c>
    </row>
    <row r="763" spans="1:11" ht="30" x14ac:dyDescent="0.25">
      <c r="A763" s="4" t="s">
        <v>1912</v>
      </c>
      <c r="B763" s="4" t="s">
        <v>1891</v>
      </c>
      <c r="C763" t="s">
        <v>980</v>
      </c>
      <c r="D763" t="s">
        <v>7676</v>
      </c>
      <c r="E763" s="2"/>
      <c r="F763" s="4" t="s">
        <v>982</v>
      </c>
      <c r="G763" t="s">
        <v>9</v>
      </c>
      <c r="H763">
        <v>150</v>
      </c>
      <c r="I763" s="89">
        <v>43101</v>
      </c>
      <c r="J763">
        <v>12</v>
      </c>
      <c r="K763" t="s">
        <v>10</v>
      </c>
    </row>
    <row r="764" spans="1:11" ht="30" x14ac:dyDescent="0.25">
      <c r="A764" s="4" t="s">
        <v>1912</v>
      </c>
      <c r="B764" s="4" t="s">
        <v>1935</v>
      </c>
      <c r="C764" t="s">
        <v>7677</v>
      </c>
      <c r="D764" t="s">
        <v>7678</v>
      </c>
      <c r="E764" s="2">
        <v>0</v>
      </c>
      <c r="F764" s="4" t="s">
        <v>7679</v>
      </c>
      <c r="G764" t="s">
        <v>1631</v>
      </c>
      <c r="H764">
        <v>23542</v>
      </c>
      <c r="I764" s="89">
        <v>43101</v>
      </c>
      <c r="J764">
        <v>2</v>
      </c>
      <c r="K764" t="s">
        <v>10</v>
      </c>
    </row>
    <row r="765" spans="1:11" ht="30" x14ac:dyDescent="0.25">
      <c r="A765" s="4" t="s">
        <v>1912</v>
      </c>
      <c r="B765" s="4" t="s">
        <v>1935</v>
      </c>
      <c r="C765" t="s">
        <v>7677</v>
      </c>
      <c r="D765" t="s">
        <v>7678</v>
      </c>
      <c r="E765" s="2"/>
      <c r="F765" s="4" t="s">
        <v>7680</v>
      </c>
      <c r="G765" t="s">
        <v>1631</v>
      </c>
      <c r="H765">
        <v>4740</v>
      </c>
      <c r="I765" s="89">
        <v>43101</v>
      </c>
      <c r="J765">
        <v>3</v>
      </c>
      <c r="K765" t="s">
        <v>10</v>
      </c>
    </row>
    <row r="766" spans="1:11" ht="30" x14ac:dyDescent="0.25">
      <c r="A766" s="4" t="s">
        <v>1912</v>
      </c>
      <c r="B766" s="4" t="s">
        <v>1935</v>
      </c>
      <c r="C766" t="s">
        <v>7677</v>
      </c>
      <c r="D766" t="s">
        <v>7678</v>
      </c>
      <c r="E766" s="2"/>
      <c r="F766" s="4" t="s">
        <v>7681</v>
      </c>
      <c r="G766" t="s">
        <v>786</v>
      </c>
      <c r="H766">
        <v>78764</v>
      </c>
      <c r="I766" s="89">
        <v>43101</v>
      </c>
      <c r="J766">
        <v>4</v>
      </c>
      <c r="K766" t="s">
        <v>10</v>
      </c>
    </row>
    <row r="767" spans="1:11" ht="30" x14ac:dyDescent="0.25">
      <c r="A767" s="4" t="s">
        <v>1912</v>
      </c>
      <c r="B767" s="4" t="s">
        <v>1935</v>
      </c>
      <c r="C767" t="s">
        <v>7677</v>
      </c>
      <c r="D767" t="s">
        <v>7678</v>
      </c>
      <c r="E767" s="2"/>
      <c r="F767" s="4" t="s">
        <v>713</v>
      </c>
      <c r="G767" t="s">
        <v>20</v>
      </c>
      <c r="H767">
        <v>67</v>
      </c>
      <c r="I767" s="89">
        <v>43101</v>
      </c>
      <c r="J767">
        <v>4</v>
      </c>
      <c r="K767" t="s">
        <v>10</v>
      </c>
    </row>
    <row r="768" spans="1:11" ht="60" x14ac:dyDescent="0.25">
      <c r="A768" s="4" t="s">
        <v>1912</v>
      </c>
      <c r="B768" s="4" t="s">
        <v>1002</v>
      </c>
      <c r="C768" t="s">
        <v>1003</v>
      </c>
      <c r="D768" t="s">
        <v>7682</v>
      </c>
      <c r="E768" s="2">
        <v>0</v>
      </c>
      <c r="F768" s="4" t="s">
        <v>1004</v>
      </c>
      <c r="G768" t="s">
        <v>9</v>
      </c>
      <c r="H768">
        <v>7</v>
      </c>
      <c r="I768" s="89">
        <v>43101</v>
      </c>
      <c r="J768">
        <v>12</v>
      </c>
      <c r="K768" t="s">
        <v>10</v>
      </c>
    </row>
    <row r="769" spans="1:11" ht="60" x14ac:dyDescent="0.25">
      <c r="A769" s="4" t="s">
        <v>1912</v>
      </c>
      <c r="B769" s="4" t="s">
        <v>1002</v>
      </c>
      <c r="C769" t="s">
        <v>1003</v>
      </c>
      <c r="D769" t="s">
        <v>7682</v>
      </c>
      <c r="E769" s="2"/>
      <c r="F769" s="4" t="s">
        <v>1005</v>
      </c>
      <c r="G769" t="s">
        <v>9</v>
      </c>
      <c r="H769">
        <v>2</v>
      </c>
      <c r="I769" s="89">
        <v>43101</v>
      </c>
      <c r="J769">
        <v>12</v>
      </c>
      <c r="K769" t="s">
        <v>10</v>
      </c>
    </row>
    <row r="770" spans="1:11" ht="60" x14ac:dyDescent="0.25">
      <c r="A770" s="4" t="s">
        <v>1912</v>
      </c>
      <c r="B770" s="4" t="s">
        <v>1002</v>
      </c>
      <c r="C770" t="s">
        <v>1003</v>
      </c>
      <c r="D770" t="s">
        <v>7682</v>
      </c>
      <c r="E770" s="2"/>
      <c r="F770" s="4" t="s">
        <v>1006</v>
      </c>
      <c r="G770" t="s">
        <v>9</v>
      </c>
      <c r="H770">
        <v>37</v>
      </c>
      <c r="I770" s="89">
        <v>43101</v>
      </c>
      <c r="J770">
        <v>12</v>
      </c>
      <c r="K770" t="s">
        <v>10</v>
      </c>
    </row>
    <row r="771" spans="1:11" ht="60" x14ac:dyDescent="0.25">
      <c r="A771" s="4" t="s">
        <v>1912</v>
      </c>
      <c r="B771" s="4" t="s">
        <v>1002</v>
      </c>
      <c r="C771" t="s">
        <v>1003</v>
      </c>
      <c r="D771" t="s">
        <v>7682</v>
      </c>
      <c r="E771" s="2"/>
      <c r="F771" s="4" t="s">
        <v>1007</v>
      </c>
      <c r="G771" t="s">
        <v>9</v>
      </c>
      <c r="H771">
        <v>1</v>
      </c>
      <c r="I771" s="89">
        <v>43101</v>
      </c>
      <c r="J771">
        <v>12</v>
      </c>
      <c r="K771" t="s">
        <v>10</v>
      </c>
    </row>
    <row r="772" spans="1:11" ht="60" x14ac:dyDescent="0.25">
      <c r="A772" s="4" t="s">
        <v>1912</v>
      </c>
      <c r="B772" s="4" t="s">
        <v>1002</v>
      </c>
      <c r="C772" t="s">
        <v>1003</v>
      </c>
      <c r="D772" t="s">
        <v>7682</v>
      </c>
      <c r="E772" s="2"/>
      <c r="F772" s="4" t="s">
        <v>1008</v>
      </c>
      <c r="G772" t="s">
        <v>9</v>
      </c>
      <c r="H772">
        <v>12</v>
      </c>
      <c r="I772" s="89">
        <v>43101</v>
      </c>
      <c r="J772">
        <v>12</v>
      </c>
      <c r="K772" t="s">
        <v>10</v>
      </c>
    </row>
    <row r="773" spans="1:11" ht="60" x14ac:dyDescent="0.25">
      <c r="A773" s="4" t="s">
        <v>1912</v>
      </c>
      <c r="B773" s="4" t="s">
        <v>1002</v>
      </c>
      <c r="C773" t="s">
        <v>1003</v>
      </c>
      <c r="D773" t="s">
        <v>7682</v>
      </c>
      <c r="E773" s="2"/>
      <c r="F773" s="4" t="s">
        <v>7674</v>
      </c>
      <c r="G773" t="s">
        <v>9</v>
      </c>
      <c r="H773">
        <v>1</v>
      </c>
      <c r="I773" s="89">
        <v>43101</v>
      </c>
      <c r="J773">
        <v>12</v>
      </c>
      <c r="K773" t="s">
        <v>10</v>
      </c>
    </row>
    <row r="774" spans="1:11" ht="60" x14ac:dyDescent="0.25">
      <c r="A774" s="4" t="s">
        <v>1912</v>
      </c>
      <c r="B774" s="4" t="s">
        <v>1002</v>
      </c>
      <c r="C774" t="s">
        <v>1003</v>
      </c>
      <c r="D774" t="s">
        <v>7682</v>
      </c>
      <c r="E774" s="2"/>
      <c r="F774" s="4" t="s">
        <v>1009</v>
      </c>
      <c r="G774" t="s">
        <v>9</v>
      </c>
      <c r="H774">
        <v>40</v>
      </c>
      <c r="I774" s="89">
        <v>43101</v>
      </c>
      <c r="J774">
        <v>12</v>
      </c>
      <c r="K774" t="s">
        <v>10</v>
      </c>
    </row>
    <row r="775" spans="1:11" ht="60" x14ac:dyDescent="0.25">
      <c r="A775" s="4" t="s">
        <v>1912</v>
      </c>
      <c r="B775" s="4" t="s">
        <v>1002</v>
      </c>
      <c r="C775" t="s">
        <v>1003</v>
      </c>
      <c r="D775" t="s">
        <v>7682</v>
      </c>
      <c r="E775" s="2"/>
      <c r="F775" s="4" t="s">
        <v>1010</v>
      </c>
      <c r="G775" t="s">
        <v>9</v>
      </c>
      <c r="H775">
        <v>10</v>
      </c>
      <c r="I775" s="89">
        <v>43101</v>
      </c>
      <c r="J775">
        <v>12</v>
      </c>
      <c r="K775" t="s">
        <v>10</v>
      </c>
    </row>
    <row r="776" spans="1:11" ht="60" x14ac:dyDescent="0.25">
      <c r="A776" s="4" t="s">
        <v>1912</v>
      </c>
      <c r="B776" s="4" t="s">
        <v>1892</v>
      </c>
      <c r="C776" t="s">
        <v>983</v>
      </c>
      <c r="D776" t="s">
        <v>7683</v>
      </c>
      <c r="E776" s="2">
        <v>250000000</v>
      </c>
      <c r="F776" s="4" t="s">
        <v>984</v>
      </c>
      <c r="G776" t="s">
        <v>9</v>
      </c>
      <c r="H776">
        <v>1</v>
      </c>
      <c r="I776" s="89">
        <v>43101</v>
      </c>
      <c r="J776">
        <v>12</v>
      </c>
      <c r="K776" t="s">
        <v>10</v>
      </c>
    </row>
    <row r="777" spans="1:11" ht="60" x14ac:dyDescent="0.25">
      <c r="A777" s="4" t="s">
        <v>1912</v>
      </c>
      <c r="B777" s="4" t="s">
        <v>1892</v>
      </c>
      <c r="C777" t="s">
        <v>983</v>
      </c>
      <c r="D777" t="s">
        <v>7683</v>
      </c>
      <c r="E777" s="2"/>
      <c r="F777" s="4" t="s">
        <v>985</v>
      </c>
      <c r="G777" t="s">
        <v>9</v>
      </c>
      <c r="H777">
        <v>1</v>
      </c>
      <c r="I777" s="89">
        <v>43101</v>
      </c>
      <c r="J777">
        <v>12</v>
      </c>
      <c r="K777" t="s">
        <v>10</v>
      </c>
    </row>
    <row r="778" spans="1:11" ht="60" x14ac:dyDescent="0.25">
      <c r="A778" s="4" t="s">
        <v>1912</v>
      </c>
      <c r="B778" s="4" t="s">
        <v>1892</v>
      </c>
      <c r="C778" t="s">
        <v>983</v>
      </c>
      <c r="D778" t="s">
        <v>7683</v>
      </c>
      <c r="E778" s="2"/>
      <c r="F778" s="4" t="s">
        <v>986</v>
      </c>
      <c r="G778" t="s">
        <v>9</v>
      </c>
      <c r="H778">
        <v>150</v>
      </c>
      <c r="I778" s="89">
        <v>43101</v>
      </c>
      <c r="J778">
        <v>12</v>
      </c>
      <c r="K778" t="s">
        <v>10</v>
      </c>
    </row>
    <row r="779" spans="1:11" ht="30" x14ac:dyDescent="0.25">
      <c r="A779" s="4" t="s">
        <v>1912</v>
      </c>
      <c r="B779" s="4" t="s">
        <v>1935</v>
      </c>
      <c r="C779" t="s">
        <v>1011</v>
      </c>
      <c r="D779" t="s">
        <v>7684</v>
      </c>
      <c r="E779" s="2">
        <v>601949000</v>
      </c>
      <c r="F779" s="4" t="s">
        <v>1012</v>
      </c>
      <c r="G779" t="s">
        <v>9</v>
      </c>
      <c r="H779">
        <v>1</v>
      </c>
      <c r="I779" s="89">
        <v>43101</v>
      </c>
      <c r="J779">
        <v>12</v>
      </c>
      <c r="K779" t="s">
        <v>10</v>
      </c>
    </row>
    <row r="780" spans="1:11" ht="30" x14ac:dyDescent="0.25">
      <c r="A780" s="4" t="s">
        <v>1912</v>
      </c>
      <c r="B780" s="4" t="s">
        <v>1935</v>
      </c>
      <c r="C780" t="s">
        <v>1011</v>
      </c>
      <c r="D780" t="s">
        <v>7684</v>
      </c>
      <c r="E780" s="2"/>
      <c r="F780" s="4" t="s">
        <v>1013</v>
      </c>
      <c r="G780" t="s">
        <v>9</v>
      </c>
      <c r="H780">
        <v>30</v>
      </c>
      <c r="I780" s="89">
        <v>43101</v>
      </c>
      <c r="J780">
        <v>12</v>
      </c>
      <c r="K780" t="s">
        <v>10</v>
      </c>
    </row>
    <row r="781" spans="1:11" ht="30" x14ac:dyDescent="0.25">
      <c r="A781" s="4" t="s">
        <v>1912</v>
      </c>
      <c r="B781" s="4" t="s">
        <v>1935</v>
      </c>
      <c r="C781" t="s">
        <v>1011</v>
      </c>
      <c r="D781" t="s">
        <v>7684</v>
      </c>
      <c r="E781" s="2"/>
      <c r="F781" s="4" t="s">
        <v>1014</v>
      </c>
      <c r="G781" t="s">
        <v>9</v>
      </c>
      <c r="H781">
        <v>30</v>
      </c>
      <c r="I781" s="89">
        <v>43101</v>
      </c>
      <c r="J781">
        <v>12</v>
      </c>
      <c r="K781" t="s">
        <v>10</v>
      </c>
    </row>
    <row r="782" spans="1:11" ht="30" x14ac:dyDescent="0.25">
      <c r="A782" s="4" t="s">
        <v>1912</v>
      </c>
      <c r="B782" s="4" t="s">
        <v>1935</v>
      </c>
      <c r="C782" t="s">
        <v>1011</v>
      </c>
      <c r="D782" t="s">
        <v>7684</v>
      </c>
      <c r="E782" s="2"/>
      <c r="F782" s="4" t="s">
        <v>1015</v>
      </c>
      <c r="G782" t="s">
        <v>9</v>
      </c>
      <c r="H782">
        <v>30</v>
      </c>
      <c r="I782" s="89">
        <v>43101</v>
      </c>
      <c r="J782">
        <v>12</v>
      </c>
      <c r="K782" t="s">
        <v>10</v>
      </c>
    </row>
    <row r="783" spans="1:11" ht="30" x14ac:dyDescent="0.25">
      <c r="A783" s="4" t="s">
        <v>1912</v>
      </c>
      <c r="B783" s="4" t="s">
        <v>1935</v>
      </c>
      <c r="C783" t="s">
        <v>1011</v>
      </c>
      <c r="D783" t="s">
        <v>7684</v>
      </c>
      <c r="E783" s="2"/>
      <c r="F783" s="4" t="s">
        <v>1016</v>
      </c>
      <c r="G783" t="s">
        <v>9</v>
      </c>
      <c r="H783">
        <v>1</v>
      </c>
      <c r="I783" s="89">
        <v>43101</v>
      </c>
      <c r="J783">
        <v>12</v>
      </c>
      <c r="K783" t="s">
        <v>10</v>
      </c>
    </row>
    <row r="784" spans="1:11" ht="30" x14ac:dyDescent="0.25">
      <c r="A784" s="4" t="s">
        <v>1912</v>
      </c>
      <c r="B784" s="4" t="s">
        <v>1935</v>
      </c>
      <c r="C784" t="s">
        <v>1011</v>
      </c>
      <c r="D784" t="s">
        <v>7684</v>
      </c>
      <c r="E784" s="2"/>
      <c r="F784" s="4" t="s">
        <v>1017</v>
      </c>
      <c r="G784" t="s">
        <v>9</v>
      </c>
      <c r="H784">
        <v>1</v>
      </c>
      <c r="I784" s="89">
        <v>43101</v>
      </c>
      <c r="J784">
        <v>12</v>
      </c>
      <c r="K784" t="s">
        <v>10</v>
      </c>
    </row>
    <row r="785" spans="1:11" ht="30" x14ac:dyDescent="0.25">
      <c r="A785" s="4" t="s">
        <v>1912</v>
      </c>
      <c r="B785" s="4" t="s">
        <v>1018</v>
      </c>
      <c r="C785" t="s">
        <v>1019</v>
      </c>
      <c r="D785" t="s">
        <v>7685</v>
      </c>
      <c r="E785" s="2">
        <v>230000000</v>
      </c>
      <c r="F785" s="4" t="s">
        <v>1020</v>
      </c>
      <c r="G785" t="s">
        <v>1021</v>
      </c>
      <c r="H785">
        <v>1</v>
      </c>
      <c r="I785" s="89">
        <v>43101</v>
      </c>
      <c r="J785">
        <v>12</v>
      </c>
      <c r="K785" t="s">
        <v>10</v>
      </c>
    </row>
    <row r="786" spans="1:11" ht="30" x14ac:dyDescent="0.25">
      <c r="A786" s="4" t="s">
        <v>1912</v>
      </c>
      <c r="B786" s="4" t="s">
        <v>1018</v>
      </c>
      <c r="C786" t="s">
        <v>1019</v>
      </c>
      <c r="D786" t="s">
        <v>7685</v>
      </c>
      <c r="E786" s="2"/>
      <c r="F786" s="4" t="s">
        <v>1022</v>
      </c>
      <c r="G786" t="s">
        <v>9</v>
      </c>
      <c r="H786">
        <v>1</v>
      </c>
      <c r="I786" s="89">
        <v>43101</v>
      </c>
      <c r="J786">
        <v>12</v>
      </c>
      <c r="K786" t="s">
        <v>10</v>
      </c>
    </row>
    <row r="787" spans="1:11" ht="45" x14ac:dyDescent="0.25">
      <c r="A787" s="4" t="s">
        <v>1912</v>
      </c>
      <c r="B787" s="4" t="s">
        <v>7686</v>
      </c>
      <c r="C787" t="s">
        <v>7687</v>
      </c>
      <c r="D787" t="s">
        <v>7688</v>
      </c>
      <c r="E787" s="2">
        <v>400000000</v>
      </c>
      <c r="F787" s="4" t="s">
        <v>7689</v>
      </c>
      <c r="G787" t="s">
        <v>9</v>
      </c>
      <c r="H787">
        <v>12</v>
      </c>
      <c r="I787" s="89">
        <v>43101</v>
      </c>
      <c r="J787">
        <v>12</v>
      </c>
      <c r="K787" t="s">
        <v>10</v>
      </c>
    </row>
    <row r="788" spans="1:11" ht="45" x14ac:dyDescent="0.25">
      <c r="A788" s="4" t="s">
        <v>1912</v>
      </c>
      <c r="B788" s="4" t="s">
        <v>7686</v>
      </c>
      <c r="C788" t="s">
        <v>7687</v>
      </c>
      <c r="D788" t="s">
        <v>7688</v>
      </c>
      <c r="E788" s="2"/>
      <c r="F788" s="4" t="s">
        <v>7690</v>
      </c>
      <c r="G788" t="s">
        <v>9</v>
      </c>
      <c r="H788">
        <v>40</v>
      </c>
      <c r="I788" s="89">
        <v>43101</v>
      </c>
      <c r="J788">
        <v>12</v>
      </c>
      <c r="K788" t="s">
        <v>10</v>
      </c>
    </row>
    <row r="789" spans="1:11" ht="45" x14ac:dyDescent="0.25">
      <c r="A789" s="4" t="s">
        <v>1912</v>
      </c>
      <c r="B789" s="4" t="s">
        <v>7686</v>
      </c>
      <c r="C789" t="s">
        <v>7687</v>
      </c>
      <c r="D789" t="s">
        <v>7688</v>
      </c>
      <c r="E789" s="2"/>
      <c r="F789" s="4" t="s">
        <v>7691</v>
      </c>
      <c r="G789" t="s">
        <v>9</v>
      </c>
      <c r="H789">
        <v>5</v>
      </c>
      <c r="I789" s="89">
        <v>43101</v>
      </c>
      <c r="J789">
        <v>12</v>
      </c>
      <c r="K789" t="s">
        <v>10</v>
      </c>
    </row>
    <row r="790" spans="1:11" ht="45" x14ac:dyDescent="0.25">
      <c r="A790" s="4" t="s">
        <v>1912</v>
      </c>
      <c r="B790" s="4" t="s">
        <v>7686</v>
      </c>
      <c r="C790" t="s">
        <v>7687</v>
      </c>
      <c r="D790" t="s">
        <v>7688</v>
      </c>
      <c r="E790" s="2"/>
      <c r="F790" s="4" t="s">
        <v>7692</v>
      </c>
      <c r="G790" t="s">
        <v>9</v>
      </c>
      <c r="H790">
        <v>6</v>
      </c>
      <c r="I790" s="89">
        <v>43101</v>
      </c>
      <c r="J790">
        <v>12</v>
      </c>
      <c r="K790" t="s">
        <v>10</v>
      </c>
    </row>
    <row r="791" spans="1:11" ht="45" x14ac:dyDescent="0.25">
      <c r="A791" s="4" t="s">
        <v>1912</v>
      </c>
      <c r="B791" s="4" t="s">
        <v>7686</v>
      </c>
      <c r="C791" t="s">
        <v>7687</v>
      </c>
      <c r="D791" t="s">
        <v>7688</v>
      </c>
      <c r="E791" s="2"/>
      <c r="F791" s="4" t="s">
        <v>7693</v>
      </c>
      <c r="G791" t="s">
        <v>9</v>
      </c>
      <c r="H791">
        <v>40</v>
      </c>
      <c r="I791" s="89">
        <v>43101</v>
      </c>
      <c r="J791">
        <v>12</v>
      </c>
      <c r="K791" t="s">
        <v>10</v>
      </c>
    </row>
    <row r="792" spans="1:11" ht="45" x14ac:dyDescent="0.25">
      <c r="A792" s="4" t="s">
        <v>1912</v>
      </c>
      <c r="B792" s="4" t="s">
        <v>7686</v>
      </c>
      <c r="C792" t="s">
        <v>7687</v>
      </c>
      <c r="D792" t="s">
        <v>7688</v>
      </c>
      <c r="E792" s="2"/>
      <c r="F792" s="4" t="s">
        <v>7694</v>
      </c>
      <c r="G792" t="s">
        <v>9</v>
      </c>
      <c r="H792">
        <v>1</v>
      </c>
      <c r="I792" s="89">
        <v>43101</v>
      </c>
      <c r="J792">
        <v>12</v>
      </c>
      <c r="K792" t="s">
        <v>10</v>
      </c>
    </row>
    <row r="793" spans="1:11" ht="45" x14ac:dyDescent="0.25">
      <c r="A793" s="4" t="s">
        <v>1912</v>
      </c>
      <c r="B793" s="4" t="s">
        <v>7686</v>
      </c>
      <c r="C793" t="s">
        <v>7687</v>
      </c>
      <c r="D793" t="s">
        <v>7688</v>
      </c>
      <c r="E793" s="2"/>
      <c r="F793" s="4" t="s">
        <v>7695</v>
      </c>
      <c r="G793" t="s">
        <v>9</v>
      </c>
      <c r="H793">
        <v>40</v>
      </c>
      <c r="I793" s="89">
        <v>43101</v>
      </c>
      <c r="J793">
        <v>12</v>
      </c>
      <c r="K793" t="s">
        <v>10</v>
      </c>
    </row>
    <row r="794" spans="1:11" ht="45" x14ac:dyDescent="0.25">
      <c r="A794" s="4" t="s">
        <v>1912</v>
      </c>
      <c r="B794" s="4" t="s">
        <v>7686</v>
      </c>
      <c r="C794" t="s">
        <v>7687</v>
      </c>
      <c r="D794" t="s">
        <v>7688</v>
      </c>
      <c r="E794" s="2"/>
      <c r="F794" s="4" t="s">
        <v>7696</v>
      </c>
      <c r="G794" t="s">
        <v>9</v>
      </c>
      <c r="H794">
        <v>1</v>
      </c>
      <c r="I794" s="89">
        <v>43101</v>
      </c>
      <c r="J794">
        <v>12</v>
      </c>
      <c r="K794" t="s">
        <v>10</v>
      </c>
    </row>
    <row r="795" spans="1:11" ht="45" x14ac:dyDescent="0.25">
      <c r="A795" s="4" t="s">
        <v>1912</v>
      </c>
      <c r="B795" s="4" t="s">
        <v>7686</v>
      </c>
      <c r="C795" t="s">
        <v>7687</v>
      </c>
      <c r="D795" t="s">
        <v>7688</v>
      </c>
      <c r="E795" s="2"/>
      <c r="F795" s="4" t="s">
        <v>7697</v>
      </c>
      <c r="G795" t="s">
        <v>9</v>
      </c>
      <c r="H795">
        <v>6</v>
      </c>
      <c r="I795" s="89">
        <v>43101</v>
      </c>
      <c r="J795">
        <v>12</v>
      </c>
      <c r="K795" t="s">
        <v>10</v>
      </c>
    </row>
    <row r="796" spans="1:11" ht="45" x14ac:dyDescent="0.25">
      <c r="A796" s="4" t="s">
        <v>1912</v>
      </c>
      <c r="B796" s="4" t="s">
        <v>7686</v>
      </c>
      <c r="C796" t="s">
        <v>7687</v>
      </c>
      <c r="D796" t="s">
        <v>7688</v>
      </c>
      <c r="E796" s="2"/>
      <c r="F796" s="4" t="s">
        <v>7698</v>
      </c>
      <c r="G796" t="s">
        <v>9</v>
      </c>
      <c r="H796">
        <v>6</v>
      </c>
      <c r="I796" s="89">
        <v>43101</v>
      </c>
      <c r="J796">
        <v>12</v>
      </c>
      <c r="K796" t="s">
        <v>10</v>
      </c>
    </row>
    <row r="797" spans="1:11" ht="45" x14ac:dyDescent="0.25">
      <c r="A797" s="4" t="s">
        <v>1912</v>
      </c>
      <c r="B797" s="4" t="s">
        <v>7699</v>
      </c>
      <c r="C797" t="s">
        <v>7700</v>
      </c>
      <c r="D797" t="s">
        <v>7701</v>
      </c>
      <c r="E797" s="2">
        <v>650000000</v>
      </c>
      <c r="F797" s="4" t="s">
        <v>7702</v>
      </c>
      <c r="G797" t="s">
        <v>9</v>
      </c>
      <c r="H797">
        <v>40</v>
      </c>
      <c r="I797" s="89">
        <v>43101</v>
      </c>
      <c r="J797">
        <v>12</v>
      </c>
      <c r="K797" t="s">
        <v>10</v>
      </c>
    </row>
    <row r="798" spans="1:11" ht="45" x14ac:dyDescent="0.25">
      <c r="A798" s="4" t="s">
        <v>1912</v>
      </c>
      <c r="B798" s="4" t="s">
        <v>7699</v>
      </c>
      <c r="C798" t="s">
        <v>7700</v>
      </c>
      <c r="D798" t="s">
        <v>7701</v>
      </c>
      <c r="E798" s="2"/>
      <c r="F798" s="4" t="s">
        <v>7703</v>
      </c>
      <c r="G798" t="s">
        <v>9</v>
      </c>
      <c r="H798">
        <v>1</v>
      </c>
      <c r="I798" s="89">
        <v>43101</v>
      </c>
      <c r="J798">
        <v>12</v>
      </c>
      <c r="K798" t="s">
        <v>10</v>
      </c>
    </row>
    <row r="799" spans="1:11" ht="45" x14ac:dyDescent="0.25">
      <c r="A799" s="4" t="s">
        <v>1912</v>
      </c>
      <c r="B799" s="4" t="s">
        <v>7699</v>
      </c>
      <c r="C799" t="s">
        <v>7700</v>
      </c>
      <c r="D799" t="s">
        <v>7701</v>
      </c>
      <c r="E799" s="2"/>
      <c r="F799" s="4" t="s">
        <v>964</v>
      </c>
      <c r="G799" t="s">
        <v>9</v>
      </c>
      <c r="H799">
        <v>2</v>
      </c>
      <c r="I799" s="89">
        <v>43101</v>
      </c>
      <c r="J799">
        <v>12</v>
      </c>
      <c r="K799" t="s">
        <v>10</v>
      </c>
    </row>
    <row r="800" spans="1:11" ht="45" x14ac:dyDescent="0.25">
      <c r="A800" s="4" t="s">
        <v>1912</v>
      </c>
      <c r="B800" s="4" t="s">
        <v>7699</v>
      </c>
      <c r="C800" t="s">
        <v>7700</v>
      </c>
      <c r="D800" t="s">
        <v>7701</v>
      </c>
      <c r="E800" s="2"/>
      <c r="F800" s="4" t="s">
        <v>965</v>
      </c>
      <c r="G800" t="s">
        <v>9</v>
      </c>
      <c r="H800">
        <v>40</v>
      </c>
      <c r="I800" s="89">
        <v>43101</v>
      </c>
      <c r="J800">
        <v>12</v>
      </c>
      <c r="K800" t="s">
        <v>10</v>
      </c>
    </row>
    <row r="801" spans="1:11" ht="45" x14ac:dyDescent="0.25">
      <c r="A801" s="4" t="s">
        <v>1912</v>
      </c>
      <c r="B801" s="4" t="s">
        <v>7699</v>
      </c>
      <c r="C801" t="s">
        <v>7700</v>
      </c>
      <c r="D801" t="s">
        <v>7701</v>
      </c>
      <c r="E801" s="2"/>
      <c r="F801" s="4" t="s">
        <v>7704</v>
      </c>
      <c r="G801" t="s">
        <v>9</v>
      </c>
      <c r="H801">
        <v>11</v>
      </c>
      <c r="I801" s="89">
        <v>43101</v>
      </c>
      <c r="J801">
        <v>12</v>
      </c>
      <c r="K801" t="s">
        <v>10</v>
      </c>
    </row>
    <row r="802" spans="1:11" ht="45" x14ac:dyDescent="0.25">
      <c r="A802" s="4" t="s">
        <v>1912</v>
      </c>
      <c r="B802" s="4" t="s">
        <v>7699</v>
      </c>
      <c r="C802" t="s">
        <v>7700</v>
      </c>
      <c r="D802" t="s">
        <v>7701</v>
      </c>
      <c r="E802" s="2"/>
      <c r="F802" s="4" t="s">
        <v>7705</v>
      </c>
      <c r="G802" t="s">
        <v>9</v>
      </c>
      <c r="H802">
        <v>1</v>
      </c>
      <c r="I802" s="89">
        <v>43101</v>
      </c>
      <c r="J802">
        <v>12</v>
      </c>
      <c r="K802" t="s">
        <v>10</v>
      </c>
    </row>
    <row r="803" spans="1:11" ht="45" x14ac:dyDescent="0.25">
      <c r="A803" s="4" t="s">
        <v>1912</v>
      </c>
      <c r="B803" s="4" t="s">
        <v>7699</v>
      </c>
      <c r="C803" t="s">
        <v>7700</v>
      </c>
      <c r="D803" t="s">
        <v>7701</v>
      </c>
      <c r="E803" s="2"/>
      <c r="F803" s="4" t="s">
        <v>7706</v>
      </c>
      <c r="G803" t="s">
        <v>20</v>
      </c>
      <c r="H803">
        <v>100</v>
      </c>
      <c r="I803" s="89">
        <v>43101</v>
      </c>
      <c r="J803">
        <v>12</v>
      </c>
      <c r="K803" t="s">
        <v>10</v>
      </c>
    </row>
    <row r="804" spans="1:11" ht="60" x14ac:dyDescent="0.25">
      <c r="A804" s="4" t="s">
        <v>1912</v>
      </c>
      <c r="B804" s="4" t="s">
        <v>7707</v>
      </c>
      <c r="C804" t="s">
        <v>7708</v>
      </c>
      <c r="D804" t="s">
        <v>7709</v>
      </c>
      <c r="E804" s="2">
        <v>600000000</v>
      </c>
      <c r="F804" s="4" t="s">
        <v>1004</v>
      </c>
      <c r="G804" t="s">
        <v>9</v>
      </c>
      <c r="H804">
        <v>7</v>
      </c>
      <c r="I804" s="89">
        <v>43101</v>
      </c>
      <c r="J804">
        <v>12</v>
      </c>
      <c r="K804" t="s">
        <v>10</v>
      </c>
    </row>
    <row r="805" spans="1:11" ht="60" x14ac:dyDescent="0.25">
      <c r="A805" s="4" t="s">
        <v>1912</v>
      </c>
      <c r="B805" s="4" t="s">
        <v>7707</v>
      </c>
      <c r="C805" t="s">
        <v>7708</v>
      </c>
      <c r="D805" t="s">
        <v>7709</v>
      </c>
      <c r="E805" s="2"/>
      <c r="F805" s="4" t="s">
        <v>1005</v>
      </c>
      <c r="G805" t="s">
        <v>9</v>
      </c>
      <c r="H805">
        <v>2</v>
      </c>
      <c r="I805" s="89">
        <v>43101</v>
      </c>
      <c r="J805">
        <v>12</v>
      </c>
      <c r="K805" t="s">
        <v>10</v>
      </c>
    </row>
    <row r="806" spans="1:11" ht="60" x14ac:dyDescent="0.25">
      <c r="A806" s="4" t="s">
        <v>1912</v>
      </c>
      <c r="B806" s="4" t="s">
        <v>7707</v>
      </c>
      <c r="C806" t="s">
        <v>7708</v>
      </c>
      <c r="D806" t="s">
        <v>7709</v>
      </c>
      <c r="E806" s="2"/>
      <c r="F806" s="4" t="s">
        <v>7710</v>
      </c>
      <c r="G806" t="s">
        <v>9</v>
      </c>
      <c r="H806">
        <v>12</v>
      </c>
      <c r="I806" s="89">
        <v>43101</v>
      </c>
      <c r="J806">
        <v>12</v>
      </c>
      <c r="K806" t="s">
        <v>10</v>
      </c>
    </row>
    <row r="807" spans="1:11" ht="60" x14ac:dyDescent="0.25">
      <c r="A807" s="4" t="s">
        <v>1912</v>
      </c>
      <c r="B807" s="4" t="s">
        <v>7707</v>
      </c>
      <c r="C807" t="s">
        <v>7708</v>
      </c>
      <c r="D807" t="s">
        <v>7709</v>
      </c>
      <c r="E807" s="2"/>
      <c r="F807" s="4" t="s">
        <v>1007</v>
      </c>
      <c r="G807" t="s">
        <v>9</v>
      </c>
      <c r="H807">
        <v>1</v>
      </c>
      <c r="I807" s="89">
        <v>43101</v>
      </c>
      <c r="J807">
        <v>12</v>
      </c>
      <c r="K807" t="s">
        <v>10</v>
      </c>
    </row>
    <row r="808" spans="1:11" ht="60" x14ac:dyDescent="0.25">
      <c r="A808" s="4" t="s">
        <v>1912</v>
      </c>
      <c r="B808" s="4" t="s">
        <v>7707</v>
      </c>
      <c r="C808" t="s">
        <v>7708</v>
      </c>
      <c r="D808" t="s">
        <v>7709</v>
      </c>
      <c r="E808" s="2"/>
      <c r="F808" s="4" t="s">
        <v>1008</v>
      </c>
      <c r="G808" t="s">
        <v>9</v>
      </c>
      <c r="H808">
        <v>1</v>
      </c>
      <c r="I808" s="89">
        <v>43101</v>
      </c>
      <c r="J808">
        <v>12</v>
      </c>
      <c r="K808" t="s">
        <v>10</v>
      </c>
    </row>
    <row r="809" spans="1:11" ht="60" x14ac:dyDescent="0.25">
      <c r="A809" s="4" t="s">
        <v>1912</v>
      </c>
      <c r="B809" s="4" t="s">
        <v>7707</v>
      </c>
      <c r="C809" t="s">
        <v>7708</v>
      </c>
      <c r="D809" t="s">
        <v>7709</v>
      </c>
      <c r="E809" s="2"/>
      <c r="F809" s="4" t="s">
        <v>7674</v>
      </c>
      <c r="G809" t="s">
        <v>9</v>
      </c>
      <c r="H809">
        <v>1</v>
      </c>
      <c r="I809" s="89">
        <v>43101</v>
      </c>
      <c r="J809">
        <v>12</v>
      </c>
      <c r="K809" t="s">
        <v>10</v>
      </c>
    </row>
    <row r="810" spans="1:11" ht="60" x14ac:dyDescent="0.25">
      <c r="A810" s="4" t="s">
        <v>1912</v>
      </c>
      <c r="B810" s="4" t="s">
        <v>7707</v>
      </c>
      <c r="C810" t="s">
        <v>7708</v>
      </c>
      <c r="D810" t="s">
        <v>7709</v>
      </c>
      <c r="E810" s="2"/>
      <c r="F810" s="4" t="s">
        <v>7711</v>
      </c>
      <c r="G810" t="s">
        <v>20</v>
      </c>
      <c r="H810">
        <v>37</v>
      </c>
      <c r="I810" s="89">
        <v>43101</v>
      </c>
      <c r="J810">
        <v>12</v>
      </c>
      <c r="K810" t="s">
        <v>10</v>
      </c>
    </row>
    <row r="811" spans="1:11" ht="60" x14ac:dyDescent="0.25">
      <c r="A811" s="4" t="s">
        <v>1912</v>
      </c>
      <c r="B811" s="4" t="s">
        <v>7707</v>
      </c>
      <c r="C811" t="s">
        <v>7708</v>
      </c>
      <c r="D811" t="s">
        <v>7709</v>
      </c>
      <c r="E811" s="2"/>
      <c r="F811" s="4" t="s">
        <v>1010</v>
      </c>
      <c r="G811" t="s">
        <v>9</v>
      </c>
      <c r="H811">
        <v>20</v>
      </c>
      <c r="I811" s="89">
        <v>43101</v>
      </c>
      <c r="J811">
        <v>12</v>
      </c>
      <c r="K811" t="s">
        <v>10</v>
      </c>
    </row>
    <row r="812" spans="1:11" ht="45" x14ac:dyDescent="0.25">
      <c r="A812" s="4" t="s">
        <v>1912</v>
      </c>
      <c r="B812" s="4" t="s">
        <v>1765</v>
      </c>
      <c r="C812" t="s">
        <v>987</v>
      </c>
      <c r="D812" t="s">
        <v>7712</v>
      </c>
      <c r="E812" s="2">
        <v>550000000</v>
      </c>
      <c r="F812" s="4" t="s">
        <v>988</v>
      </c>
      <c r="G812" t="s">
        <v>9</v>
      </c>
      <c r="H812">
        <v>10</v>
      </c>
      <c r="I812" s="89">
        <v>43101</v>
      </c>
      <c r="J812">
        <v>12</v>
      </c>
      <c r="K812" t="s">
        <v>10</v>
      </c>
    </row>
    <row r="813" spans="1:11" ht="45" x14ac:dyDescent="0.25">
      <c r="A813" s="4" t="s">
        <v>1912</v>
      </c>
      <c r="B813" s="4" t="s">
        <v>1765</v>
      </c>
      <c r="C813" t="s">
        <v>987</v>
      </c>
      <c r="D813" t="s">
        <v>7712</v>
      </c>
      <c r="E813" s="2"/>
      <c r="F813" s="4" t="s">
        <v>989</v>
      </c>
      <c r="G813" t="s">
        <v>9</v>
      </c>
      <c r="H813">
        <v>10</v>
      </c>
      <c r="I813" s="89">
        <v>43101</v>
      </c>
      <c r="J813">
        <v>12</v>
      </c>
      <c r="K813" t="s">
        <v>10</v>
      </c>
    </row>
    <row r="814" spans="1:11" ht="45" x14ac:dyDescent="0.25">
      <c r="A814" s="4" t="s">
        <v>1912</v>
      </c>
      <c r="B814" s="4" t="s">
        <v>1765</v>
      </c>
      <c r="C814" t="s">
        <v>987</v>
      </c>
      <c r="D814" t="s">
        <v>7712</v>
      </c>
      <c r="E814" s="2"/>
      <c r="F814" s="4" t="s">
        <v>990</v>
      </c>
      <c r="G814" t="s">
        <v>9</v>
      </c>
      <c r="H814">
        <v>10</v>
      </c>
      <c r="I814" s="89">
        <v>43101</v>
      </c>
      <c r="J814">
        <v>12</v>
      </c>
      <c r="K814" t="s">
        <v>10</v>
      </c>
    </row>
    <row r="815" spans="1:11" x14ac:dyDescent="0.25">
      <c r="A815" s="4" t="s">
        <v>1913</v>
      </c>
      <c r="B815" s="4" t="s">
        <v>7713</v>
      </c>
      <c r="C815" t="s">
        <v>7714</v>
      </c>
      <c r="D815" t="s">
        <v>7715</v>
      </c>
      <c r="E815" s="2">
        <v>0</v>
      </c>
      <c r="F815" s="4" t="s">
        <v>1230</v>
      </c>
      <c r="G815" t="s">
        <v>3521</v>
      </c>
      <c r="H815">
        <v>1</v>
      </c>
      <c r="I815" s="89">
        <v>43101</v>
      </c>
      <c r="J815">
        <v>12</v>
      </c>
      <c r="K815" t="s">
        <v>10</v>
      </c>
    </row>
    <row r="816" spans="1:11" ht="60" x14ac:dyDescent="0.25">
      <c r="A816" s="4" t="s">
        <v>1913</v>
      </c>
      <c r="B816" s="4" t="s">
        <v>1793</v>
      </c>
      <c r="C816" t="s">
        <v>1213</v>
      </c>
      <c r="D816" t="s">
        <v>7716</v>
      </c>
      <c r="E816" s="2">
        <v>3453539633</v>
      </c>
      <c r="F816" s="4" t="s">
        <v>7717</v>
      </c>
      <c r="G816" t="s">
        <v>9</v>
      </c>
      <c r="H816">
        <v>1</v>
      </c>
      <c r="I816" s="89">
        <v>43101</v>
      </c>
      <c r="J816">
        <v>12</v>
      </c>
      <c r="K816" t="s">
        <v>10</v>
      </c>
    </row>
    <row r="817" spans="1:11" ht="60" x14ac:dyDescent="0.25">
      <c r="A817" s="4" t="s">
        <v>1913</v>
      </c>
      <c r="B817" s="4" t="s">
        <v>1793</v>
      </c>
      <c r="C817" t="s">
        <v>1213</v>
      </c>
      <c r="D817" t="s">
        <v>7716</v>
      </c>
      <c r="E817" s="2"/>
      <c r="F817" s="4" t="s">
        <v>7718</v>
      </c>
      <c r="G817" t="s">
        <v>9</v>
      </c>
      <c r="H817">
        <v>1</v>
      </c>
      <c r="I817" s="89">
        <v>43101</v>
      </c>
      <c r="J817">
        <v>12</v>
      </c>
      <c r="K817" t="s">
        <v>10</v>
      </c>
    </row>
    <row r="818" spans="1:11" ht="60" x14ac:dyDescent="0.25">
      <c r="A818" s="4" t="s">
        <v>1913</v>
      </c>
      <c r="B818" s="4" t="s">
        <v>1793</v>
      </c>
      <c r="C818" t="s">
        <v>1213</v>
      </c>
      <c r="D818" t="s">
        <v>7716</v>
      </c>
      <c r="E818" s="2"/>
      <c r="F818" s="4" t="s">
        <v>7719</v>
      </c>
      <c r="G818" t="s">
        <v>9</v>
      </c>
      <c r="H818">
        <v>1</v>
      </c>
      <c r="I818" s="89">
        <v>43101</v>
      </c>
      <c r="J818">
        <v>12</v>
      </c>
      <c r="K818" t="s">
        <v>10</v>
      </c>
    </row>
    <row r="819" spans="1:11" x14ac:dyDescent="0.25">
      <c r="A819" s="4" t="s">
        <v>1913</v>
      </c>
      <c r="B819" s="4" t="s">
        <v>7720</v>
      </c>
      <c r="C819" t="s">
        <v>1229</v>
      </c>
      <c r="D819" t="s">
        <v>7721</v>
      </c>
      <c r="E819" s="2">
        <v>40663875200</v>
      </c>
      <c r="F819" s="4" t="s">
        <v>1230</v>
      </c>
      <c r="G819" t="s">
        <v>9</v>
      </c>
      <c r="H819">
        <v>1</v>
      </c>
      <c r="I819" s="89">
        <v>43101</v>
      </c>
      <c r="J819">
        <v>12</v>
      </c>
      <c r="K819" t="s">
        <v>10</v>
      </c>
    </row>
    <row r="820" spans="1:11" ht="30" x14ac:dyDescent="0.25">
      <c r="A820" s="4" t="s">
        <v>1913</v>
      </c>
      <c r="B820" s="4" t="s">
        <v>1795</v>
      </c>
      <c r="C820" t="s">
        <v>3448</v>
      </c>
      <c r="D820" t="s">
        <v>7722</v>
      </c>
      <c r="E820" s="2">
        <v>4699452000</v>
      </c>
      <c r="F820" s="4" t="s">
        <v>1231</v>
      </c>
      <c r="G820" t="s">
        <v>3521</v>
      </c>
      <c r="H820">
        <v>100</v>
      </c>
      <c r="I820" s="89">
        <v>43101</v>
      </c>
      <c r="J820">
        <v>12</v>
      </c>
      <c r="K820" t="s">
        <v>10</v>
      </c>
    </row>
    <row r="821" spans="1:11" ht="30" x14ac:dyDescent="0.25">
      <c r="A821" s="4" t="s">
        <v>1914</v>
      </c>
      <c r="B821" s="4" t="s">
        <v>1893</v>
      </c>
      <c r="C821" t="s">
        <v>1232</v>
      </c>
      <c r="D821" t="s">
        <v>7723</v>
      </c>
      <c r="E821" s="2">
        <v>3042000000</v>
      </c>
      <c r="F821" s="4" t="s">
        <v>1233</v>
      </c>
      <c r="G821" t="s">
        <v>9</v>
      </c>
      <c r="H821">
        <v>0.3</v>
      </c>
      <c r="I821" s="89">
        <v>43101</v>
      </c>
      <c r="J821">
        <v>12</v>
      </c>
      <c r="K821" t="s">
        <v>10</v>
      </c>
    </row>
    <row r="822" spans="1:11" ht="30" x14ac:dyDescent="0.25">
      <c r="A822" s="4" t="s">
        <v>1914</v>
      </c>
      <c r="B822" s="4" t="s">
        <v>1796</v>
      </c>
      <c r="C822" t="s">
        <v>1235</v>
      </c>
      <c r="D822" t="s">
        <v>7724</v>
      </c>
      <c r="E822" s="2">
        <v>6774556500</v>
      </c>
      <c r="F822" s="4" t="s">
        <v>1236</v>
      </c>
      <c r="G822" t="s">
        <v>9</v>
      </c>
      <c r="H822">
        <v>3</v>
      </c>
      <c r="I822" s="89">
        <v>43101</v>
      </c>
      <c r="J822">
        <v>12</v>
      </c>
      <c r="K822" t="s">
        <v>10</v>
      </c>
    </row>
    <row r="823" spans="1:11" ht="45" x14ac:dyDescent="0.25">
      <c r="A823" s="4" t="s">
        <v>1914</v>
      </c>
      <c r="B823" s="4" t="s">
        <v>1318</v>
      </c>
      <c r="C823" t="s">
        <v>1237</v>
      </c>
      <c r="D823" t="s">
        <v>7725</v>
      </c>
      <c r="E823" s="2">
        <v>500000000</v>
      </c>
      <c r="F823" s="4" t="s">
        <v>576</v>
      </c>
      <c r="G823" t="s">
        <v>9</v>
      </c>
      <c r="H823">
        <v>1</v>
      </c>
      <c r="I823" s="89">
        <v>43101</v>
      </c>
      <c r="J823">
        <v>12</v>
      </c>
      <c r="K823" t="s">
        <v>10</v>
      </c>
    </row>
    <row r="824" spans="1:11" ht="45" x14ac:dyDescent="0.25">
      <c r="A824" s="4" t="s">
        <v>1914</v>
      </c>
      <c r="B824" s="4" t="s">
        <v>1318</v>
      </c>
      <c r="C824" t="s">
        <v>1237</v>
      </c>
      <c r="D824" t="s">
        <v>7725</v>
      </c>
      <c r="E824" s="2"/>
      <c r="F824" s="4" t="s">
        <v>1238</v>
      </c>
      <c r="G824" t="s">
        <v>1239</v>
      </c>
      <c r="H824">
        <v>350</v>
      </c>
      <c r="I824" s="89">
        <v>43101</v>
      </c>
      <c r="J824">
        <v>12</v>
      </c>
      <c r="K824" t="s">
        <v>10</v>
      </c>
    </row>
    <row r="825" spans="1:11" ht="45" x14ac:dyDescent="0.25">
      <c r="A825" s="4" t="s">
        <v>1914</v>
      </c>
      <c r="B825" s="4" t="s">
        <v>1318</v>
      </c>
      <c r="C825" t="s">
        <v>1237</v>
      </c>
      <c r="D825" t="s">
        <v>7725</v>
      </c>
      <c r="E825" s="2"/>
      <c r="F825" s="4" t="s">
        <v>1240</v>
      </c>
      <c r="G825" t="s">
        <v>1239</v>
      </c>
      <c r="H825">
        <v>350</v>
      </c>
      <c r="I825" s="89">
        <v>43101</v>
      </c>
      <c r="J825">
        <v>12</v>
      </c>
      <c r="K825" t="s">
        <v>10</v>
      </c>
    </row>
    <row r="826" spans="1:11" ht="30" x14ac:dyDescent="0.25">
      <c r="A826" s="4" t="s">
        <v>1914</v>
      </c>
      <c r="B826" s="4" t="s">
        <v>1894</v>
      </c>
      <c r="C826" t="s">
        <v>1241</v>
      </c>
      <c r="D826" t="s">
        <v>7726</v>
      </c>
      <c r="E826" s="2">
        <v>6280557949</v>
      </c>
      <c r="F826" s="4" t="s">
        <v>1242</v>
      </c>
      <c r="G826" t="s">
        <v>1239</v>
      </c>
      <c r="H826">
        <v>28</v>
      </c>
      <c r="I826" s="89">
        <v>43101</v>
      </c>
      <c r="J826">
        <v>12</v>
      </c>
      <c r="K826" t="s">
        <v>10</v>
      </c>
    </row>
    <row r="827" spans="1:11" ht="30" x14ac:dyDescent="0.25">
      <c r="A827" s="4" t="s">
        <v>1914</v>
      </c>
      <c r="B827" s="4" t="s">
        <v>1895</v>
      </c>
      <c r="C827" t="s">
        <v>1243</v>
      </c>
      <c r="D827" t="s">
        <v>7727</v>
      </c>
      <c r="E827" s="2">
        <v>0</v>
      </c>
      <c r="F827" s="4" t="s">
        <v>1244</v>
      </c>
      <c r="G827" t="s">
        <v>1239</v>
      </c>
      <c r="H827">
        <v>30</v>
      </c>
      <c r="I827" s="89">
        <v>43101</v>
      </c>
      <c r="J827">
        <v>12</v>
      </c>
      <c r="K827" t="s">
        <v>10</v>
      </c>
    </row>
    <row r="828" spans="1:11" ht="30" x14ac:dyDescent="0.25">
      <c r="A828" s="4" t="s">
        <v>1914</v>
      </c>
      <c r="B828" s="4" t="s">
        <v>1895</v>
      </c>
      <c r="C828" t="s">
        <v>1243</v>
      </c>
      <c r="D828" t="s">
        <v>7727</v>
      </c>
      <c r="E828" s="2"/>
      <c r="F828" s="4" t="s">
        <v>713</v>
      </c>
      <c r="G828" t="s">
        <v>9</v>
      </c>
      <c r="H828">
        <v>1</v>
      </c>
      <c r="I828" s="89">
        <v>43101</v>
      </c>
      <c r="J828">
        <v>12</v>
      </c>
      <c r="K828" t="s">
        <v>10</v>
      </c>
    </row>
    <row r="829" spans="1:11" ht="30" x14ac:dyDescent="0.25">
      <c r="A829" s="4" t="s">
        <v>1914</v>
      </c>
      <c r="B829" s="4" t="s">
        <v>1896</v>
      </c>
      <c r="C829" t="s">
        <v>1245</v>
      </c>
      <c r="D829" t="s">
        <v>7728</v>
      </c>
      <c r="E829" s="2">
        <v>4189222000</v>
      </c>
      <c r="F829" s="4" t="s">
        <v>1246</v>
      </c>
      <c r="G829" t="s">
        <v>1239</v>
      </c>
      <c r="H829">
        <v>1</v>
      </c>
      <c r="I829" s="89">
        <v>43101</v>
      </c>
      <c r="J829">
        <v>12</v>
      </c>
      <c r="K829" t="s">
        <v>10</v>
      </c>
    </row>
    <row r="830" spans="1:11" ht="30" x14ac:dyDescent="0.25">
      <c r="A830" s="4" t="s">
        <v>1914</v>
      </c>
      <c r="B830" s="4" t="s">
        <v>1797</v>
      </c>
      <c r="C830" t="s">
        <v>1247</v>
      </c>
      <c r="D830" t="s">
        <v>7729</v>
      </c>
      <c r="E830" s="2">
        <v>34455176095</v>
      </c>
      <c r="F830" s="4" t="s">
        <v>576</v>
      </c>
      <c r="G830" t="s">
        <v>9</v>
      </c>
      <c r="H830">
        <v>1</v>
      </c>
      <c r="I830" s="89">
        <v>43101</v>
      </c>
      <c r="J830">
        <v>12</v>
      </c>
      <c r="K830" t="s">
        <v>10</v>
      </c>
    </row>
    <row r="831" spans="1:11" ht="30" x14ac:dyDescent="0.25">
      <c r="A831" s="4" t="s">
        <v>1914</v>
      </c>
      <c r="B831" s="4" t="s">
        <v>1797</v>
      </c>
      <c r="C831" t="s">
        <v>1247</v>
      </c>
      <c r="D831" t="s">
        <v>7729</v>
      </c>
      <c r="E831" s="2"/>
      <c r="F831" s="4" t="s">
        <v>1248</v>
      </c>
      <c r="G831" t="s">
        <v>9</v>
      </c>
      <c r="H831">
        <v>1</v>
      </c>
      <c r="I831" s="89">
        <v>43101</v>
      </c>
      <c r="J831">
        <v>12</v>
      </c>
      <c r="K831" t="s">
        <v>10</v>
      </c>
    </row>
    <row r="832" spans="1:11" ht="30" x14ac:dyDescent="0.25">
      <c r="A832" s="4" t="s">
        <v>1914</v>
      </c>
      <c r="B832" s="4" t="s">
        <v>1797</v>
      </c>
      <c r="C832" t="s">
        <v>1247</v>
      </c>
      <c r="D832" t="s">
        <v>7729</v>
      </c>
      <c r="E832" s="2"/>
      <c r="F832" s="4" t="s">
        <v>1249</v>
      </c>
      <c r="G832" t="s">
        <v>3521</v>
      </c>
      <c r="H832">
        <v>1</v>
      </c>
      <c r="I832" s="89">
        <v>43101</v>
      </c>
      <c r="J832">
        <v>12</v>
      </c>
      <c r="K832" t="s">
        <v>10</v>
      </c>
    </row>
    <row r="833" spans="1:11" ht="30" x14ac:dyDescent="0.25">
      <c r="A833" s="4" t="s">
        <v>1914</v>
      </c>
      <c r="B833" s="4" t="s">
        <v>1797</v>
      </c>
      <c r="C833" t="s">
        <v>1247</v>
      </c>
      <c r="D833" t="s">
        <v>7729</v>
      </c>
      <c r="E833" s="2"/>
      <c r="F833" s="4" t="s">
        <v>1250</v>
      </c>
      <c r="G833" t="s">
        <v>1239</v>
      </c>
      <c r="H833">
        <v>100</v>
      </c>
      <c r="I833" s="89">
        <v>43101</v>
      </c>
      <c r="J833">
        <v>12</v>
      </c>
      <c r="K833" t="s">
        <v>10</v>
      </c>
    </row>
    <row r="834" spans="1:11" ht="30" x14ac:dyDescent="0.25">
      <c r="A834" s="4" t="s">
        <v>1914</v>
      </c>
      <c r="B834" s="4" t="s">
        <v>1797</v>
      </c>
      <c r="C834" t="s">
        <v>1247</v>
      </c>
      <c r="D834" t="s">
        <v>7729</v>
      </c>
      <c r="E834" s="2"/>
      <c r="F834" s="4" t="s">
        <v>1251</v>
      </c>
      <c r="G834" t="s">
        <v>1239</v>
      </c>
      <c r="H834">
        <v>601</v>
      </c>
      <c r="I834" s="89">
        <v>43101</v>
      </c>
      <c r="J834">
        <v>12</v>
      </c>
      <c r="K834" t="s">
        <v>10</v>
      </c>
    </row>
    <row r="835" spans="1:11" ht="30" x14ac:dyDescent="0.25">
      <c r="A835" s="4" t="s">
        <v>1914</v>
      </c>
      <c r="B835" s="4" t="s">
        <v>1799</v>
      </c>
      <c r="C835" t="s">
        <v>1257</v>
      </c>
      <c r="D835" t="s">
        <v>7730</v>
      </c>
      <c r="E835" s="2">
        <v>2425000000</v>
      </c>
      <c r="F835" s="4" t="s">
        <v>1233</v>
      </c>
      <c r="G835" t="s">
        <v>9</v>
      </c>
      <c r="H835">
        <v>2</v>
      </c>
      <c r="I835" s="89">
        <v>43101</v>
      </c>
      <c r="J835">
        <v>12</v>
      </c>
      <c r="K835" t="s">
        <v>10</v>
      </c>
    </row>
    <row r="836" spans="1:11" ht="30" x14ac:dyDescent="0.25">
      <c r="A836" s="4" t="s">
        <v>1914</v>
      </c>
      <c r="B836" s="4" t="s">
        <v>1800</v>
      </c>
      <c r="C836" t="s">
        <v>1258</v>
      </c>
      <c r="D836" t="s">
        <v>7731</v>
      </c>
      <c r="E836" s="2">
        <v>400000000</v>
      </c>
      <c r="F836" s="4" t="s">
        <v>1259</v>
      </c>
      <c r="G836" t="s">
        <v>1239</v>
      </c>
      <c r="H836">
        <v>997</v>
      </c>
      <c r="I836" s="89">
        <v>43101</v>
      </c>
      <c r="J836">
        <v>12</v>
      </c>
      <c r="K836" t="s">
        <v>10</v>
      </c>
    </row>
    <row r="837" spans="1:11" ht="30" x14ac:dyDescent="0.25">
      <c r="A837" s="4" t="s">
        <v>1914</v>
      </c>
      <c r="B837" s="4" t="s">
        <v>1800</v>
      </c>
      <c r="C837" t="s">
        <v>1258</v>
      </c>
      <c r="D837" t="s">
        <v>7731</v>
      </c>
      <c r="E837" s="2"/>
      <c r="F837" s="4" t="s">
        <v>1260</v>
      </c>
      <c r="G837" t="s">
        <v>1239</v>
      </c>
      <c r="H837">
        <v>100</v>
      </c>
      <c r="I837" s="89">
        <v>43101</v>
      </c>
      <c r="J837">
        <v>12</v>
      </c>
      <c r="K837" t="s">
        <v>10</v>
      </c>
    </row>
    <row r="838" spans="1:11" ht="30" x14ac:dyDescent="0.25">
      <c r="A838" s="4" t="s">
        <v>1914</v>
      </c>
      <c r="B838" s="4" t="s">
        <v>1800</v>
      </c>
      <c r="C838" t="s">
        <v>1258</v>
      </c>
      <c r="D838" t="s">
        <v>7731</v>
      </c>
      <c r="E838" s="2"/>
      <c r="F838" s="4" t="s">
        <v>1261</v>
      </c>
      <c r="G838" t="s">
        <v>1239</v>
      </c>
      <c r="H838">
        <v>100</v>
      </c>
      <c r="I838" s="89">
        <v>43101</v>
      </c>
      <c r="J838">
        <v>12</v>
      </c>
      <c r="K838" t="s">
        <v>10</v>
      </c>
    </row>
    <row r="839" spans="1:11" ht="30" x14ac:dyDescent="0.25">
      <c r="A839" s="4" t="s">
        <v>1914</v>
      </c>
      <c r="B839" s="4" t="s">
        <v>1801</v>
      </c>
      <c r="C839" t="s">
        <v>1262</v>
      </c>
      <c r="D839" t="s">
        <v>7732</v>
      </c>
      <c r="E839" s="2">
        <v>12000000000</v>
      </c>
      <c r="F839" s="4" t="s">
        <v>1263</v>
      </c>
      <c r="G839" t="s">
        <v>1239</v>
      </c>
      <c r="H839">
        <v>1</v>
      </c>
      <c r="I839" s="89">
        <v>43101</v>
      </c>
      <c r="J839">
        <v>12</v>
      </c>
      <c r="K839" t="s">
        <v>10</v>
      </c>
    </row>
    <row r="840" spans="1:11" ht="30" x14ac:dyDescent="0.25">
      <c r="A840" s="4" t="s">
        <v>1914</v>
      </c>
      <c r="B840" s="4" t="s">
        <v>1801</v>
      </c>
      <c r="C840" t="s">
        <v>1262</v>
      </c>
      <c r="D840" t="s">
        <v>7732</v>
      </c>
      <c r="E840" s="2"/>
      <c r="F840" s="4" t="s">
        <v>1264</v>
      </c>
      <c r="G840" t="s">
        <v>1239</v>
      </c>
      <c r="H840">
        <v>3</v>
      </c>
      <c r="I840" s="89">
        <v>43101</v>
      </c>
      <c r="J840">
        <v>12</v>
      </c>
      <c r="K840" t="s">
        <v>10</v>
      </c>
    </row>
    <row r="841" spans="1:11" ht="30" x14ac:dyDescent="0.25">
      <c r="A841" s="4" t="s">
        <v>1914</v>
      </c>
      <c r="B841" s="4" t="s">
        <v>1802</v>
      </c>
      <c r="C841" t="s">
        <v>1265</v>
      </c>
      <c r="D841" t="s">
        <v>7733</v>
      </c>
      <c r="E841" s="2">
        <v>2400000000</v>
      </c>
      <c r="F841" s="4" t="s">
        <v>1266</v>
      </c>
      <c r="G841" t="s">
        <v>9</v>
      </c>
      <c r="H841">
        <v>7</v>
      </c>
      <c r="I841" s="89">
        <v>43101</v>
      </c>
      <c r="J841">
        <v>12</v>
      </c>
      <c r="K841" t="s">
        <v>10</v>
      </c>
    </row>
    <row r="842" spans="1:11" ht="30" x14ac:dyDescent="0.25">
      <c r="A842" s="4" t="s">
        <v>1914</v>
      </c>
      <c r="B842" s="4" t="s">
        <v>1802</v>
      </c>
      <c r="C842" t="s">
        <v>1265</v>
      </c>
      <c r="D842" t="s">
        <v>7733</v>
      </c>
      <c r="E842" s="2"/>
      <c r="F842" s="4" t="s">
        <v>1267</v>
      </c>
      <c r="G842" t="s">
        <v>9</v>
      </c>
      <c r="H842">
        <v>7</v>
      </c>
      <c r="I842" s="89">
        <v>43101</v>
      </c>
      <c r="J842">
        <v>12</v>
      </c>
      <c r="K842" t="s">
        <v>10</v>
      </c>
    </row>
    <row r="843" spans="1:11" ht="30" x14ac:dyDescent="0.25">
      <c r="A843" s="4" t="s">
        <v>1914</v>
      </c>
      <c r="B843" s="4" t="s">
        <v>1803</v>
      </c>
      <c r="C843" t="s">
        <v>1268</v>
      </c>
      <c r="D843" t="s">
        <v>7734</v>
      </c>
      <c r="E843" s="2">
        <v>2877880263</v>
      </c>
      <c r="F843" s="4" t="s">
        <v>1269</v>
      </c>
      <c r="G843" t="s">
        <v>9</v>
      </c>
      <c r="H843">
        <v>5</v>
      </c>
      <c r="I843" s="89">
        <v>43101</v>
      </c>
      <c r="J843">
        <v>12</v>
      </c>
      <c r="K843" t="s">
        <v>10</v>
      </c>
    </row>
    <row r="844" spans="1:11" ht="45" x14ac:dyDescent="0.25">
      <c r="A844" s="4" t="s">
        <v>1914</v>
      </c>
      <c r="B844" s="4" t="s">
        <v>1805</v>
      </c>
      <c r="C844" t="s">
        <v>1272</v>
      </c>
      <c r="D844" t="s">
        <v>7735</v>
      </c>
      <c r="E844" s="2">
        <v>0</v>
      </c>
      <c r="F844" s="4" t="s">
        <v>576</v>
      </c>
      <c r="G844" t="s">
        <v>9</v>
      </c>
      <c r="H844">
        <v>1</v>
      </c>
      <c r="I844" s="89">
        <v>43101</v>
      </c>
      <c r="J844">
        <v>12</v>
      </c>
      <c r="K844" t="s">
        <v>10</v>
      </c>
    </row>
    <row r="845" spans="1:11" ht="45" x14ac:dyDescent="0.25">
      <c r="A845" s="4" t="s">
        <v>1914</v>
      </c>
      <c r="B845" s="4" t="s">
        <v>1805</v>
      </c>
      <c r="C845" t="s">
        <v>1272</v>
      </c>
      <c r="D845" t="s">
        <v>7735</v>
      </c>
      <c r="E845" s="2"/>
      <c r="F845" s="4" t="s">
        <v>1273</v>
      </c>
      <c r="G845" t="s">
        <v>1239</v>
      </c>
      <c r="H845">
        <v>15</v>
      </c>
      <c r="I845" s="89">
        <v>43101</v>
      </c>
      <c r="J845">
        <v>12</v>
      </c>
      <c r="K845" t="s">
        <v>10</v>
      </c>
    </row>
    <row r="846" spans="1:11" ht="45" x14ac:dyDescent="0.25">
      <c r="A846" s="4" t="s">
        <v>1914</v>
      </c>
      <c r="B846" s="4" t="s">
        <v>1805</v>
      </c>
      <c r="C846" t="s">
        <v>1272</v>
      </c>
      <c r="D846" t="s">
        <v>7735</v>
      </c>
      <c r="E846" s="2"/>
      <c r="F846" s="4" t="s">
        <v>1240</v>
      </c>
      <c r="G846" t="s">
        <v>1239</v>
      </c>
      <c r="H846">
        <v>15</v>
      </c>
      <c r="I846" s="89">
        <v>43101</v>
      </c>
      <c r="J846">
        <v>12</v>
      </c>
      <c r="K846" t="s">
        <v>10</v>
      </c>
    </row>
    <row r="847" spans="1:11" ht="30" x14ac:dyDescent="0.25">
      <c r="A847" s="4" t="s">
        <v>1914</v>
      </c>
      <c r="B847" s="4" t="s">
        <v>1806</v>
      </c>
      <c r="C847" t="s">
        <v>1274</v>
      </c>
      <c r="D847" t="s">
        <v>7736</v>
      </c>
      <c r="E847" s="2">
        <v>15877671255</v>
      </c>
      <c r="F847" s="4" t="s">
        <v>1275</v>
      </c>
      <c r="G847" t="s">
        <v>1239</v>
      </c>
      <c r="H847">
        <v>1343.7</v>
      </c>
      <c r="I847" s="89">
        <v>43101</v>
      </c>
      <c r="J847">
        <v>12</v>
      </c>
      <c r="K847" t="s">
        <v>10</v>
      </c>
    </row>
    <row r="848" spans="1:11" ht="30" x14ac:dyDescent="0.25">
      <c r="A848" s="4" t="s">
        <v>1914</v>
      </c>
      <c r="B848" s="4" t="s">
        <v>1807</v>
      </c>
      <c r="C848" t="s">
        <v>1276</v>
      </c>
      <c r="D848" t="s">
        <v>7737</v>
      </c>
      <c r="E848" s="2">
        <v>0</v>
      </c>
      <c r="F848" s="4" t="s">
        <v>1277</v>
      </c>
      <c r="G848" t="s">
        <v>9</v>
      </c>
      <c r="H848">
        <v>2</v>
      </c>
      <c r="I848" s="89">
        <v>43101</v>
      </c>
      <c r="J848">
        <v>12</v>
      </c>
      <c r="K848" t="s">
        <v>10</v>
      </c>
    </row>
    <row r="849" spans="1:11" ht="30" x14ac:dyDescent="0.25">
      <c r="A849" s="4" t="s">
        <v>1914</v>
      </c>
      <c r="B849" s="4" t="s">
        <v>1808</v>
      </c>
      <c r="C849" t="s">
        <v>1279</v>
      </c>
      <c r="D849" t="s">
        <v>7738</v>
      </c>
      <c r="E849" s="2">
        <v>100000000</v>
      </c>
      <c r="F849" s="4" t="s">
        <v>1280</v>
      </c>
      <c r="G849" t="s">
        <v>9</v>
      </c>
      <c r="H849">
        <v>5</v>
      </c>
      <c r="I849" s="89">
        <v>43101</v>
      </c>
      <c r="J849">
        <v>12</v>
      </c>
      <c r="K849" t="s">
        <v>10</v>
      </c>
    </row>
    <row r="850" spans="1:11" ht="30" x14ac:dyDescent="0.25">
      <c r="A850" s="4" t="s">
        <v>1914</v>
      </c>
      <c r="B850" s="4" t="s">
        <v>1808</v>
      </c>
      <c r="C850" t="s">
        <v>1279</v>
      </c>
      <c r="D850" t="s">
        <v>7738</v>
      </c>
      <c r="E850" s="2"/>
      <c r="F850" s="4" t="s">
        <v>1281</v>
      </c>
      <c r="G850" t="s">
        <v>9</v>
      </c>
      <c r="H850">
        <v>10</v>
      </c>
      <c r="I850" s="89">
        <v>43101</v>
      </c>
      <c r="J850">
        <v>12</v>
      </c>
      <c r="K850" t="s">
        <v>10</v>
      </c>
    </row>
    <row r="851" spans="1:11" ht="30" x14ac:dyDescent="0.25">
      <c r="A851" s="4" t="s">
        <v>1914</v>
      </c>
      <c r="B851" s="4" t="s">
        <v>1809</v>
      </c>
      <c r="C851" t="s">
        <v>1282</v>
      </c>
      <c r="D851" t="s">
        <v>7739</v>
      </c>
      <c r="E851" s="2">
        <v>1097566000</v>
      </c>
      <c r="F851" s="4" t="s">
        <v>1283</v>
      </c>
      <c r="G851" t="s">
        <v>20</v>
      </c>
      <c r="H851">
        <v>42</v>
      </c>
      <c r="I851" s="89">
        <v>43101</v>
      </c>
      <c r="J851">
        <v>12</v>
      </c>
      <c r="K851" t="s">
        <v>10</v>
      </c>
    </row>
    <row r="852" spans="1:11" ht="30" x14ac:dyDescent="0.25">
      <c r="A852" s="4" t="s">
        <v>1914</v>
      </c>
      <c r="B852" s="4" t="s">
        <v>1810</v>
      </c>
      <c r="C852" t="s">
        <v>1285</v>
      </c>
      <c r="D852" t="s">
        <v>7740</v>
      </c>
      <c r="E852" s="2">
        <v>5000000000</v>
      </c>
      <c r="F852" s="4" t="s">
        <v>249</v>
      </c>
      <c r="G852" t="s">
        <v>9</v>
      </c>
      <c r="H852">
        <v>1</v>
      </c>
      <c r="I852" s="89">
        <v>43101</v>
      </c>
      <c r="J852">
        <v>12</v>
      </c>
      <c r="K852" t="s">
        <v>10</v>
      </c>
    </row>
    <row r="853" spans="1:11" ht="30" x14ac:dyDescent="0.25">
      <c r="A853" s="4" t="s">
        <v>1914</v>
      </c>
      <c r="B853" s="4" t="s">
        <v>1810</v>
      </c>
      <c r="C853" t="s">
        <v>1285</v>
      </c>
      <c r="D853" t="s">
        <v>7740</v>
      </c>
      <c r="E853" s="2"/>
      <c r="F853" s="4" t="s">
        <v>3671</v>
      </c>
      <c r="G853" t="s">
        <v>9</v>
      </c>
      <c r="H853">
        <v>1</v>
      </c>
      <c r="I853" s="89">
        <v>43101</v>
      </c>
      <c r="J853">
        <v>12</v>
      </c>
      <c r="K853" t="s">
        <v>10</v>
      </c>
    </row>
    <row r="854" spans="1:11" ht="30" x14ac:dyDescent="0.25">
      <c r="A854" s="4" t="s">
        <v>1914</v>
      </c>
      <c r="B854" s="4" t="s">
        <v>1810</v>
      </c>
      <c r="C854" t="s">
        <v>1285</v>
      </c>
      <c r="D854" t="s">
        <v>7740</v>
      </c>
      <c r="E854" s="2"/>
      <c r="F854" s="4" t="s">
        <v>1234</v>
      </c>
      <c r="G854" t="s">
        <v>3521</v>
      </c>
      <c r="H854">
        <v>1</v>
      </c>
      <c r="I854" s="89">
        <v>43101</v>
      </c>
      <c r="J854">
        <v>12</v>
      </c>
      <c r="K854" t="s">
        <v>10</v>
      </c>
    </row>
    <row r="855" spans="1:11" ht="30" x14ac:dyDescent="0.25">
      <c r="A855" s="4" t="s">
        <v>1914</v>
      </c>
      <c r="B855" s="4" t="s">
        <v>1811</v>
      </c>
      <c r="C855" t="s">
        <v>1286</v>
      </c>
      <c r="D855" t="s">
        <v>7741</v>
      </c>
      <c r="E855" s="2">
        <v>5069376161</v>
      </c>
      <c r="F855" s="4" t="s">
        <v>1287</v>
      </c>
      <c r="G855" t="s">
        <v>9</v>
      </c>
      <c r="H855">
        <v>1</v>
      </c>
      <c r="I855" s="89">
        <v>43101</v>
      </c>
      <c r="J855">
        <v>12</v>
      </c>
      <c r="K855" t="s">
        <v>10</v>
      </c>
    </row>
    <row r="856" spans="1:11" ht="30" x14ac:dyDescent="0.25">
      <c r="A856" s="4" t="s">
        <v>1914</v>
      </c>
      <c r="B856" s="4" t="s">
        <v>1811</v>
      </c>
      <c r="C856" t="s">
        <v>1286</v>
      </c>
      <c r="D856" t="s">
        <v>7741</v>
      </c>
      <c r="E856" s="2"/>
      <c r="F856" s="4" t="s">
        <v>1288</v>
      </c>
      <c r="G856" t="s">
        <v>9</v>
      </c>
      <c r="H856">
        <v>1</v>
      </c>
      <c r="I856" s="89">
        <v>43101</v>
      </c>
      <c r="J856">
        <v>12</v>
      </c>
      <c r="K856" t="s">
        <v>10</v>
      </c>
    </row>
    <row r="857" spans="1:11" ht="30" x14ac:dyDescent="0.25">
      <c r="A857" s="4" t="s">
        <v>1914</v>
      </c>
      <c r="B857" s="4" t="s">
        <v>1811</v>
      </c>
      <c r="C857" t="s">
        <v>1286</v>
      </c>
      <c r="D857" t="s">
        <v>7741</v>
      </c>
      <c r="E857" s="2"/>
      <c r="F857" s="4" t="s">
        <v>1289</v>
      </c>
      <c r="G857" t="s">
        <v>9</v>
      </c>
      <c r="H857">
        <v>1</v>
      </c>
      <c r="I857" s="89">
        <v>43101</v>
      </c>
      <c r="J857">
        <v>12</v>
      </c>
      <c r="K857" t="s">
        <v>10</v>
      </c>
    </row>
    <row r="858" spans="1:11" ht="30" x14ac:dyDescent="0.25">
      <c r="A858" s="4" t="s">
        <v>1914</v>
      </c>
      <c r="B858" s="4" t="s">
        <v>1811</v>
      </c>
      <c r="C858" t="s">
        <v>1286</v>
      </c>
      <c r="D858" t="s">
        <v>7741</v>
      </c>
      <c r="E858" s="2"/>
      <c r="F858" s="4" t="s">
        <v>1290</v>
      </c>
      <c r="G858" t="s">
        <v>9</v>
      </c>
      <c r="H858">
        <v>45</v>
      </c>
      <c r="I858" s="89">
        <v>43101</v>
      </c>
      <c r="J858">
        <v>12</v>
      </c>
      <c r="K858" t="s">
        <v>10</v>
      </c>
    </row>
    <row r="859" spans="1:11" ht="45" x14ac:dyDescent="0.25">
      <c r="A859" s="4" t="s">
        <v>1914</v>
      </c>
      <c r="B859" s="4" t="s">
        <v>1318</v>
      </c>
      <c r="C859" t="s">
        <v>7742</v>
      </c>
      <c r="D859" t="s">
        <v>7743</v>
      </c>
      <c r="E859" s="2">
        <v>0</v>
      </c>
      <c r="F859" s="4" t="s">
        <v>576</v>
      </c>
      <c r="G859" t="s">
        <v>9</v>
      </c>
      <c r="H859">
        <v>1</v>
      </c>
      <c r="I859" s="89">
        <v>43101</v>
      </c>
      <c r="J859">
        <v>12</v>
      </c>
      <c r="K859" t="s">
        <v>10</v>
      </c>
    </row>
    <row r="860" spans="1:11" ht="45" x14ac:dyDescent="0.25">
      <c r="A860" s="4" t="s">
        <v>1914</v>
      </c>
      <c r="B860" s="4" t="s">
        <v>1318</v>
      </c>
      <c r="C860" t="s">
        <v>7742</v>
      </c>
      <c r="D860" t="s">
        <v>7743</v>
      </c>
      <c r="E860" s="2"/>
      <c r="F860" s="4" t="s">
        <v>1273</v>
      </c>
      <c r="G860" t="s">
        <v>1239</v>
      </c>
      <c r="H860">
        <v>350</v>
      </c>
      <c r="I860" s="89">
        <v>43101</v>
      </c>
      <c r="J860">
        <v>12</v>
      </c>
      <c r="K860" t="s">
        <v>10</v>
      </c>
    </row>
    <row r="861" spans="1:11" ht="45" x14ac:dyDescent="0.25">
      <c r="A861" s="4" t="s">
        <v>1914</v>
      </c>
      <c r="B861" s="4" t="s">
        <v>7744</v>
      </c>
      <c r="C861" t="s">
        <v>7745</v>
      </c>
      <c r="D861" t="s">
        <v>7746</v>
      </c>
      <c r="E861" s="2">
        <v>0</v>
      </c>
      <c r="F861" s="4" t="s">
        <v>7747</v>
      </c>
      <c r="G861" t="s">
        <v>9</v>
      </c>
      <c r="H861">
        <v>1</v>
      </c>
      <c r="I861" s="89">
        <v>43101</v>
      </c>
      <c r="J861">
        <v>12</v>
      </c>
      <c r="K861" t="s">
        <v>10</v>
      </c>
    </row>
    <row r="862" spans="1:11" ht="45" x14ac:dyDescent="0.25">
      <c r="A862" s="4" t="s">
        <v>1914</v>
      </c>
      <c r="B862" s="4" t="s">
        <v>7744</v>
      </c>
      <c r="C862" t="s">
        <v>7745</v>
      </c>
      <c r="D862" t="s">
        <v>7746</v>
      </c>
      <c r="E862" s="2"/>
      <c r="F862" s="4" t="s">
        <v>7748</v>
      </c>
      <c r="G862" t="s">
        <v>9</v>
      </c>
      <c r="H862">
        <v>1</v>
      </c>
      <c r="I862" s="89">
        <v>43101</v>
      </c>
      <c r="J862">
        <v>12</v>
      </c>
      <c r="K862" t="s">
        <v>10</v>
      </c>
    </row>
    <row r="863" spans="1:11" ht="30" x14ac:dyDescent="0.25">
      <c r="A863" s="4" t="s">
        <v>1914</v>
      </c>
      <c r="B863" s="4" t="s">
        <v>7749</v>
      </c>
      <c r="C863" t="s">
        <v>7750</v>
      </c>
      <c r="D863" t="s">
        <v>7751</v>
      </c>
      <c r="E863" s="2">
        <v>0</v>
      </c>
      <c r="F863" s="4" t="s">
        <v>7752</v>
      </c>
      <c r="G863" t="s">
        <v>1631</v>
      </c>
      <c r="H863">
        <v>77386</v>
      </c>
      <c r="I863" s="89">
        <v>43101</v>
      </c>
      <c r="J863">
        <v>12</v>
      </c>
      <c r="K863" t="s">
        <v>10</v>
      </c>
    </row>
    <row r="864" spans="1:11" ht="30" x14ac:dyDescent="0.25">
      <c r="A864" s="4" t="s">
        <v>1914</v>
      </c>
      <c r="B864" s="4" t="s">
        <v>7749</v>
      </c>
      <c r="C864" t="s">
        <v>7750</v>
      </c>
      <c r="D864" t="s">
        <v>7751</v>
      </c>
      <c r="E864" s="2"/>
      <c r="F864" s="4" t="s">
        <v>7753</v>
      </c>
      <c r="G864" t="s">
        <v>1631</v>
      </c>
      <c r="H864">
        <v>108837</v>
      </c>
      <c r="I864" s="89">
        <v>43101</v>
      </c>
      <c r="J864">
        <v>12</v>
      </c>
      <c r="K864" t="s">
        <v>10</v>
      </c>
    </row>
    <row r="865" spans="1:11" ht="30" x14ac:dyDescent="0.25">
      <c r="A865" s="4" t="s">
        <v>1914</v>
      </c>
      <c r="B865" s="4" t="s">
        <v>7749</v>
      </c>
      <c r="C865" t="s">
        <v>7750</v>
      </c>
      <c r="D865" t="s">
        <v>7751</v>
      </c>
      <c r="E865" s="2"/>
      <c r="F865" s="4" t="s">
        <v>7754</v>
      </c>
      <c r="G865" t="s">
        <v>1631</v>
      </c>
      <c r="H865">
        <v>283388</v>
      </c>
      <c r="I865" s="89">
        <v>43101</v>
      </c>
      <c r="J865">
        <v>12</v>
      </c>
      <c r="K865" t="s">
        <v>10</v>
      </c>
    </row>
    <row r="866" spans="1:11" ht="30" x14ac:dyDescent="0.25">
      <c r="A866" s="4" t="s">
        <v>1914</v>
      </c>
      <c r="B866" s="4" t="s">
        <v>7749</v>
      </c>
      <c r="C866" t="s">
        <v>7750</v>
      </c>
      <c r="D866" t="s">
        <v>7751</v>
      </c>
      <c r="E866" s="2"/>
      <c r="F866" s="4" t="s">
        <v>7755</v>
      </c>
      <c r="G866" t="s">
        <v>9</v>
      </c>
      <c r="H866">
        <v>1061</v>
      </c>
      <c r="I866" s="89">
        <v>43101</v>
      </c>
      <c r="J866">
        <v>12</v>
      </c>
      <c r="K866" t="s">
        <v>10</v>
      </c>
    </row>
    <row r="867" spans="1:11" ht="30" x14ac:dyDescent="0.25">
      <c r="A867" s="4" t="s">
        <v>1914</v>
      </c>
      <c r="B867" s="4" t="s">
        <v>7749</v>
      </c>
      <c r="C867" t="s">
        <v>7750</v>
      </c>
      <c r="D867" t="s">
        <v>7751</v>
      </c>
      <c r="E867" s="2"/>
      <c r="F867" s="4" t="s">
        <v>7756</v>
      </c>
      <c r="G867" t="s">
        <v>1631</v>
      </c>
      <c r="H867">
        <v>115336</v>
      </c>
      <c r="I867" s="89">
        <v>43101</v>
      </c>
      <c r="J867">
        <v>12</v>
      </c>
      <c r="K867" t="s">
        <v>10</v>
      </c>
    </row>
    <row r="868" spans="1:11" ht="30" x14ac:dyDescent="0.25">
      <c r="A868" s="4" t="s">
        <v>1914</v>
      </c>
      <c r="B868" s="4" t="s">
        <v>7749</v>
      </c>
      <c r="C868" t="s">
        <v>7750</v>
      </c>
      <c r="D868" t="s">
        <v>7751</v>
      </c>
      <c r="E868" s="2"/>
      <c r="F868" s="4" t="s">
        <v>7757</v>
      </c>
      <c r="G868" t="s">
        <v>786</v>
      </c>
      <c r="H868">
        <v>555850</v>
      </c>
      <c r="I868" s="89">
        <v>43101</v>
      </c>
      <c r="J868">
        <v>12</v>
      </c>
      <c r="K868" t="s">
        <v>10</v>
      </c>
    </row>
    <row r="869" spans="1:11" ht="30" x14ac:dyDescent="0.25">
      <c r="A869" s="4" t="s">
        <v>1914</v>
      </c>
      <c r="B869" s="4" t="s">
        <v>7749</v>
      </c>
      <c r="C869" t="s">
        <v>7750</v>
      </c>
      <c r="D869" t="s">
        <v>7751</v>
      </c>
      <c r="E869" s="2"/>
      <c r="F869" s="4" t="s">
        <v>713</v>
      </c>
      <c r="G869" t="s">
        <v>9</v>
      </c>
      <c r="H869">
        <v>1</v>
      </c>
      <c r="I869" s="89">
        <v>43101</v>
      </c>
      <c r="J869">
        <v>12</v>
      </c>
      <c r="K869" t="s">
        <v>10</v>
      </c>
    </row>
    <row r="870" spans="1:11" ht="30" x14ac:dyDescent="0.25">
      <c r="A870" s="4" t="s">
        <v>1914</v>
      </c>
      <c r="B870" s="4" t="s">
        <v>7758</v>
      </c>
      <c r="C870" t="s">
        <v>7759</v>
      </c>
      <c r="D870" t="s">
        <v>7760</v>
      </c>
      <c r="E870" s="2">
        <v>0</v>
      </c>
      <c r="F870" s="4" t="s">
        <v>7752</v>
      </c>
      <c r="G870" t="s">
        <v>1631</v>
      </c>
      <c r="H870">
        <v>148308</v>
      </c>
      <c r="I870" s="89">
        <v>43101</v>
      </c>
      <c r="J870">
        <v>12</v>
      </c>
      <c r="K870" t="s">
        <v>10</v>
      </c>
    </row>
    <row r="871" spans="1:11" ht="30" x14ac:dyDescent="0.25">
      <c r="A871" s="4" t="s">
        <v>1914</v>
      </c>
      <c r="B871" s="4" t="s">
        <v>7758</v>
      </c>
      <c r="C871" t="s">
        <v>7759</v>
      </c>
      <c r="D871" t="s">
        <v>7760</v>
      </c>
      <c r="E871" s="2"/>
      <c r="F871" s="4" t="s">
        <v>7753</v>
      </c>
      <c r="G871" t="s">
        <v>1631</v>
      </c>
      <c r="H871">
        <v>258244</v>
      </c>
      <c r="I871" s="89">
        <v>43101</v>
      </c>
      <c r="J871">
        <v>12</v>
      </c>
      <c r="K871" t="s">
        <v>10</v>
      </c>
    </row>
    <row r="872" spans="1:11" ht="30" x14ac:dyDescent="0.25">
      <c r="A872" s="4" t="s">
        <v>1914</v>
      </c>
      <c r="B872" s="4" t="s">
        <v>7758</v>
      </c>
      <c r="C872" t="s">
        <v>7759</v>
      </c>
      <c r="D872" t="s">
        <v>7760</v>
      </c>
      <c r="E872" s="2"/>
      <c r="F872" s="4" t="s">
        <v>7754</v>
      </c>
      <c r="G872" t="s">
        <v>1631</v>
      </c>
      <c r="H872">
        <v>605702</v>
      </c>
      <c r="I872" s="89">
        <v>43101</v>
      </c>
      <c r="J872">
        <v>12</v>
      </c>
      <c r="K872" t="s">
        <v>10</v>
      </c>
    </row>
    <row r="873" spans="1:11" ht="30" x14ac:dyDescent="0.25">
      <c r="A873" s="4" t="s">
        <v>1914</v>
      </c>
      <c r="B873" s="4" t="s">
        <v>7758</v>
      </c>
      <c r="C873" t="s">
        <v>7759</v>
      </c>
      <c r="D873" t="s">
        <v>7760</v>
      </c>
      <c r="E873" s="2"/>
      <c r="F873" s="4" t="s">
        <v>7755</v>
      </c>
      <c r="G873" t="s">
        <v>9</v>
      </c>
      <c r="H873">
        <v>1728</v>
      </c>
      <c r="I873" s="89">
        <v>43101</v>
      </c>
      <c r="J873">
        <v>12</v>
      </c>
      <c r="K873" t="s">
        <v>10</v>
      </c>
    </row>
    <row r="874" spans="1:11" ht="30" x14ac:dyDescent="0.25">
      <c r="A874" s="4" t="s">
        <v>1914</v>
      </c>
      <c r="B874" s="4" t="s">
        <v>7758</v>
      </c>
      <c r="C874" t="s">
        <v>7759</v>
      </c>
      <c r="D874" t="s">
        <v>7760</v>
      </c>
      <c r="E874" s="2"/>
      <c r="F874" s="4" t="s">
        <v>7756</v>
      </c>
      <c r="G874" t="s">
        <v>1631</v>
      </c>
      <c r="H874">
        <v>59781</v>
      </c>
      <c r="I874" s="89">
        <v>43101</v>
      </c>
      <c r="J874">
        <v>12</v>
      </c>
      <c r="K874" t="s">
        <v>10</v>
      </c>
    </row>
    <row r="875" spans="1:11" ht="30" x14ac:dyDescent="0.25">
      <c r="A875" s="4" t="s">
        <v>1914</v>
      </c>
      <c r="B875" s="4" t="s">
        <v>7758</v>
      </c>
      <c r="C875" t="s">
        <v>7759</v>
      </c>
      <c r="D875" t="s">
        <v>7760</v>
      </c>
      <c r="E875" s="2"/>
      <c r="F875" s="4" t="s">
        <v>7757</v>
      </c>
      <c r="G875" t="s">
        <v>786</v>
      </c>
      <c r="H875">
        <v>393790</v>
      </c>
      <c r="I875" s="89">
        <v>43101</v>
      </c>
      <c r="J875">
        <v>12</v>
      </c>
      <c r="K875" t="s">
        <v>10</v>
      </c>
    </row>
    <row r="876" spans="1:11" ht="30" x14ac:dyDescent="0.25">
      <c r="A876" s="4" t="s">
        <v>1914</v>
      </c>
      <c r="B876" s="4" t="s">
        <v>7758</v>
      </c>
      <c r="C876" t="s">
        <v>7759</v>
      </c>
      <c r="D876" t="s">
        <v>7760</v>
      </c>
      <c r="E876" s="2"/>
      <c r="F876" s="4" t="s">
        <v>713</v>
      </c>
      <c r="G876" t="s">
        <v>9</v>
      </c>
      <c r="H876">
        <v>1</v>
      </c>
      <c r="I876" s="89">
        <v>43101</v>
      </c>
      <c r="J876">
        <v>12</v>
      </c>
      <c r="K876" t="s">
        <v>10</v>
      </c>
    </row>
    <row r="877" spans="1:11" ht="30" x14ac:dyDescent="0.25">
      <c r="A877" s="4" t="s">
        <v>1914</v>
      </c>
      <c r="B877" s="4" t="s">
        <v>7761</v>
      </c>
      <c r="C877" t="s">
        <v>7762</v>
      </c>
      <c r="D877" t="s">
        <v>7763</v>
      </c>
      <c r="E877" s="2">
        <v>0</v>
      </c>
      <c r="F877" s="4" t="s">
        <v>7752</v>
      </c>
      <c r="G877" t="s">
        <v>1631</v>
      </c>
      <c r="H877">
        <v>58850</v>
      </c>
      <c r="I877" s="89">
        <v>43101</v>
      </c>
      <c r="J877">
        <v>12</v>
      </c>
      <c r="K877" t="s">
        <v>10</v>
      </c>
    </row>
    <row r="878" spans="1:11" ht="30" x14ac:dyDescent="0.25">
      <c r="A878" s="4" t="s">
        <v>1914</v>
      </c>
      <c r="B878" s="4" t="s">
        <v>7761</v>
      </c>
      <c r="C878" t="s">
        <v>7762</v>
      </c>
      <c r="D878" t="s">
        <v>7763</v>
      </c>
      <c r="E878" s="2"/>
      <c r="F878" s="4" t="s">
        <v>7753</v>
      </c>
      <c r="G878" t="s">
        <v>1631</v>
      </c>
      <c r="H878">
        <v>68779</v>
      </c>
      <c r="I878" s="89">
        <v>43101</v>
      </c>
      <c r="J878">
        <v>12</v>
      </c>
      <c r="K878" t="s">
        <v>10</v>
      </c>
    </row>
    <row r="879" spans="1:11" ht="30" x14ac:dyDescent="0.25">
      <c r="A879" s="4" t="s">
        <v>1914</v>
      </c>
      <c r="B879" s="4" t="s">
        <v>7761</v>
      </c>
      <c r="C879" t="s">
        <v>7762</v>
      </c>
      <c r="D879" t="s">
        <v>7763</v>
      </c>
      <c r="E879" s="2"/>
      <c r="F879" s="4" t="s">
        <v>7754</v>
      </c>
      <c r="G879" t="s">
        <v>1631</v>
      </c>
      <c r="H879">
        <v>376051</v>
      </c>
      <c r="I879" s="89">
        <v>43101</v>
      </c>
      <c r="J879">
        <v>12</v>
      </c>
      <c r="K879" t="s">
        <v>10</v>
      </c>
    </row>
    <row r="880" spans="1:11" ht="30" x14ac:dyDescent="0.25">
      <c r="A880" s="4" t="s">
        <v>1914</v>
      </c>
      <c r="B880" s="4" t="s">
        <v>7761</v>
      </c>
      <c r="C880" t="s">
        <v>7762</v>
      </c>
      <c r="D880" t="s">
        <v>7763</v>
      </c>
      <c r="E880" s="2"/>
      <c r="F880" s="4" t="s">
        <v>7755</v>
      </c>
      <c r="G880" t="s">
        <v>9</v>
      </c>
      <c r="H880">
        <v>330</v>
      </c>
      <c r="I880" s="89">
        <v>43101</v>
      </c>
      <c r="J880">
        <v>12</v>
      </c>
      <c r="K880" t="s">
        <v>10</v>
      </c>
    </row>
    <row r="881" spans="1:11" ht="30" x14ac:dyDescent="0.25">
      <c r="A881" s="4" t="s">
        <v>1914</v>
      </c>
      <c r="B881" s="4" t="s">
        <v>7761</v>
      </c>
      <c r="C881" t="s">
        <v>7762</v>
      </c>
      <c r="D881" t="s">
        <v>7763</v>
      </c>
      <c r="E881" s="2"/>
      <c r="F881" s="4" t="s">
        <v>7756</v>
      </c>
      <c r="G881" t="s">
        <v>1631</v>
      </c>
      <c r="H881">
        <v>44473</v>
      </c>
      <c r="I881" s="89">
        <v>43101</v>
      </c>
      <c r="J881">
        <v>12</v>
      </c>
      <c r="K881" t="s">
        <v>10</v>
      </c>
    </row>
    <row r="882" spans="1:11" ht="30" x14ac:dyDescent="0.25">
      <c r="A882" s="4" t="s">
        <v>1914</v>
      </c>
      <c r="B882" s="4" t="s">
        <v>7761</v>
      </c>
      <c r="C882" t="s">
        <v>7762</v>
      </c>
      <c r="D882" t="s">
        <v>7763</v>
      </c>
      <c r="E882" s="2"/>
      <c r="F882" s="4" t="s">
        <v>7757</v>
      </c>
      <c r="G882" t="s">
        <v>786</v>
      </c>
      <c r="H882">
        <v>276584</v>
      </c>
      <c r="I882" s="89">
        <v>43101</v>
      </c>
      <c r="J882">
        <v>12</v>
      </c>
      <c r="K882" t="s">
        <v>10</v>
      </c>
    </row>
    <row r="883" spans="1:11" ht="30" x14ac:dyDescent="0.25">
      <c r="A883" s="4" t="s">
        <v>1914</v>
      </c>
      <c r="B883" s="4" t="s">
        <v>7761</v>
      </c>
      <c r="C883" t="s">
        <v>7762</v>
      </c>
      <c r="D883" t="s">
        <v>7763</v>
      </c>
      <c r="E883" s="2"/>
      <c r="F883" s="4" t="s">
        <v>713</v>
      </c>
      <c r="G883" t="s">
        <v>9</v>
      </c>
      <c r="H883">
        <v>1</v>
      </c>
      <c r="I883" s="89">
        <v>43101</v>
      </c>
      <c r="J883">
        <v>12</v>
      </c>
      <c r="K883" t="s">
        <v>10</v>
      </c>
    </row>
    <row r="884" spans="1:11" ht="30" x14ac:dyDescent="0.25">
      <c r="A884" s="4" t="s">
        <v>1914</v>
      </c>
      <c r="B884" s="4" t="s">
        <v>7764</v>
      </c>
      <c r="C884" t="s">
        <v>7765</v>
      </c>
      <c r="D884" t="s">
        <v>7766</v>
      </c>
      <c r="E884" s="2">
        <v>0</v>
      </c>
      <c r="F884" s="4" t="s">
        <v>1626</v>
      </c>
      <c r="G884" t="s">
        <v>1627</v>
      </c>
      <c r="H884">
        <v>4800</v>
      </c>
      <c r="I884" s="89">
        <v>43344</v>
      </c>
      <c r="J884">
        <v>3</v>
      </c>
      <c r="K884" t="s">
        <v>10</v>
      </c>
    </row>
    <row r="885" spans="1:11" ht="30" x14ac:dyDescent="0.25">
      <c r="A885" s="4" t="s">
        <v>1914</v>
      </c>
      <c r="B885" s="4" t="s">
        <v>7764</v>
      </c>
      <c r="C885" t="s">
        <v>7765</v>
      </c>
      <c r="D885" t="s">
        <v>7766</v>
      </c>
      <c r="E885" s="2"/>
      <c r="F885" s="4" t="s">
        <v>7767</v>
      </c>
      <c r="G885" t="s">
        <v>786</v>
      </c>
      <c r="H885">
        <v>5620</v>
      </c>
      <c r="I885" s="89">
        <v>43374</v>
      </c>
      <c r="J885">
        <v>3</v>
      </c>
      <c r="K885" t="s">
        <v>10</v>
      </c>
    </row>
    <row r="886" spans="1:11" ht="30" x14ac:dyDescent="0.25">
      <c r="A886" s="4" t="s">
        <v>1914</v>
      </c>
      <c r="B886" s="4" t="s">
        <v>7764</v>
      </c>
      <c r="C886" t="s">
        <v>7765</v>
      </c>
      <c r="D886" t="s">
        <v>7766</v>
      </c>
      <c r="E886" s="2"/>
      <c r="F886" s="4" t="s">
        <v>7768</v>
      </c>
      <c r="G886" t="s">
        <v>1631</v>
      </c>
      <c r="H886">
        <v>4320</v>
      </c>
      <c r="I886" s="89">
        <v>43313</v>
      </c>
      <c r="J886">
        <v>3</v>
      </c>
      <c r="K886" t="s">
        <v>10</v>
      </c>
    </row>
    <row r="887" spans="1:11" ht="30" x14ac:dyDescent="0.25">
      <c r="A887" s="4" t="s">
        <v>1914</v>
      </c>
      <c r="B887" s="4" t="s">
        <v>7764</v>
      </c>
      <c r="C887" t="s">
        <v>7765</v>
      </c>
      <c r="D887" t="s">
        <v>7766</v>
      </c>
      <c r="E887" s="2"/>
      <c r="F887" s="4" t="s">
        <v>7769</v>
      </c>
      <c r="G887" t="s">
        <v>1631</v>
      </c>
      <c r="H887">
        <v>1790</v>
      </c>
      <c r="I887" s="89">
        <v>43313</v>
      </c>
      <c r="J887">
        <v>3</v>
      </c>
      <c r="K887" t="s">
        <v>10</v>
      </c>
    </row>
    <row r="888" spans="1:11" ht="30" x14ac:dyDescent="0.25">
      <c r="A888" s="4" t="s">
        <v>1914</v>
      </c>
      <c r="B888" s="4" t="s">
        <v>7764</v>
      </c>
      <c r="C888" t="s">
        <v>7765</v>
      </c>
      <c r="D888" t="s">
        <v>7766</v>
      </c>
      <c r="E888" s="2"/>
      <c r="F888" s="4" t="s">
        <v>7770</v>
      </c>
      <c r="G888" t="s">
        <v>1631</v>
      </c>
      <c r="H888">
        <v>1450</v>
      </c>
      <c r="I888" s="89">
        <v>43405</v>
      </c>
      <c r="J888">
        <v>2</v>
      </c>
      <c r="K888" t="s">
        <v>10</v>
      </c>
    </row>
    <row r="889" spans="1:11" ht="30" x14ac:dyDescent="0.25">
      <c r="A889" s="4" t="s">
        <v>1914</v>
      </c>
      <c r="B889" s="4" t="s">
        <v>7764</v>
      </c>
      <c r="C889" t="s">
        <v>7765</v>
      </c>
      <c r="D889" t="s">
        <v>7766</v>
      </c>
      <c r="E889" s="2"/>
      <c r="F889" s="4" t="s">
        <v>7771</v>
      </c>
      <c r="G889" t="s">
        <v>1631</v>
      </c>
      <c r="H889">
        <v>348</v>
      </c>
      <c r="I889" s="89">
        <v>43132</v>
      </c>
      <c r="J889">
        <v>4</v>
      </c>
      <c r="K889" t="s">
        <v>10</v>
      </c>
    </row>
    <row r="890" spans="1:11" ht="30" x14ac:dyDescent="0.25">
      <c r="A890" s="4" t="s">
        <v>1914</v>
      </c>
      <c r="B890" s="4" t="s">
        <v>7764</v>
      </c>
      <c r="C890" t="s">
        <v>7765</v>
      </c>
      <c r="D890" t="s">
        <v>7766</v>
      </c>
      <c r="E890" s="2"/>
      <c r="F890" s="4" t="s">
        <v>7772</v>
      </c>
      <c r="G890" t="s">
        <v>9</v>
      </c>
      <c r="H890">
        <v>1</v>
      </c>
      <c r="I890" s="89">
        <v>43132</v>
      </c>
      <c r="J890">
        <v>8</v>
      </c>
      <c r="K890" t="s">
        <v>10</v>
      </c>
    </row>
    <row r="891" spans="1:11" ht="30" x14ac:dyDescent="0.25">
      <c r="A891" s="4" t="s">
        <v>1914</v>
      </c>
      <c r="B891" s="4" t="s">
        <v>7764</v>
      </c>
      <c r="C891" t="s">
        <v>7765</v>
      </c>
      <c r="D891" t="s">
        <v>7766</v>
      </c>
      <c r="E891" s="2"/>
      <c r="F891" s="4" t="s">
        <v>7773</v>
      </c>
      <c r="G891" t="s">
        <v>9</v>
      </c>
      <c r="H891">
        <v>1</v>
      </c>
      <c r="I891" s="89">
        <v>43282</v>
      </c>
      <c r="J891">
        <v>3</v>
      </c>
      <c r="K891" t="s">
        <v>10</v>
      </c>
    </row>
    <row r="892" spans="1:11" ht="30" x14ac:dyDescent="0.25">
      <c r="A892" s="4" t="s">
        <v>1914</v>
      </c>
      <c r="B892" s="4" t="s">
        <v>7764</v>
      </c>
      <c r="C892" t="s">
        <v>7765</v>
      </c>
      <c r="D892" t="s">
        <v>7766</v>
      </c>
      <c r="E892" s="2"/>
      <c r="F892" s="4" t="s">
        <v>121</v>
      </c>
      <c r="G892" t="s">
        <v>9</v>
      </c>
      <c r="H892">
        <v>1</v>
      </c>
      <c r="I892" s="89">
        <v>43282</v>
      </c>
      <c r="J892">
        <v>6</v>
      </c>
      <c r="K892" t="s">
        <v>10</v>
      </c>
    </row>
    <row r="893" spans="1:11" ht="30" x14ac:dyDescent="0.25">
      <c r="A893" s="4" t="s">
        <v>1914</v>
      </c>
      <c r="B893" s="4" t="s">
        <v>7764</v>
      </c>
      <c r="C893" t="s">
        <v>7765</v>
      </c>
      <c r="D893" t="s">
        <v>7766</v>
      </c>
      <c r="E893" s="2"/>
      <c r="F893" s="4" t="s">
        <v>7774</v>
      </c>
      <c r="G893" t="s">
        <v>1631</v>
      </c>
      <c r="H893">
        <v>1348</v>
      </c>
      <c r="I893" s="89">
        <v>43313</v>
      </c>
      <c r="J893">
        <v>2</v>
      </c>
      <c r="K893" t="s">
        <v>10</v>
      </c>
    </row>
    <row r="894" spans="1:11" ht="30" x14ac:dyDescent="0.25">
      <c r="A894" s="4" t="s">
        <v>1914</v>
      </c>
      <c r="B894" s="4" t="s">
        <v>7764</v>
      </c>
      <c r="C894" t="s">
        <v>7765</v>
      </c>
      <c r="D894" t="s">
        <v>7766</v>
      </c>
      <c r="E894" s="2"/>
      <c r="F894" s="4" t="s">
        <v>7775</v>
      </c>
      <c r="G894" t="s">
        <v>1174</v>
      </c>
      <c r="H894">
        <v>10400</v>
      </c>
      <c r="I894" s="89">
        <v>43282</v>
      </c>
      <c r="J894">
        <v>4</v>
      </c>
      <c r="K894" t="s">
        <v>10</v>
      </c>
    </row>
    <row r="895" spans="1:11" ht="30" x14ac:dyDescent="0.25">
      <c r="A895" s="4" t="s">
        <v>1914</v>
      </c>
      <c r="B895" s="4" t="s">
        <v>7764</v>
      </c>
      <c r="C895" t="s">
        <v>7765</v>
      </c>
      <c r="D895" t="s">
        <v>7766</v>
      </c>
      <c r="E895" s="2"/>
      <c r="F895" s="4" t="s">
        <v>7776</v>
      </c>
      <c r="G895" t="s">
        <v>9</v>
      </c>
      <c r="H895">
        <v>1</v>
      </c>
      <c r="I895" s="89">
        <v>43282</v>
      </c>
      <c r="J895">
        <v>2</v>
      </c>
      <c r="K895" t="s">
        <v>10</v>
      </c>
    </row>
    <row r="896" spans="1:11" ht="45" x14ac:dyDescent="0.25">
      <c r="A896" s="4" t="s">
        <v>1914</v>
      </c>
      <c r="B896" s="4" t="s">
        <v>7777</v>
      </c>
      <c r="C896" t="s">
        <v>7778</v>
      </c>
      <c r="D896" t="s">
        <v>7779</v>
      </c>
      <c r="E896" s="2">
        <v>0</v>
      </c>
      <c r="F896" s="4" t="s">
        <v>7776</v>
      </c>
      <c r="G896" t="s">
        <v>9</v>
      </c>
      <c r="H896">
        <v>1</v>
      </c>
      <c r="I896" s="89">
        <v>43101</v>
      </c>
      <c r="J896">
        <v>2</v>
      </c>
      <c r="K896" t="s">
        <v>10</v>
      </c>
    </row>
    <row r="897" spans="1:11" ht="45" x14ac:dyDescent="0.25">
      <c r="A897" s="4" t="s">
        <v>1914</v>
      </c>
      <c r="B897" s="4" t="s">
        <v>7777</v>
      </c>
      <c r="C897" t="s">
        <v>7778</v>
      </c>
      <c r="D897" t="s">
        <v>7779</v>
      </c>
      <c r="E897" s="2"/>
      <c r="F897" s="4" t="s">
        <v>7780</v>
      </c>
      <c r="G897" t="s">
        <v>9</v>
      </c>
      <c r="H897">
        <v>1</v>
      </c>
      <c r="I897" s="89">
        <v>43132</v>
      </c>
      <c r="J897">
        <v>2</v>
      </c>
      <c r="K897" t="s">
        <v>10</v>
      </c>
    </row>
    <row r="898" spans="1:11" ht="45" x14ac:dyDescent="0.25">
      <c r="A898" s="4" t="s">
        <v>1914</v>
      </c>
      <c r="B898" s="4" t="s">
        <v>7777</v>
      </c>
      <c r="C898" t="s">
        <v>7778</v>
      </c>
      <c r="D898" t="s">
        <v>7779</v>
      </c>
      <c r="E898" s="2"/>
      <c r="F898" s="4" t="s">
        <v>7781</v>
      </c>
      <c r="G898" t="s">
        <v>1174</v>
      </c>
      <c r="H898">
        <v>880</v>
      </c>
      <c r="I898" s="89">
        <v>43160</v>
      </c>
      <c r="J898">
        <v>3</v>
      </c>
      <c r="K898" t="s">
        <v>10</v>
      </c>
    </row>
    <row r="899" spans="1:11" ht="45" x14ac:dyDescent="0.25">
      <c r="A899" s="4" t="s">
        <v>1914</v>
      </c>
      <c r="B899" s="4" t="s">
        <v>7777</v>
      </c>
      <c r="C899" t="s">
        <v>7778</v>
      </c>
      <c r="D899" t="s">
        <v>7779</v>
      </c>
      <c r="E899" s="2"/>
      <c r="F899" s="4" t="s">
        <v>7782</v>
      </c>
      <c r="G899" t="s">
        <v>786</v>
      </c>
      <c r="H899">
        <v>1432</v>
      </c>
      <c r="I899" s="89">
        <v>43191</v>
      </c>
      <c r="J899">
        <v>4</v>
      </c>
      <c r="K899" t="s">
        <v>10</v>
      </c>
    </row>
    <row r="900" spans="1:11" ht="45" x14ac:dyDescent="0.25">
      <c r="A900" s="4" t="s">
        <v>1914</v>
      </c>
      <c r="B900" s="4" t="s">
        <v>7777</v>
      </c>
      <c r="C900" t="s">
        <v>7778</v>
      </c>
      <c r="D900" t="s">
        <v>7779</v>
      </c>
      <c r="E900" s="2"/>
      <c r="F900" s="4" t="s">
        <v>7783</v>
      </c>
      <c r="G900" t="s">
        <v>1174</v>
      </c>
      <c r="H900">
        <v>917</v>
      </c>
      <c r="I900" s="89">
        <v>43282</v>
      </c>
      <c r="J900">
        <v>2</v>
      </c>
      <c r="K900" t="s">
        <v>10</v>
      </c>
    </row>
    <row r="901" spans="1:11" ht="45" x14ac:dyDescent="0.25">
      <c r="A901" s="4" t="s">
        <v>1914</v>
      </c>
      <c r="B901" s="4" t="s">
        <v>7777</v>
      </c>
      <c r="C901" t="s">
        <v>7778</v>
      </c>
      <c r="D901" t="s">
        <v>7779</v>
      </c>
      <c r="E901" s="2"/>
      <c r="F901" s="4" t="s">
        <v>713</v>
      </c>
      <c r="G901" t="s">
        <v>9</v>
      </c>
      <c r="H901">
        <v>1</v>
      </c>
      <c r="I901" s="89">
        <v>43101</v>
      </c>
      <c r="J901">
        <v>1</v>
      </c>
      <c r="K901" t="s">
        <v>10</v>
      </c>
    </row>
    <row r="902" spans="1:11" ht="30" x14ac:dyDescent="0.25">
      <c r="A902" s="4" t="s">
        <v>1914</v>
      </c>
      <c r="B902" s="4" t="s">
        <v>7784</v>
      </c>
      <c r="C902" t="s">
        <v>7785</v>
      </c>
      <c r="D902" t="s">
        <v>7786</v>
      </c>
      <c r="E902" s="2">
        <v>0</v>
      </c>
      <c r="F902" s="4" t="s">
        <v>7752</v>
      </c>
      <c r="G902" t="s">
        <v>1631</v>
      </c>
      <c r="H902">
        <v>40722</v>
      </c>
      <c r="I902" s="89">
        <v>43101</v>
      </c>
      <c r="J902">
        <v>12</v>
      </c>
      <c r="K902" t="s">
        <v>10</v>
      </c>
    </row>
    <row r="903" spans="1:11" ht="30" x14ac:dyDescent="0.25">
      <c r="A903" s="4" t="s">
        <v>1914</v>
      </c>
      <c r="B903" s="4" t="s">
        <v>7784</v>
      </c>
      <c r="C903" t="s">
        <v>7785</v>
      </c>
      <c r="D903" t="s">
        <v>7786</v>
      </c>
      <c r="E903" s="2"/>
      <c r="F903" s="4" t="s">
        <v>7753</v>
      </c>
      <c r="G903" t="s">
        <v>1631</v>
      </c>
      <c r="H903">
        <v>9845</v>
      </c>
      <c r="I903" s="89">
        <v>43101</v>
      </c>
      <c r="J903">
        <v>12</v>
      </c>
      <c r="K903" t="s">
        <v>10</v>
      </c>
    </row>
    <row r="904" spans="1:11" ht="30" x14ac:dyDescent="0.25">
      <c r="A904" s="4" t="s">
        <v>1914</v>
      </c>
      <c r="B904" s="4" t="s">
        <v>7784</v>
      </c>
      <c r="C904" t="s">
        <v>7785</v>
      </c>
      <c r="D904" t="s">
        <v>7786</v>
      </c>
      <c r="E904" s="2"/>
      <c r="F904" s="4" t="s">
        <v>7754</v>
      </c>
      <c r="G904" t="s">
        <v>1631</v>
      </c>
      <c r="H904">
        <v>215416</v>
      </c>
      <c r="I904" s="89">
        <v>43101</v>
      </c>
      <c r="J904">
        <v>12</v>
      </c>
      <c r="K904" t="s">
        <v>10</v>
      </c>
    </row>
    <row r="905" spans="1:11" ht="30" x14ac:dyDescent="0.25">
      <c r="A905" s="4" t="s">
        <v>1914</v>
      </c>
      <c r="B905" s="4" t="s">
        <v>7784</v>
      </c>
      <c r="C905" t="s">
        <v>7785</v>
      </c>
      <c r="D905" t="s">
        <v>7786</v>
      </c>
      <c r="E905" s="2"/>
      <c r="F905" s="4" t="s">
        <v>7755</v>
      </c>
      <c r="G905" t="s">
        <v>9</v>
      </c>
      <c r="H905">
        <v>629</v>
      </c>
      <c r="I905" s="89">
        <v>43101</v>
      </c>
      <c r="J905">
        <v>12</v>
      </c>
      <c r="K905" t="s">
        <v>10</v>
      </c>
    </row>
    <row r="906" spans="1:11" ht="30" x14ac:dyDescent="0.25">
      <c r="A906" s="4" t="s">
        <v>1914</v>
      </c>
      <c r="B906" s="4" t="s">
        <v>7784</v>
      </c>
      <c r="C906" t="s">
        <v>7785</v>
      </c>
      <c r="D906" t="s">
        <v>7786</v>
      </c>
      <c r="E906" s="2"/>
      <c r="F906" s="4" t="s">
        <v>7756</v>
      </c>
      <c r="G906" t="s">
        <v>1631</v>
      </c>
      <c r="H906">
        <v>17761</v>
      </c>
      <c r="I906" s="89">
        <v>43101</v>
      </c>
      <c r="J906">
        <v>12</v>
      </c>
      <c r="K906" t="s">
        <v>10</v>
      </c>
    </row>
    <row r="907" spans="1:11" ht="30" x14ac:dyDescent="0.25">
      <c r="A907" s="4" t="s">
        <v>1914</v>
      </c>
      <c r="B907" s="4" t="s">
        <v>7784</v>
      </c>
      <c r="C907" t="s">
        <v>7785</v>
      </c>
      <c r="D907" t="s">
        <v>7786</v>
      </c>
      <c r="E907" s="2"/>
      <c r="F907" s="4" t="s">
        <v>7757</v>
      </c>
      <c r="G907" t="s">
        <v>786</v>
      </c>
      <c r="H907">
        <v>443900</v>
      </c>
      <c r="I907" s="89">
        <v>43101</v>
      </c>
      <c r="J907">
        <v>12</v>
      </c>
      <c r="K907" t="s">
        <v>10</v>
      </c>
    </row>
    <row r="908" spans="1:11" ht="30" x14ac:dyDescent="0.25">
      <c r="A908" s="4" t="s">
        <v>1914</v>
      </c>
      <c r="B908" s="4" t="s">
        <v>7784</v>
      </c>
      <c r="C908" t="s">
        <v>7785</v>
      </c>
      <c r="D908" t="s">
        <v>7786</v>
      </c>
      <c r="E908" s="2"/>
      <c r="F908" s="4" t="s">
        <v>713</v>
      </c>
      <c r="G908" t="s">
        <v>9</v>
      </c>
      <c r="H908">
        <v>1</v>
      </c>
      <c r="I908" s="89">
        <v>43101</v>
      </c>
      <c r="J908">
        <v>12</v>
      </c>
      <c r="K908" t="s">
        <v>10</v>
      </c>
    </row>
    <row r="909" spans="1:11" ht="30" x14ac:dyDescent="0.25">
      <c r="A909" s="4" t="s">
        <v>1914</v>
      </c>
      <c r="B909" s="4" t="s">
        <v>3355</v>
      </c>
      <c r="C909" t="s">
        <v>3354</v>
      </c>
      <c r="D909" t="s">
        <v>7787</v>
      </c>
      <c r="E909" s="2">
        <v>0</v>
      </c>
      <c r="F909" s="4" t="s">
        <v>7788</v>
      </c>
      <c r="G909" t="s">
        <v>3521</v>
      </c>
      <c r="H909">
        <v>1</v>
      </c>
      <c r="I909" s="89">
        <v>43101</v>
      </c>
      <c r="J909">
        <v>3</v>
      </c>
      <c r="K909" t="s">
        <v>10</v>
      </c>
    </row>
    <row r="910" spans="1:11" ht="30" x14ac:dyDescent="0.25">
      <c r="A910" s="4" t="s">
        <v>1914</v>
      </c>
      <c r="B910" s="4" t="s">
        <v>7789</v>
      </c>
      <c r="C910" t="s">
        <v>3354</v>
      </c>
      <c r="D910" t="s">
        <v>7787</v>
      </c>
      <c r="E910" s="2"/>
      <c r="F910" s="4" t="s">
        <v>713</v>
      </c>
      <c r="G910" t="s">
        <v>3521</v>
      </c>
      <c r="H910">
        <v>1</v>
      </c>
      <c r="I910" s="89">
        <v>43101</v>
      </c>
      <c r="J910">
        <v>5</v>
      </c>
      <c r="K910" t="s">
        <v>10</v>
      </c>
    </row>
    <row r="911" spans="1:11" ht="30" x14ac:dyDescent="0.25">
      <c r="A911" s="4" t="s">
        <v>1914</v>
      </c>
      <c r="B911" s="4" t="s">
        <v>7789</v>
      </c>
      <c r="C911" t="s">
        <v>3354</v>
      </c>
      <c r="D911" t="s">
        <v>7787</v>
      </c>
      <c r="E911" s="2"/>
      <c r="F911" s="4" t="s">
        <v>7790</v>
      </c>
      <c r="G911" t="s">
        <v>1239</v>
      </c>
      <c r="H911">
        <v>90</v>
      </c>
      <c r="I911" s="89">
        <v>43101</v>
      </c>
      <c r="J911">
        <v>12</v>
      </c>
      <c r="K911" t="s">
        <v>10</v>
      </c>
    </row>
    <row r="912" spans="1:11" ht="30" x14ac:dyDescent="0.25">
      <c r="A912" s="4" t="s">
        <v>1914</v>
      </c>
      <c r="B912" s="4" t="s">
        <v>7789</v>
      </c>
      <c r="C912" t="s">
        <v>3354</v>
      </c>
      <c r="D912" t="s">
        <v>7787</v>
      </c>
      <c r="E912" s="2"/>
      <c r="F912" s="4" t="s">
        <v>7791</v>
      </c>
      <c r="G912" t="s">
        <v>1239</v>
      </c>
      <c r="H912">
        <v>88</v>
      </c>
      <c r="I912" s="89">
        <v>43101</v>
      </c>
      <c r="J912">
        <v>12</v>
      </c>
      <c r="K912" t="s">
        <v>10</v>
      </c>
    </row>
    <row r="913" spans="1:11" ht="30" x14ac:dyDescent="0.25">
      <c r="A913" s="4" t="s">
        <v>1914</v>
      </c>
      <c r="B913" s="4" t="s">
        <v>1815</v>
      </c>
      <c r="C913" t="s">
        <v>1300</v>
      </c>
      <c r="D913" t="s">
        <v>7792</v>
      </c>
      <c r="E913" s="2">
        <v>119819442051</v>
      </c>
      <c r="F913" s="4" t="s">
        <v>1302</v>
      </c>
      <c r="G913" t="s">
        <v>1239</v>
      </c>
      <c r="H913">
        <v>15</v>
      </c>
      <c r="I913" s="89">
        <v>43101</v>
      </c>
      <c r="J913">
        <v>12</v>
      </c>
      <c r="K913" t="s">
        <v>10</v>
      </c>
    </row>
    <row r="914" spans="1:11" ht="30" x14ac:dyDescent="0.25">
      <c r="A914" s="4" t="s">
        <v>1914</v>
      </c>
      <c r="B914" s="4" t="s">
        <v>1815</v>
      </c>
      <c r="C914" t="s">
        <v>1300</v>
      </c>
      <c r="D914" t="s">
        <v>7792</v>
      </c>
      <c r="E914" s="2"/>
      <c r="F914" s="4" t="s">
        <v>1303</v>
      </c>
      <c r="G914" t="s">
        <v>1239</v>
      </c>
      <c r="H914">
        <v>15</v>
      </c>
      <c r="I914" s="89">
        <v>43101</v>
      </c>
      <c r="J914">
        <v>12</v>
      </c>
      <c r="K914" t="s">
        <v>10</v>
      </c>
    </row>
    <row r="915" spans="1:11" ht="30" x14ac:dyDescent="0.25">
      <c r="A915" s="4" t="s">
        <v>1914</v>
      </c>
      <c r="B915" s="4" t="s">
        <v>1815</v>
      </c>
      <c r="C915" t="s">
        <v>1300</v>
      </c>
      <c r="D915" t="s">
        <v>7792</v>
      </c>
      <c r="E915" s="2"/>
      <c r="F915" s="4" t="s">
        <v>1301</v>
      </c>
      <c r="G915" t="s">
        <v>1239</v>
      </c>
      <c r="H915">
        <v>16</v>
      </c>
      <c r="I915" s="89">
        <v>43101</v>
      </c>
      <c r="J915">
        <v>12</v>
      </c>
      <c r="K915" t="s">
        <v>10</v>
      </c>
    </row>
    <row r="916" spans="1:11" ht="30" x14ac:dyDescent="0.25">
      <c r="A916" s="4" t="s">
        <v>1914</v>
      </c>
      <c r="B916" s="4" t="s">
        <v>1815</v>
      </c>
      <c r="C916" t="s">
        <v>1300</v>
      </c>
      <c r="D916" t="s">
        <v>7792</v>
      </c>
      <c r="E916" s="2"/>
      <c r="F916" s="4" t="s">
        <v>1304</v>
      </c>
      <c r="G916" t="s">
        <v>1239</v>
      </c>
      <c r="H916">
        <v>10</v>
      </c>
      <c r="I916" s="89">
        <v>43101</v>
      </c>
      <c r="J916">
        <v>12</v>
      </c>
      <c r="K916" t="s">
        <v>10</v>
      </c>
    </row>
    <row r="917" spans="1:11" ht="30" x14ac:dyDescent="0.25">
      <c r="A917" s="4" t="s">
        <v>1914</v>
      </c>
      <c r="B917" s="4" t="s">
        <v>1815</v>
      </c>
      <c r="C917" t="s">
        <v>1300</v>
      </c>
      <c r="D917" t="s">
        <v>7792</v>
      </c>
      <c r="E917" s="2"/>
      <c r="F917" s="4" t="s">
        <v>1305</v>
      </c>
      <c r="G917" t="s">
        <v>1239</v>
      </c>
      <c r="H917">
        <v>10</v>
      </c>
      <c r="I917" s="89">
        <v>43101</v>
      </c>
      <c r="J917">
        <v>12</v>
      </c>
      <c r="K917" t="s">
        <v>10</v>
      </c>
    </row>
    <row r="918" spans="1:11" ht="30" x14ac:dyDescent="0.25">
      <c r="A918" s="4" t="s">
        <v>1914</v>
      </c>
      <c r="B918" s="4" t="s">
        <v>1815</v>
      </c>
      <c r="C918" t="s">
        <v>1300</v>
      </c>
      <c r="D918" t="s">
        <v>7792</v>
      </c>
      <c r="E918" s="2"/>
      <c r="F918" s="4" t="s">
        <v>1306</v>
      </c>
      <c r="G918" t="s">
        <v>1239</v>
      </c>
      <c r="H918">
        <v>2</v>
      </c>
      <c r="I918" s="89">
        <v>43101</v>
      </c>
      <c r="J918">
        <v>12</v>
      </c>
      <c r="K918" t="s">
        <v>10</v>
      </c>
    </row>
    <row r="919" spans="1:11" ht="30" x14ac:dyDescent="0.25">
      <c r="A919" s="4" t="s">
        <v>1914</v>
      </c>
      <c r="B919" s="4" t="s">
        <v>1815</v>
      </c>
      <c r="C919" t="s">
        <v>1300</v>
      </c>
      <c r="D919" t="s">
        <v>7792</v>
      </c>
      <c r="E919" s="2"/>
      <c r="F919" s="4" t="s">
        <v>1307</v>
      </c>
      <c r="G919" t="s">
        <v>1239</v>
      </c>
      <c r="H919">
        <v>2</v>
      </c>
      <c r="I919" s="89">
        <v>43101</v>
      </c>
      <c r="J919">
        <v>12</v>
      </c>
      <c r="K919" t="s">
        <v>10</v>
      </c>
    </row>
    <row r="920" spans="1:11" ht="30" x14ac:dyDescent="0.25">
      <c r="A920" s="4" t="s">
        <v>1914</v>
      </c>
      <c r="B920" s="4" t="s">
        <v>1815</v>
      </c>
      <c r="C920" t="s">
        <v>1300</v>
      </c>
      <c r="D920" t="s">
        <v>7792</v>
      </c>
      <c r="E920" s="2"/>
      <c r="F920" s="4" t="s">
        <v>1308</v>
      </c>
      <c r="G920" t="s">
        <v>1239</v>
      </c>
      <c r="H920">
        <v>9</v>
      </c>
      <c r="I920" s="89">
        <v>43101</v>
      </c>
      <c r="J920">
        <v>12</v>
      </c>
      <c r="K920" t="s">
        <v>10</v>
      </c>
    </row>
    <row r="921" spans="1:11" ht="30" x14ac:dyDescent="0.25">
      <c r="A921" s="4" t="s">
        <v>1914</v>
      </c>
      <c r="B921" s="4" t="s">
        <v>1815</v>
      </c>
      <c r="C921" t="s">
        <v>1300</v>
      </c>
      <c r="D921" t="s">
        <v>7792</v>
      </c>
      <c r="E921" s="2"/>
      <c r="F921" s="4" t="s">
        <v>1309</v>
      </c>
      <c r="G921" t="s">
        <v>1239</v>
      </c>
      <c r="H921">
        <v>9</v>
      </c>
      <c r="I921" s="89">
        <v>43101</v>
      </c>
      <c r="J921">
        <v>12</v>
      </c>
      <c r="K921" t="s">
        <v>10</v>
      </c>
    </row>
    <row r="922" spans="1:11" ht="30" x14ac:dyDescent="0.25">
      <c r="A922" s="4" t="s">
        <v>1914</v>
      </c>
      <c r="B922" s="4" t="s">
        <v>1815</v>
      </c>
      <c r="C922" t="s">
        <v>1300</v>
      </c>
      <c r="D922" t="s">
        <v>7792</v>
      </c>
      <c r="E922" s="2"/>
      <c r="F922" s="4" t="s">
        <v>1310</v>
      </c>
      <c r="G922" t="s">
        <v>1239</v>
      </c>
      <c r="H922">
        <v>16</v>
      </c>
      <c r="I922" s="89">
        <v>43101</v>
      </c>
      <c r="J922">
        <v>12</v>
      </c>
      <c r="K922" t="s">
        <v>10</v>
      </c>
    </row>
    <row r="923" spans="1:11" ht="30" x14ac:dyDescent="0.25">
      <c r="A923" s="4" t="s">
        <v>1914</v>
      </c>
      <c r="B923" s="4" t="s">
        <v>1815</v>
      </c>
      <c r="C923" t="s">
        <v>1300</v>
      </c>
      <c r="D923" t="s">
        <v>7792</v>
      </c>
      <c r="E923" s="2"/>
      <c r="F923" s="4" t="s">
        <v>1311</v>
      </c>
      <c r="G923" t="s">
        <v>1239</v>
      </c>
      <c r="H923">
        <v>16</v>
      </c>
      <c r="I923" s="89">
        <v>43101</v>
      </c>
      <c r="J923">
        <v>12</v>
      </c>
      <c r="K923" t="s">
        <v>10</v>
      </c>
    </row>
    <row r="924" spans="1:11" ht="30" x14ac:dyDescent="0.25">
      <c r="A924" s="4" t="s">
        <v>1914</v>
      </c>
      <c r="B924" s="4" t="s">
        <v>1815</v>
      </c>
      <c r="C924" t="s">
        <v>1300</v>
      </c>
      <c r="D924" t="s">
        <v>7792</v>
      </c>
      <c r="E924" s="2"/>
      <c r="F924" s="4" t="s">
        <v>1312</v>
      </c>
      <c r="G924" t="s">
        <v>1239</v>
      </c>
      <c r="H924">
        <v>10</v>
      </c>
      <c r="I924" s="89">
        <v>43101</v>
      </c>
      <c r="J924">
        <v>12</v>
      </c>
      <c r="K924" t="s">
        <v>10</v>
      </c>
    </row>
    <row r="925" spans="1:11" ht="30" x14ac:dyDescent="0.25">
      <c r="A925" s="4" t="s">
        <v>1914</v>
      </c>
      <c r="B925" s="4" t="s">
        <v>1815</v>
      </c>
      <c r="C925" t="s">
        <v>1300</v>
      </c>
      <c r="D925" t="s">
        <v>7792</v>
      </c>
      <c r="E925" s="2"/>
      <c r="F925" s="4" t="s">
        <v>1313</v>
      </c>
      <c r="G925" t="s">
        <v>1239</v>
      </c>
      <c r="H925">
        <v>2</v>
      </c>
      <c r="I925" s="89">
        <v>43101</v>
      </c>
      <c r="J925">
        <v>12</v>
      </c>
      <c r="K925" t="s">
        <v>10</v>
      </c>
    </row>
    <row r="926" spans="1:11" ht="30" x14ac:dyDescent="0.25">
      <c r="A926" s="4" t="s">
        <v>1914</v>
      </c>
      <c r="B926" s="4" t="s">
        <v>1815</v>
      </c>
      <c r="C926" t="s">
        <v>1300</v>
      </c>
      <c r="D926" t="s">
        <v>7792</v>
      </c>
      <c r="E926" s="2"/>
      <c r="F926" s="4" t="s">
        <v>1314</v>
      </c>
      <c r="G926" t="s">
        <v>1239</v>
      </c>
      <c r="H926">
        <v>2</v>
      </c>
      <c r="I926" s="89">
        <v>43101</v>
      </c>
      <c r="J926">
        <v>12</v>
      </c>
      <c r="K926" t="s">
        <v>10</v>
      </c>
    </row>
    <row r="927" spans="1:11" ht="30" x14ac:dyDescent="0.25">
      <c r="A927" s="4" t="s">
        <v>1914</v>
      </c>
      <c r="B927" s="4" t="s">
        <v>1815</v>
      </c>
      <c r="C927" t="s">
        <v>1300</v>
      </c>
      <c r="D927" t="s">
        <v>7792</v>
      </c>
      <c r="E927" s="2"/>
      <c r="F927" s="4" t="s">
        <v>1315</v>
      </c>
      <c r="G927" t="s">
        <v>1239</v>
      </c>
      <c r="H927">
        <v>3</v>
      </c>
      <c r="I927" s="89">
        <v>43101</v>
      </c>
      <c r="J927">
        <v>12</v>
      </c>
      <c r="K927" t="s">
        <v>10</v>
      </c>
    </row>
    <row r="928" spans="1:11" ht="30" x14ac:dyDescent="0.25">
      <c r="A928" s="4" t="s">
        <v>1914</v>
      </c>
      <c r="B928" s="4" t="s">
        <v>1815</v>
      </c>
      <c r="C928" t="s">
        <v>1300</v>
      </c>
      <c r="D928" t="s">
        <v>7792</v>
      </c>
      <c r="E928" s="2"/>
      <c r="F928" s="4" t="s">
        <v>1316</v>
      </c>
      <c r="G928" t="s">
        <v>1239</v>
      </c>
      <c r="H928">
        <v>3</v>
      </c>
      <c r="I928" s="89">
        <v>43101</v>
      </c>
      <c r="J928">
        <v>12</v>
      </c>
      <c r="K928" t="s">
        <v>10</v>
      </c>
    </row>
    <row r="929" spans="1:11" ht="30" x14ac:dyDescent="0.25">
      <c r="A929" s="4" t="s">
        <v>1914</v>
      </c>
      <c r="B929" s="4" t="s">
        <v>1798</v>
      </c>
      <c r="C929" s="90" t="s">
        <v>1252</v>
      </c>
      <c r="D929" s="91">
        <v>180036</v>
      </c>
      <c r="E929" s="2">
        <v>500000000</v>
      </c>
      <c r="F929" s="4" t="s">
        <v>1255</v>
      </c>
      <c r="G929" t="s">
        <v>9</v>
      </c>
      <c r="H929">
        <v>1</v>
      </c>
      <c r="I929" s="89">
        <v>43101</v>
      </c>
      <c r="J929">
        <v>12</v>
      </c>
      <c r="K929" t="s">
        <v>10</v>
      </c>
    </row>
    <row r="930" spans="1:11" ht="30" x14ac:dyDescent="0.25">
      <c r="A930" s="4" t="s">
        <v>1914</v>
      </c>
      <c r="B930" s="4" t="s">
        <v>1813</v>
      </c>
      <c r="C930" s="90" t="s">
        <v>1293</v>
      </c>
      <c r="D930" s="92">
        <v>182168</v>
      </c>
      <c r="E930" s="2">
        <v>59952630768</v>
      </c>
      <c r="F930" s="4" t="s">
        <v>1294</v>
      </c>
      <c r="G930" t="s">
        <v>9</v>
      </c>
      <c r="H930">
        <v>1</v>
      </c>
      <c r="I930" s="89">
        <v>43101</v>
      </c>
      <c r="J930">
        <v>12</v>
      </c>
      <c r="K930" t="s">
        <v>10</v>
      </c>
    </row>
    <row r="931" spans="1:11" ht="45" x14ac:dyDescent="0.25">
      <c r="A931" s="4" t="s">
        <v>1914</v>
      </c>
      <c r="B931" s="4" t="s">
        <v>1814</v>
      </c>
      <c r="C931" s="90" t="s">
        <v>1298</v>
      </c>
      <c r="D931" s="92" t="s">
        <v>7793</v>
      </c>
      <c r="E931" s="2">
        <v>6304037000</v>
      </c>
      <c r="F931" s="4" t="s">
        <v>1249</v>
      </c>
      <c r="G931" t="s">
        <v>9</v>
      </c>
      <c r="H931">
        <v>1</v>
      </c>
      <c r="I931" s="89">
        <v>43101</v>
      </c>
      <c r="J931">
        <v>12</v>
      </c>
      <c r="K931" t="s">
        <v>10</v>
      </c>
    </row>
    <row r="932" spans="1:11" ht="30" x14ac:dyDescent="0.25">
      <c r="A932" s="4" t="s">
        <v>1914</v>
      </c>
      <c r="B932" s="4"/>
      <c r="C932" s="90" t="s">
        <v>1298</v>
      </c>
      <c r="D932" s="92"/>
      <c r="E932" s="2"/>
      <c r="F932" s="4" t="s">
        <v>7794</v>
      </c>
      <c r="G932" t="s">
        <v>9</v>
      </c>
      <c r="H932">
        <v>1</v>
      </c>
      <c r="I932" s="89">
        <v>43101</v>
      </c>
      <c r="J932">
        <v>12</v>
      </c>
      <c r="K932" t="s">
        <v>10</v>
      </c>
    </row>
    <row r="933" spans="1:11" ht="30" x14ac:dyDescent="0.25">
      <c r="A933" s="4" t="s">
        <v>1914</v>
      </c>
      <c r="B933" s="4"/>
      <c r="C933" s="90" t="s">
        <v>1298</v>
      </c>
      <c r="D933" s="92"/>
      <c r="E933" s="2"/>
      <c r="F933" s="4" t="s">
        <v>7795</v>
      </c>
      <c r="G933" t="s">
        <v>1239</v>
      </c>
      <c r="H933">
        <v>24</v>
      </c>
      <c r="I933" s="89">
        <v>43101</v>
      </c>
      <c r="J933">
        <v>12</v>
      </c>
      <c r="K933" t="s">
        <v>10</v>
      </c>
    </row>
    <row r="934" spans="1:11" ht="30" x14ac:dyDescent="0.25">
      <c r="A934" s="4" t="s">
        <v>1914</v>
      </c>
      <c r="B934" s="4"/>
      <c r="C934" s="90" t="s">
        <v>1298</v>
      </c>
      <c r="D934" s="92"/>
      <c r="E934" s="2"/>
      <c r="F934" s="4" t="s">
        <v>1299</v>
      </c>
      <c r="G934" t="s">
        <v>1239</v>
      </c>
      <c r="H934">
        <v>24</v>
      </c>
      <c r="I934" s="89">
        <v>43101</v>
      </c>
      <c r="J934">
        <v>12</v>
      </c>
      <c r="K934" t="s">
        <v>10</v>
      </c>
    </row>
    <row r="935" spans="1:11" ht="30" x14ac:dyDescent="0.25">
      <c r="A935" s="4" t="s">
        <v>1914</v>
      </c>
      <c r="B935" s="4" t="s">
        <v>7796</v>
      </c>
      <c r="C935" s="90" t="s">
        <v>1295</v>
      </c>
      <c r="D935" s="92" t="s">
        <v>7797</v>
      </c>
      <c r="E935" s="2">
        <v>18921331000</v>
      </c>
      <c r="F935" s="4" t="s">
        <v>1296</v>
      </c>
      <c r="G935" t="s">
        <v>20</v>
      </c>
      <c r="H935">
        <v>5</v>
      </c>
      <c r="I935" s="89">
        <v>43101</v>
      </c>
      <c r="J935">
        <v>12</v>
      </c>
      <c r="K935" t="s">
        <v>10</v>
      </c>
    </row>
    <row r="936" spans="1:11" ht="30" x14ac:dyDescent="0.25">
      <c r="A936" s="4" t="s">
        <v>1915</v>
      </c>
      <c r="B936" s="4" t="s">
        <v>1816</v>
      </c>
      <c r="C936" t="s">
        <v>1319</v>
      </c>
      <c r="D936" t="s">
        <v>7798</v>
      </c>
      <c r="E936" s="2">
        <v>1340000000</v>
      </c>
      <c r="F936" s="4" t="s">
        <v>1331</v>
      </c>
      <c r="G936" t="s">
        <v>9</v>
      </c>
      <c r="H936">
        <v>1</v>
      </c>
      <c r="I936" s="89">
        <v>43101</v>
      </c>
      <c r="J936">
        <v>12</v>
      </c>
      <c r="K936" t="s">
        <v>10</v>
      </c>
    </row>
    <row r="937" spans="1:11" ht="30" x14ac:dyDescent="0.25">
      <c r="A937" s="4" t="s">
        <v>1915</v>
      </c>
      <c r="B937" s="4" t="s">
        <v>1816</v>
      </c>
      <c r="C937" t="s">
        <v>1319</v>
      </c>
      <c r="D937" t="s">
        <v>7798</v>
      </c>
      <c r="E937" s="2"/>
      <c r="F937" s="4" t="s">
        <v>1320</v>
      </c>
      <c r="G937" t="s">
        <v>9</v>
      </c>
      <c r="H937">
        <v>1</v>
      </c>
      <c r="I937" s="89">
        <v>43101</v>
      </c>
      <c r="J937">
        <v>12</v>
      </c>
      <c r="K937" t="s">
        <v>10</v>
      </c>
    </row>
    <row r="938" spans="1:11" ht="30" x14ac:dyDescent="0.25">
      <c r="A938" s="4" t="s">
        <v>1915</v>
      </c>
      <c r="B938" s="4" t="s">
        <v>1816</v>
      </c>
      <c r="C938" t="s">
        <v>1319</v>
      </c>
      <c r="D938" t="s">
        <v>7798</v>
      </c>
      <c r="E938" s="2"/>
      <c r="F938" s="4" t="s">
        <v>7799</v>
      </c>
      <c r="G938" t="s">
        <v>9</v>
      </c>
      <c r="H938">
        <v>1</v>
      </c>
      <c r="I938" s="89">
        <v>43101</v>
      </c>
      <c r="J938">
        <v>12</v>
      </c>
      <c r="K938" t="s">
        <v>10</v>
      </c>
    </row>
    <row r="939" spans="1:11" ht="30" x14ac:dyDescent="0.25">
      <c r="A939" s="4" t="s">
        <v>1915</v>
      </c>
      <c r="B939" s="4" t="s">
        <v>1816</v>
      </c>
      <c r="C939" t="s">
        <v>1319</v>
      </c>
      <c r="D939" t="s">
        <v>7798</v>
      </c>
      <c r="E939" s="2"/>
      <c r="F939" s="4" t="s">
        <v>7800</v>
      </c>
      <c r="G939" t="s">
        <v>9</v>
      </c>
      <c r="H939">
        <v>1</v>
      </c>
      <c r="I939" s="89">
        <v>43101</v>
      </c>
      <c r="J939">
        <v>12</v>
      </c>
      <c r="K939" t="s">
        <v>10</v>
      </c>
    </row>
    <row r="940" spans="1:11" ht="30" x14ac:dyDescent="0.25">
      <c r="A940" s="4" t="s">
        <v>1915</v>
      </c>
      <c r="B940" s="4" t="s">
        <v>1816</v>
      </c>
      <c r="C940" t="s">
        <v>1319</v>
      </c>
      <c r="D940" t="s">
        <v>7798</v>
      </c>
      <c r="E940" s="2"/>
      <c r="F940" s="4" t="s">
        <v>7801</v>
      </c>
      <c r="G940" t="s">
        <v>9</v>
      </c>
      <c r="H940">
        <v>9</v>
      </c>
      <c r="I940" s="89">
        <v>43101</v>
      </c>
      <c r="J940">
        <v>12</v>
      </c>
      <c r="K940" t="s">
        <v>10</v>
      </c>
    </row>
    <row r="941" spans="1:11" ht="30" x14ac:dyDescent="0.25">
      <c r="A941" s="4" t="s">
        <v>1915</v>
      </c>
      <c r="B941" s="4" t="s">
        <v>1816</v>
      </c>
      <c r="C941" t="s">
        <v>1319</v>
      </c>
      <c r="D941" t="s">
        <v>7798</v>
      </c>
      <c r="E941" s="2"/>
      <c r="F941" s="4" t="s">
        <v>7802</v>
      </c>
      <c r="G941" t="s">
        <v>9</v>
      </c>
      <c r="H941">
        <v>9</v>
      </c>
      <c r="I941" s="89">
        <v>43101</v>
      </c>
      <c r="J941">
        <v>12</v>
      </c>
      <c r="K941" t="s">
        <v>10</v>
      </c>
    </row>
    <row r="942" spans="1:11" ht="30" x14ac:dyDescent="0.25">
      <c r="A942" s="4" t="s">
        <v>1915</v>
      </c>
      <c r="B942" s="4" t="s">
        <v>1816</v>
      </c>
      <c r="C942" t="s">
        <v>1319</v>
      </c>
      <c r="D942" t="s">
        <v>7798</v>
      </c>
      <c r="E942" s="2"/>
      <c r="F942" s="4" t="s">
        <v>7803</v>
      </c>
      <c r="G942" t="s">
        <v>9</v>
      </c>
      <c r="H942">
        <v>1</v>
      </c>
      <c r="I942" s="89">
        <v>43101</v>
      </c>
      <c r="J942">
        <v>12</v>
      </c>
      <c r="K942" t="s">
        <v>10</v>
      </c>
    </row>
    <row r="943" spans="1:11" ht="30" x14ac:dyDescent="0.25">
      <c r="A943" s="4" t="s">
        <v>1915</v>
      </c>
      <c r="B943" s="4" t="s">
        <v>1816</v>
      </c>
      <c r="C943" t="s">
        <v>1319</v>
      </c>
      <c r="D943" t="s">
        <v>7798</v>
      </c>
      <c r="E943" s="2"/>
      <c r="F943" s="4" t="s">
        <v>7804</v>
      </c>
      <c r="G943" t="s">
        <v>9</v>
      </c>
      <c r="H943">
        <v>1</v>
      </c>
      <c r="I943" s="89">
        <v>43101</v>
      </c>
      <c r="J943">
        <v>12</v>
      </c>
      <c r="K943" t="s">
        <v>10</v>
      </c>
    </row>
    <row r="944" spans="1:11" ht="30" x14ac:dyDescent="0.25">
      <c r="A944" s="4" t="s">
        <v>1915</v>
      </c>
      <c r="B944" s="4" t="s">
        <v>1816</v>
      </c>
      <c r="C944" t="s">
        <v>1319</v>
      </c>
      <c r="D944" t="s">
        <v>7798</v>
      </c>
      <c r="E944" s="2"/>
      <c r="F944" s="4" t="s">
        <v>7805</v>
      </c>
      <c r="G944" t="s">
        <v>9</v>
      </c>
      <c r="H944">
        <v>1</v>
      </c>
      <c r="I944" s="89">
        <v>43101</v>
      </c>
      <c r="J944">
        <v>12</v>
      </c>
      <c r="K944" t="s">
        <v>10</v>
      </c>
    </row>
    <row r="945" spans="1:11" ht="30" x14ac:dyDescent="0.25">
      <c r="A945" s="4" t="s">
        <v>1915</v>
      </c>
      <c r="B945" s="4" t="s">
        <v>1816</v>
      </c>
      <c r="C945" t="s">
        <v>1319</v>
      </c>
      <c r="D945" t="s">
        <v>7798</v>
      </c>
      <c r="E945" s="2"/>
      <c r="F945" s="4" t="s">
        <v>1322</v>
      </c>
      <c r="G945" t="s">
        <v>9</v>
      </c>
      <c r="H945">
        <v>1</v>
      </c>
      <c r="I945" s="89">
        <v>43101</v>
      </c>
      <c r="J945">
        <v>12</v>
      </c>
      <c r="K945" t="s">
        <v>10</v>
      </c>
    </row>
    <row r="946" spans="1:11" ht="30" x14ac:dyDescent="0.25">
      <c r="A946" s="4" t="s">
        <v>1915</v>
      </c>
      <c r="B946" s="4" t="s">
        <v>1816</v>
      </c>
      <c r="C946" t="s">
        <v>1319</v>
      </c>
      <c r="D946" t="s">
        <v>7798</v>
      </c>
      <c r="E946" s="2"/>
      <c r="F946" s="4" t="s">
        <v>7806</v>
      </c>
      <c r="G946" t="s">
        <v>9</v>
      </c>
      <c r="H946">
        <v>1</v>
      </c>
      <c r="I946" s="89">
        <v>43101</v>
      </c>
      <c r="J946">
        <v>12</v>
      </c>
      <c r="K946" t="s">
        <v>10</v>
      </c>
    </row>
    <row r="947" spans="1:11" ht="30" x14ac:dyDescent="0.25">
      <c r="A947" s="4" t="s">
        <v>1915</v>
      </c>
      <c r="B947" s="4" t="s">
        <v>1816</v>
      </c>
      <c r="C947" t="s">
        <v>1319</v>
      </c>
      <c r="D947" t="s">
        <v>7798</v>
      </c>
      <c r="E947" s="2"/>
      <c r="F947" s="4" t="s">
        <v>7807</v>
      </c>
      <c r="G947" t="s">
        <v>9</v>
      </c>
      <c r="H947">
        <v>1</v>
      </c>
      <c r="I947" s="89">
        <v>43101</v>
      </c>
      <c r="J947">
        <v>12</v>
      </c>
      <c r="K947" t="s">
        <v>10</v>
      </c>
    </row>
    <row r="948" spans="1:11" ht="30" x14ac:dyDescent="0.25">
      <c r="A948" s="4" t="s">
        <v>1915</v>
      </c>
      <c r="B948" s="4" t="s">
        <v>1816</v>
      </c>
      <c r="C948" t="s">
        <v>1319</v>
      </c>
      <c r="D948" t="s">
        <v>7798</v>
      </c>
      <c r="E948" s="2"/>
      <c r="F948" s="4" t="s">
        <v>1323</v>
      </c>
      <c r="G948" t="s">
        <v>9</v>
      </c>
      <c r="H948">
        <v>1</v>
      </c>
      <c r="I948" s="89">
        <v>43101</v>
      </c>
      <c r="J948">
        <v>12</v>
      </c>
      <c r="K948" t="s">
        <v>10</v>
      </c>
    </row>
    <row r="949" spans="1:11" ht="30" x14ac:dyDescent="0.25">
      <c r="A949" s="4" t="s">
        <v>1915</v>
      </c>
      <c r="B949" s="4" t="s">
        <v>1816</v>
      </c>
      <c r="C949" t="s">
        <v>1319</v>
      </c>
      <c r="D949" t="s">
        <v>7798</v>
      </c>
      <c r="E949" s="2"/>
      <c r="F949" s="4" t="s">
        <v>7808</v>
      </c>
      <c r="G949" t="s">
        <v>9</v>
      </c>
      <c r="H949">
        <v>1</v>
      </c>
      <c r="I949" s="89">
        <v>43101</v>
      </c>
      <c r="J949">
        <v>12</v>
      </c>
      <c r="K949" t="s">
        <v>10</v>
      </c>
    </row>
    <row r="950" spans="1:11" ht="30" x14ac:dyDescent="0.25">
      <c r="A950" s="4" t="s">
        <v>1915</v>
      </c>
      <c r="B950" s="4" t="s">
        <v>1816</v>
      </c>
      <c r="C950" t="s">
        <v>1319</v>
      </c>
      <c r="D950" t="s">
        <v>7798</v>
      </c>
      <c r="E950" s="2"/>
      <c r="F950" s="4" t="s">
        <v>1324</v>
      </c>
      <c r="G950" t="s">
        <v>9</v>
      </c>
      <c r="H950">
        <v>1</v>
      </c>
      <c r="I950" s="89">
        <v>43101</v>
      </c>
      <c r="J950">
        <v>12</v>
      </c>
      <c r="K950" t="s">
        <v>10</v>
      </c>
    </row>
    <row r="951" spans="1:11" ht="30" x14ac:dyDescent="0.25">
      <c r="A951" s="4" t="s">
        <v>1915</v>
      </c>
      <c r="B951" s="4" t="s">
        <v>1816</v>
      </c>
      <c r="C951" t="s">
        <v>1319</v>
      </c>
      <c r="D951" t="s">
        <v>7798</v>
      </c>
      <c r="E951" s="2"/>
      <c r="F951" s="4" t="s">
        <v>1325</v>
      </c>
      <c r="G951" t="s">
        <v>9</v>
      </c>
      <c r="H951">
        <v>1</v>
      </c>
      <c r="I951" s="89">
        <v>43101</v>
      </c>
      <c r="J951">
        <v>12</v>
      </c>
      <c r="K951" t="s">
        <v>10</v>
      </c>
    </row>
    <row r="952" spans="1:11" ht="30" x14ac:dyDescent="0.25">
      <c r="A952" s="4" t="s">
        <v>1915</v>
      </c>
      <c r="B952" s="4" t="s">
        <v>1816</v>
      </c>
      <c r="C952" t="s">
        <v>1319</v>
      </c>
      <c r="D952" t="s">
        <v>7798</v>
      </c>
      <c r="E952" s="2"/>
      <c r="F952" s="4" t="s">
        <v>7809</v>
      </c>
      <c r="G952" t="s">
        <v>9</v>
      </c>
      <c r="H952">
        <v>30</v>
      </c>
      <c r="I952" s="89">
        <v>43101</v>
      </c>
      <c r="J952">
        <v>12</v>
      </c>
      <c r="K952" t="s">
        <v>10</v>
      </c>
    </row>
    <row r="953" spans="1:11" ht="30" x14ac:dyDescent="0.25">
      <c r="A953" s="4" t="s">
        <v>1915</v>
      </c>
      <c r="B953" s="4" t="s">
        <v>1816</v>
      </c>
      <c r="C953" t="s">
        <v>1319</v>
      </c>
      <c r="D953" t="s">
        <v>7798</v>
      </c>
      <c r="E953" s="2"/>
      <c r="F953" s="4" t="s">
        <v>1326</v>
      </c>
      <c r="G953" t="s">
        <v>9</v>
      </c>
      <c r="H953">
        <v>30</v>
      </c>
      <c r="I953" s="89">
        <v>43101</v>
      </c>
      <c r="J953">
        <v>12</v>
      </c>
      <c r="K953" t="s">
        <v>10</v>
      </c>
    </row>
    <row r="954" spans="1:11" ht="30" x14ac:dyDescent="0.25">
      <c r="A954" s="4" t="s">
        <v>1915</v>
      </c>
      <c r="B954" s="4" t="s">
        <v>1816</v>
      </c>
      <c r="C954" t="s">
        <v>1319</v>
      </c>
      <c r="D954" t="s">
        <v>7798</v>
      </c>
      <c r="E954" s="2"/>
      <c r="F954" s="4" t="s">
        <v>7810</v>
      </c>
      <c r="G954" t="s">
        <v>9</v>
      </c>
      <c r="H954">
        <v>1</v>
      </c>
      <c r="I954" s="89">
        <v>43101</v>
      </c>
      <c r="J954">
        <v>12</v>
      </c>
      <c r="K954" t="s">
        <v>10</v>
      </c>
    </row>
    <row r="955" spans="1:11" ht="30" x14ac:dyDescent="0.25">
      <c r="A955" s="4" t="s">
        <v>1915</v>
      </c>
      <c r="B955" s="4" t="s">
        <v>1816</v>
      </c>
      <c r="C955" t="s">
        <v>1319</v>
      </c>
      <c r="D955" t="s">
        <v>7798</v>
      </c>
      <c r="E955" s="2"/>
      <c r="F955" s="4" t="s">
        <v>1321</v>
      </c>
      <c r="G955" t="s">
        <v>9</v>
      </c>
      <c r="H955">
        <v>1</v>
      </c>
      <c r="I955" s="89">
        <v>43101</v>
      </c>
      <c r="J955">
        <v>12</v>
      </c>
      <c r="K955" t="s">
        <v>10</v>
      </c>
    </row>
    <row r="956" spans="1:11" ht="30" x14ac:dyDescent="0.25">
      <c r="A956" s="4" t="s">
        <v>1915</v>
      </c>
      <c r="B956" s="4" t="s">
        <v>1816</v>
      </c>
      <c r="C956" t="s">
        <v>1319</v>
      </c>
      <c r="D956" t="s">
        <v>7798</v>
      </c>
      <c r="E956" s="2"/>
      <c r="F956" s="4" t="s">
        <v>7811</v>
      </c>
      <c r="G956" t="s">
        <v>9</v>
      </c>
      <c r="H956">
        <v>1</v>
      </c>
      <c r="I956" s="89">
        <v>43101</v>
      </c>
      <c r="J956">
        <v>12</v>
      </c>
      <c r="K956" t="s">
        <v>10</v>
      </c>
    </row>
    <row r="957" spans="1:11" ht="30" x14ac:dyDescent="0.25">
      <c r="A957" s="4" t="s">
        <v>1915</v>
      </c>
      <c r="B957" s="4" t="s">
        <v>1816</v>
      </c>
      <c r="C957" t="s">
        <v>1319</v>
      </c>
      <c r="D957" t="s">
        <v>7798</v>
      </c>
      <c r="E957" s="2"/>
      <c r="F957" s="4" t="s">
        <v>7812</v>
      </c>
      <c r="G957" t="s">
        <v>9</v>
      </c>
      <c r="H957">
        <v>1</v>
      </c>
      <c r="I957" s="89">
        <v>43101</v>
      </c>
      <c r="J957">
        <v>12</v>
      </c>
      <c r="K957" t="s">
        <v>10</v>
      </c>
    </row>
    <row r="958" spans="1:11" ht="30" x14ac:dyDescent="0.25">
      <c r="A958" s="4" t="s">
        <v>1915</v>
      </c>
      <c r="B958" s="4" t="s">
        <v>1816</v>
      </c>
      <c r="C958" t="s">
        <v>1319</v>
      </c>
      <c r="D958" t="s">
        <v>7798</v>
      </c>
      <c r="E958" s="2"/>
      <c r="F958" s="4" t="s">
        <v>1328</v>
      </c>
      <c r="G958" t="s">
        <v>9</v>
      </c>
      <c r="H958">
        <v>1</v>
      </c>
      <c r="I958" s="89">
        <v>43101</v>
      </c>
      <c r="J958">
        <v>12</v>
      </c>
      <c r="K958" t="s">
        <v>10</v>
      </c>
    </row>
    <row r="959" spans="1:11" ht="30" x14ac:dyDescent="0.25">
      <c r="A959" s="4" t="s">
        <v>1915</v>
      </c>
      <c r="B959" s="4" t="s">
        <v>1816</v>
      </c>
      <c r="C959" t="s">
        <v>1319</v>
      </c>
      <c r="D959" t="s">
        <v>7798</v>
      </c>
      <c r="E959" s="2"/>
      <c r="F959" s="4" t="s">
        <v>1327</v>
      </c>
      <c r="G959" t="s">
        <v>9</v>
      </c>
      <c r="H959">
        <v>7</v>
      </c>
      <c r="I959" s="89">
        <v>43101</v>
      </c>
      <c r="J959">
        <v>12</v>
      </c>
      <c r="K959" t="s">
        <v>10</v>
      </c>
    </row>
    <row r="960" spans="1:11" ht="30" x14ac:dyDescent="0.25">
      <c r="A960" s="4" t="s">
        <v>1915</v>
      </c>
      <c r="B960" s="4" t="s">
        <v>1816</v>
      </c>
      <c r="C960" t="s">
        <v>1319</v>
      </c>
      <c r="D960" t="s">
        <v>7798</v>
      </c>
      <c r="E960" s="2"/>
      <c r="F960" s="4" t="s">
        <v>1329</v>
      </c>
      <c r="G960" t="s">
        <v>9</v>
      </c>
      <c r="H960">
        <v>7</v>
      </c>
      <c r="I960" s="89">
        <v>43101</v>
      </c>
      <c r="J960">
        <v>12</v>
      </c>
      <c r="K960" t="s">
        <v>10</v>
      </c>
    </row>
    <row r="961" spans="1:11" ht="30" x14ac:dyDescent="0.25">
      <c r="A961" s="4" t="s">
        <v>1915</v>
      </c>
      <c r="B961" s="4" t="s">
        <v>1816</v>
      </c>
      <c r="C961" t="s">
        <v>1319</v>
      </c>
      <c r="D961" t="s">
        <v>7798</v>
      </c>
      <c r="E961" s="2"/>
      <c r="F961" s="4" t="s">
        <v>1330</v>
      </c>
      <c r="G961" t="s">
        <v>9</v>
      </c>
      <c r="H961">
        <v>1</v>
      </c>
      <c r="I961" s="89">
        <v>43101</v>
      </c>
      <c r="J961">
        <v>12</v>
      </c>
      <c r="K961" t="s">
        <v>10</v>
      </c>
    </row>
    <row r="962" spans="1:11" ht="30" x14ac:dyDescent="0.25">
      <c r="A962" s="4" t="s">
        <v>1915</v>
      </c>
      <c r="B962" s="4" t="s">
        <v>1817</v>
      </c>
      <c r="C962" t="s">
        <v>1333</v>
      </c>
      <c r="D962" t="s">
        <v>7813</v>
      </c>
      <c r="E962" s="2">
        <v>150000000</v>
      </c>
      <c r="F962" s="4" t="s">
        <v>1334</v>
      </c>
      <c r="G962" t="s">
        <v>9</v>
      </c>
      <c r="H962">
        <v>1</v>
      </c>
      <c r="I962" s="89">
        <v>43101</v>
      </c>
      <c r="J962">
        <v>12</v>
      </c>
      <c r="K962" t="s">
        <v>10</v>
      </c>
    </row>
    <row r="963" spans="1:11" ht="30" x14ac:dyDescent="0.25">
      <c r="A963" s="4" t="s">
        <v>1915</v>
      </c>
      <c r="B963" s="4" t="s">
        <v>1817</v>
      </c>
      <c r="C963" t="s">
        <v>1333</v>
      </c>
      <c r="D963" t="s">
        <v>7813</v>
      </c>
      <c r="E963" s="2"/>
      <c r="F963" s="4" t="s">
        <v>1335</v>
      </c>
      <c r="G963" t="s">
        <v>9</v>
      </c>
      <c r="H963">
        <v>1</v>
      </c>
      <c r="I963" s="89">
        <v>43101</v>
      </c>
      <c r="J963">
        <v>12</v>
      </c>
      <c r="K963" t="s">
        <v>10</v>
      </c>
    </row>
    <row r="964" spans="1:11" ht="30" x14ac:dyDescent="0.25">
      <c r="A964" s="4" t="s">
        <v>1915</v>
      </c>
      <c r="B964" s="4" t="s">
        <v>1817</v>
      </c>
      <c r="C964" t="s">
        <v>1333</v>
      </c>
      <c r="D964" t="s">
        <v>7813</v>
      </c>
      <c r="E964" s="2"/>
      <c r="F964" s="4" t="s">
        <v>1336</v>
      </c>
      <c r="G964" t="s">
        <v>9</v>
      </c>
      <c r="H964">
        <v>1</v>
      </c>
      <c r="I964" s="89">
        <v>43101</v>
      </c>
      <c r="J964">
        <v>12</v>
      </c>
      <c r="K964" t="s">
        <v>10</v>
      </c>
    </row>
    <row r="965" spans="1:11" ht="30" x14ac:dyDescent="0.25">
      <c r="A965" s="4" t="s">
        <v>1915</v>
      </c>
      <c r="B965" s="4" t="s">
        <v>1817</v>
      </c>
      <c r="C965" t="s">
        <v>1333</v>
      </c>
      <c r="D965" t="s">
        <v>7813</v>
      </c>
      <c r="E965" s="2"/>
      <c r="F965" s="4" t="s">
        <v>1337</v>
      </c>
      <c r="G965" t="s">
        <v>9</v>
      </c>
      <c r="H965">
        <v>2</v>
      </c>
      <c r="I965" s="89">
        <v>43101</v>
      </c>
      <c r="J965">
        <v>12</v>
      </c>
      <c r="K965" t="s">
        <v>10</v>
      </c>
    </row>
    <row r="966" spans="1:11" ht="30" x14ac:dyDescent="0.25">
      <c r="A966" s="4" t="s">
        <v>1915</v>
      </c>
      <c r="B966" s="4" t="s">
        <v>1817</v>
      </c>
      <c r="C966" t="s">
        <v>1333</v>
      </c>
      <c r="D966" t="s">
        <v>7813</v>
      </c>
      <c r="E966" s="2"/>
      <c r="F966" s="4" t="s">
        <v>1338</v>
      </c>
      <c r="G966" t="s">
        <v>9</v>
      </c>
      <c r="H966">
        <v>2</v>
      </c>
      <c r="I966" s="89">
        <v>43101</v>
      </c>
      <c r="J966">
        <v>12</v>
      </c>
      <c r="K966" t="s">
        <v>10</v>
      </c>
    </row>
    <row r="967" spans="1:11" ht="30" x14ac:dyDescent="0.25">
      <c r="A967" s="4" t="s">
        <v>1915</v>
      </c>
      <c r="B967" s="4" t="s">
        <v>1817</v>
      </c>
      <c r="C967" t="s">
        <v>1333</v>
      </c>
      <c r="D967" t="s">
        <v>7813</v>
      </c>
      <c r="E967" s="2"/>
      <c r="F967" s="4" t="s">
        <v>1339</v>
      </c>
      <c r="G967" t="s">
        <v>9</v>
      </c>
      <c r="H967">
        <v>1</v>
      </c>
      <c r="I967" s="89">
        <v>43101</v>
      </c>
      <c r="J967">
        <v>12</v>
      </c>
      <c r="K967" t="s">
        <v>10</v>
      </c>
    </row>
    <row r="968" spans="1:11" ht="30" x14ac:dyDescent="0.25">
      <c r="A968" s="4" t="s">
        <v>1915</v>
      </c>
      <c r="B968" s="4" t="s">
        <v>1817</v>
      </c>
      <c r="C968" t="s">
        <v>1333</v>
      </c>
      <c r="D968" t="s">
        <v>7813</v>
      </c>
      <c r="E968" s="2"/>
      <c r="F968" s="4" t="s">
        <v>1340</v>
      </c>
      <c r="G968" t="s">
        <v>9</v>
      </c>
      <c r="H968">
        <v>1</v>
      </c>
      <c r="I968" s="89">
        <v>43101</v>
      </c>
      <c r="J968">
        <v>12</v>
      </c>
      <c r="K968" t="s">
        <v>10</v>
      </c>
    </row>
    <row r="969" spans="1:11" ht="30" x14ac:dyDescent="0.25">
      <c r="A969" s="4" t="s">
        <v>1915</v>
      </c>
      <c r="B969" s="4" t="s">
        <v>1817</v>
      </c>
      <c r="C969" t="s">
        <v>1333</v>
      </c>
      <c r="D969" t="s">
        <v>7813</v>
      </c>
      <c r="E969" s="2"/>
      <c r="F969" s="4" t="s">
        <v>1341</v>
      </c>
      <c r="G969" t="s">
        <v>9</v>
      </c>
      <c r="H969">
        <v>1</v>
      </c>
      <c r="I969" s="89">
        <v>43101</v>
      </c>
      <c r="J969">
        <v>12</v>
      </c>
      <c r="K969" t="s">
        <v>10</v>
      </c>
    </row>
    <row r="970" spans="1:11" ht="30" x14ac:dyDescent="0.25">
      <c r="A970" s="4" t="s">
        <v>1915</v>
      </c>
      <c r="B970" s="4" t="s">
        <v>1817</v>
      </c>
      <c r="C970" t="s">
        <v>1333</v>
      </c>
      <c r="D970" t="s">
        <v>7813</v>
      </c>
      <c r="E970" s="2"/>
      <c r="F970" s="4" t="s">
        <v>1342</v>
      </c>
      <c r="G970" t="s">
        <v>9</v>
      </c>
      <c r="H970">
        <v>1</v>
      </c>
      <c r="I970" s="89">
        <v>43101</v>
      </c>
      <c r="J970">
        <v>12</v>
      </c>
      <c r="K970" t="s">
        <v>10</v>
      </c>
    </row>
    <row r="971" spans="1:11" ht="30" x14ac:dyDescent="0.25">
      <c r="A971" s="4" t="s">
        <v>1915</v>
      </c>
      <c r="B971" s="4" t="s">
        <v>1818</v>
      </c>
      <c r="C971" t="s">
        <v>1343</v>
      </c>
      <c r="D971" t="s">
        <v>7814</v>
      </c>
      <c r="E971" s="2">
        <v>500000000</v>
      </c>
      <c r="F971" s="4" t="s">
        <v>1344</v>
      </c>
      <c r="G971" t="s">
        <v>9</v>
      </c>
      <c r="H971">
        <v>10</v>
      </c>
      <c r="I971" s="89">
        <v>43101</v>
      </c>
      <c r="J971">
        <v>12</v>
      </c>
      <c r="K971" t="s">
        <v>10</v>
      </c>
    </row>
    <row r="972" spans="1:11" ht="30" x14ac:dyDescent="0.25">
      <c r="A972" s="4" t="s">
        <v>1915</v>
      </c>
      <c r="B972" s="4" t="s">
        <v>1818</v>
      </c>
      <c r="C972" t="s">
        <v>1343</v>
      </c>
      <c r="D972" t="s">
        <v>7814</v>
      </c>
      <c r="E972" s="2"/>
      <c r="F972" s="4" t="s">
        <v>1345</v>
      </c>
      <c r="G972" t="s">
        <v>9</v>
      </c>
      <c r="H972">
        <v>1</v>
      </c>
      <c r="I972" s="89">
        <v>43101</v>
      </c>
      <c r="J972">
        <v>12</v>
      </c>
      <c r="K972" t="s">
        <v>10</v>
      </c>
    </row>
    <row r="973" spans="1:11" ht="30" x14ac:dyDescent="0.25">
      <c r="A973" s="4" t="s">
        <v>1915</v>
      </c>
      <c r="B973" s="4" t="s">
        <v>1818</v>
      </c>
      <c r="C973" t="s">
        <v>1343</v>
      </c>
      <c r="D973" t="s">
        <v>7814</v>
      </c>
      <c r="E973" s="2"/>
      <c r="F973" s="4" t="s">
        <v>1346</v>
      </c>
      <c r="G973" t="s">
        <v>9</v>
      </c>
      <c r="H973">
        <v>10</v>
      </c>
      <c r="I973" s="89">
        <v>43101</v>
      </c>
      <c r="J973">
        <v>12</v>
      </c>
      <c r="K973" t="s">
        <v>10</v>
      </c>
    </row>
    <row r="974" spans="1:11" ht="30" x14ac:dyDescent="0.25">
      <c r="A974" s="4" t="s">
        <v>1915</v>
      </c>
      <c r="B974" s="4" t="s">
        <v>1818</v>
      </c>
      <c r="C974" t="s">
        <v>1343</v>
      </c>
      <c r="D974" t="s">
        <v>7814</v>
      </c>
      <c r="E974" s="2"/>
      <c r="F974" s="4" t="s">
        <v>7815</v>
      </c>
      <c r="G974" t="s">
        <v>9</v>
      </c>
      <c r="H974">
        <v>1</v>
      </c>
      <c r="I974" s="89">
        <v>43101</v>
      </c>
      <c r="J974">
        <v>12</v>
      </c>
      <c r="K974" t="s">
        <v>10</v>
      </c>
    </row>
    <row r="975" spans="1:11" ht="30" x14ac:dyDescent="0.25">
      <c r="A975" s="4" t="s">
        <v>1915</v>
      </c>
      <c r="B975" s="4" t="s">
        <v>1818</v>
      </c>
      <c r="C975" t="s">
        <v>1343</v>
      </c>
      <c r="D975" t="s">
        <v>7814</v>
      </c>
      <c r="E975" s="2"/>
      <c r="F975" s="4" t="s">
        <v>1347</v>
      </c>
      <c r="G975" t="s">
        <v>9</v>
      </c>
      <c r="H975">
        <v>1</v>
      </c>
      <c r="I975" s="89">
        <v>43101</v>
      </c>
      <c r="J975">
        <v>12</v>
      </c>
      <c r="K975" t="s">
        <v>10</v>
      </c>
    </row>
    <row r="976" spans="1:11" ht="30" x14ac:dyDescent="0.25">
      <c r="A976" s="4" t="s">
        <v>1915</v>
      </c>
      <c r="B976" s="4" t="s">
        <v>1818</v>
      </c>
      <c r="C976" t="s">
        <v>1343</v>
      </c>
      <c r="D976" t="s">
        <v>7814</v>
      </c>
      <c r="E976" s="2"/>
      <c r="F976" s="4" t="s">
        <v>1348</v>
      </c>
      <c r="G976" t="s">
        <v>9</v>
      </c>
      <c r="H976">
        <v>1</v>
      </c>
      <c r="I976" s="89">
        <v>43101</v>
      </c>
      <c r="J976">
        <v>12</v>
      </c>
      <c r="K976" t="s">
        <v>10</v>
      </c>
    </row>
    <row r="977" spans="1:11" ht="30" x14ac:dyDescent="0.25">
      <c r="A977" s="4" t="s">
        <v>1915</v>
      </c>
      <c r="B977" s="4" t="s">
        <v>1818</v>
      </c>
      <c r="C977" t="s">
        <v>1343</v>
      </c>
      <c r="D977" t="s">
        <v>7814</v>
      </c>
      <c r="E977" s="2"/>
      <c r="F977" s="4" t="s">
        <v>1349</v>
      </c>
      <c r="G977" t="s">
        <v>9</v>
      </c>
      <c r="H977">
        <v>1</v>
      </c>
      <c r="I977" s="89">
        <v>43101</v>
      </c>
      <c r="J977">
        <v>12</v>
      </c>
      <c r="K977" t="s">
        <v>10</v>
      </c>
    </row>
    <row r="978" spans="1:11" ht="30" x14ac:dyDescent="0.25">
      <c r="A978" s="4" t="s">
        <v>1915</v>
      </c>
      <c r="B978" s="4" t="s">
        <v>1818</v>
      </c>
      <c r="C978" t="s">
        <v>1343</v>
      </c>
      <c r="D978" t="s">
        <v>7814</v>
      </c>
      <c r="E978" s="2"/>
      <c r="F978" s="4" t="s">
        <v>1350</v>
      </c>
      <c r="G978" t="s">
        <v>9</v>
      </c>
      <c r="H978">
        <v>1</v>
      </c>
      <c r="I978" s="89">
        <v>43101</v>
      </c>
      <c r="J978">
        <v>12</v>
      </c>
      <c r="K978" t="s">
        <v>10</v>
      </c>
    </row>
    <row r="979" spans="1:11" ht="30" x14ac:dyDescent="0.25">
      <c r="A979" s="4" t="s">
        <v>1915</v>
      </c>
      <c r="B979" s="4" t="s">
        <v>1818</v>
      </c>
      <c r="C979" t="s">
        <v>1343</v>
      </c>
      <c r="D979" t="s">
        <v>7814</v>
      </c>
      <c r="E979" s="2"/>
      <c r="F979" s="4" t="s">
        <v>1351</v>
      </c>
      <c r="G979" t="s">
        <v>9</v>
      </c>
      <c r="H979">
        <v>1</v>
      </c>
      <c r="I979" s="89">
        <v>43101</v>
      </c>
      <c r="J979">
        <v>12</v>
      </c>
      <c r="K979" t="s">
        <v>10</v>
      </c>
    </row>
    <row r="980" spans="1:11" ht="30" x14ac:dyDescent="0.25">
      <c r="A980" s="4" t="s">
        <v>1915</v>
      </c>
      <c r="B980" s="4" t="s">
        <v>1818</v>
      </c>
      <c r="C980" t="s">
        <v>1343</v>
      </c>
      <c r="D980" t="s">
        <v>7814</v>
      </c>
      <c r="E980" s="2"/>
      <c r="F980" s="4" t="s">
        <v>1352</v>
      </c>
      <c r="G980" t="s">
        <v>9</v>
      </c>
      <c r="H980">
        <v>1</v>
      </c>
      <c r="I980" s="89">
        <v>43101</v>
      </c>
      <c r="J980">
        <v>12</v>
      </c>
      <c r="K980" t="s">
        <v>10</v>
      </c>
    </row>
    <row r="981" spans="1:11" ht="30" x14ac:dyDescent="0.25">
      <c r="A981" s="4" t="s">
        <v>1915</v>
      </c>
      <c r="B981" s="4" t="s">
        <v>1818</v>
      </c>
      <c r="C981" t="s">
        <v>1343</v>
      </c>
      <c r="D981" t="s">
        <v>7814</v>
      </c>
      <c r="E981" s="2"/>
      <c r="F981" s="4" t="s">
        <v>1353</v>
      </c>
      <c r="G981" t="s">
        <v>9</v>
      </c>
      <c r="H981">
        <v>1</v>
      </c>
      <c r="I981" s="89">
        <v>43101</v>
      </c>
      <c r="J981">
        <v>12</v>
      </c>
      <c r="K981" t="s">
        <v>10</v>
      </c>
    </row>
    <row r="982" spans="1:11" ht="30" x14ac:dyDescent="0.25">
      <c r="A982" s="4" t="s">
        <v>1915</v>
      </c>
      <c r="B982" s="4" t="s">
        <v>1818</v>
      </c>
      <c r="C982" t="s">
        <v>1343</v>
      </c>
      <c r="D982" t="s">
        <v>7814</v>
      </c>
      <c r="E982" s="2"/>
      <c r="F982" s="4" t="s">
        <v>1354</v>
      </c>
      <c r="G982" t="s">
        <v>9</v>
      </c>
      <c r="H982">
        <v>1</v>
      </c>
      <c r="I982" s="89">
        <v>43101</v>
      </c>
      <c r="J982">
        <v>12</v>
      </c>
      <c r="K982" t="s">
        <v>10</v>
      </c>
    </row>
    <row r="983" spans="1:11" ht="30" x14ac:dyDescent="0.25">
      <c r="A983" s="4" t="s">
        <v>1915</v>
      </c>
      <c r="B983" s="4" t="s">
        <v>1818</v>
      </c>
      <c r="C983" t="s">
        <v>1343</v>
      </c>
      <c r="D983" t="s">
        <v>7814</v>
      </c>
      <c r="E983" s="2"/>
      <c r="F983" s="4" t="s">
        <v>7816</v>
      </c>
      <c r="G983" t="s">
        <v>9</v>
      </c>
      <c r="H983">
        <v>1</v>
      </c>
      <c r="I983" s="89">
        <v>43101</v>
      </c>
      <c r="J983">
        <v>12</v>
      </c>
      <c r="K983" t="s">
        <v>10</v>
      </c>
    </row>
    <row r="984" spans="1:11" ht="30" x14ac:dyDescent="0.25">
      <c r="A984" s="4" t="s">
        <v>1915</v>
      </c>
      <c r="B984" s="4" t="s">
        <v>1818</v>
      </c>
      <c r="C984" t="s">
        <v>1343</v>
      </c>
      <c r="D984" t="s">
        <v>7814</v>
      </c>
      <c r="E984" s="2"/>
      <c r="F984" s="4" t="s">
        <v>1355</v>
      </c>
      <c r="G984" t="s">
        <v>9</v>
      </c>
      <c r="H984">
        <v>1</v>
      </c>
      <c r="I984" s="89">
        <v>43101</v>
      </c>
      <c r="J984">
        <v>12</v>
      </c>
      <c r="K984" t="s">
        <v>10</v>
      </c>
    </row>
    <row r="985" spans="1:11" ht="30" x14ac:dyDescent="0.25">
      <c r="A985" s="4" t="s">
        <v>1915</v>
      </c>
      <c r="B985" s="4" t="s">
        <v>1818</v>
      </c>
      <c r="C985" t="s">
        <v>1343</v>
      </c>
      <c r="D985" t="s">
        <v>7814</v>
      </c>
      <c r="E985" s="2"/>
      <c r="F985" s="4" t="s">
        <v>1356</v>
      </c>
      <c r="G985" t="s">
        <v>9</v>
      </c>
      <c r="H985">
        <v>1</v>
      </c>
      <c r="I985" s="89">
        <v>43101</v>
      </c>
      <c r="J985">
        <v>12</v>
      </c>
      <c r="K985" t="s">
        <v>10</v>
      </c>
    </row>
    <row r="986" spans="1:11" ht="30" x14ac:dyDescent="0.25">
      <c r="A986" s="4" t="s">
        <v>1915</v>
      </c>
      <c r="B986" s="4" t="s">
        <v>1818</v>
      </c>
      <c r="C986" t="s">
        <v>1343</v>
      </c>
      <c r="D986" t="s">
        <v>7814</v>
      </c>
      <c r="E986" s="2"/>
      <c r="F986" s="4" t="s">
        <v>1357</v>
      </c>
      <c r="G986" t="s">
        <v>9</v>
      </c>
      <c r="H986">
        <v>1</v>
      </c>
      <c r="I986" s="89">
        <v>43101</v>
      </c>
      <c r="J986">
        <v>12</v>
      </c>
      <c r="K986" t="s">
        <v>10</v>
      </c>
    </row>
    <row r="987" spans="1:11" ht="30" x14ac:dyDescent="0.25">
      <c r="A987" s="4" t="s">
        <v>1915</v>
      </c>
      <c r="B987" s="4" t="s">
        <v>1818</v>
      </c>
      <c r="C987" t="s">
        <v>1343</v>
      </c>
      <c r="D987" t="s">
        <v>7814</v>
      </c>
      <c r="E987" s="2"/>
      <c r="F987" s="4" t="s">
        <v>1358</v>
      </c>
      <c r="G987" t="s">
        <v>9</v>
      </c>
      <c r="H987">
        <v>1</v>
      </c>
      <c r="I987" s="89">
        <v>43101</v>
      </c>
      <c r="J987">
        <v>12</v>
      </c>
      <c r="K987" t="s">
        <v>10</v>
      </c>
    </row>
    <row r="988" spans="1:11" ht="30" x14ac:dyDescent="0.25">
      <c r="A988" s="4" t="s">
        <v>1915</v>
      </c>
      <c r="B988" s="4" t="s">
        <v>1818</v>
      </c>
      <c r="C988" t="s">
        <v>1343</v>
      </c>
      <c r="D988" t="s">
        <v>7814</v>
      </c>
      <c r="E988" s="2"/>
      <c r="F988" s="4" t="s">
        <v>1359</v>
      </c>
      <c r="G988" t="s">
        <v>9</v>
      </c>
      <c r="H988">
        <v>1</v>
      </c>
      <c r="I988" s="89">
        <v>43101</v>
      </c>
      <c r="J988">
        <v>12</v>
      </c>
      <c r="K988" t="s">
        <v>10</v>
      </c>
    </row>
    <row r="989" spans="1:11" ht="30" x14ac:dyDescent="0.25">
      <c r="A989" s="4" t="s">
        <v>1915</v>
      </c>
      <c r="B989" s="4" t="s">
        <v>1818</v>
      </c>
      <c r="C989" t="s">
        <v>1343</v>
      </c>
      <c r="D989" t="s">
        <v>7814</v>
      </c>
      <c r="E989" s="2"/>
      <c r="F989" s="4" t="s">
        <v>1360</v>
      </c>
      <c r="G989" t="s">
        <v>9</v>
      </c>
      <c r="H989">
        <v>2</v>
      </c>
      <c r="I989" s="89">
        <v>43101</v>
      </c>
      <c r="J989">
        <v>12</v>
      </c>
      <c r="K989" t="s">
        <v>10</v>
      </c>
    </row>
    <row r="990" spans="1:11" ht="30" x14ac:dyDescent="0.25">
      <c r="A990" s="4" t="s">
        <v>1915</v>
      </c>
      <c r="B990" s="4" t="s">
        <v>1818</v>
      </c>
      <c r="C990" t="s">
        <v>1343</v>
      </c>
      <c r="D990" t="s">
        <v>7814</v>
      </c>
      <c r="E990" s="2"/>
      <c r="F990" s="4" t="s">
        <v>1361</v>
      </c>
      <c r="G990" t="s">
        <v>9</v>
      </c>
      <c r="H990">
        <v>2</v>
      </c>
      <c r="I990" s="89">
        <v>43101</v>
      </c>
      <c r="J990">
        <v>12</v>
      </c>
      <c r="K990" t="s">
        <v>10</v>
      </c>
    </row>
    <row r="991" spans="1:11" ht="30" x14ac:dyDescent="0.25">
      <c r="A991" s="4" t="s">
        <v>1915</v>
      </c>
      <c r="B991" s="4" t="s">
        <v>1818</v>
      </c>
      <c r="C991" t="s">
        <v>1343</v>
      </c>
      <c r="D991" t="s">
        <v>7814</v>
      </c>
      <c r="E991" s="2"/>
      <c r="F991" s="4" t="s">
        <v>1362</v>
      </c>
      <c r="G991" t="s">
        <v>9</v>
      </c>
      <c r="H991">
        <v>3</v>
      </c>
      <c r="I991" s="89">
        <v>43101</v>
      </c>
      <c r="J991">
        <v>12</v>
      </c>
      <c r="K991" t="s">
        <v>10</v>
      </c>
    </row>
    <row r="992" spans="1:11" ht="30" x14ac:dyDescent="0.25">
      <c r="A992" s="4" t="s">
        <v>1915</v>
      </c>
      <c r="B992" s="4" t="s">
        <v>1818</v>
      </c>
      <c r="C992" t="s">
        <v>1343</v>
      </c>
      <c r="D992" t="s">
        <v>7814</v>
      </c>
      <c r="E992" s="2"/>
      <c r="F992" s="4" t="s">
        <v>1363</v>
      </c>
      <c r="G992" t="s">
        <v>9</v>
      </c>
      <c r="H992">
        <v>2</v>
      </c>
      <c r="I992" s="89">
        <v>43101</v>
      </c>
      <c r="J992">
        <v>12</v>
      </c>
      <c r="K992" t="s">
        <v>10</v>
      </c>
    </row>
    <row r="993" spans="1:11" ht="30" x14ac:dyDescent="0.25">
      <c r="A993" s="4" t="s">
        <v>1915</v>
      </c>
      <c r="B993" s="4" t="s">
        <v>1818</v>
      </c>
      <c r="C993" t="s">
        <v>1343</v>
      </c>
      <c r="D993" t="s">
        <v>7814</v>
      </c>
      <c r="E993" s="2"/>
      <c r="F993" s="4" t="s">
        <v>1364</v>
      </c>
      <c r="G993" t="s">
        <v>9</v>
      </c>
      <c r="H993">
        <v>1</v>
      </c>
      <c r="I993" s="89">
        <v>43101</v>
      </c>
      <c r="J993">
        <v>12</v>
      </c>
      <c r="K993" t="s">
        <v>10</v>
      </c>
    </row>
    <row r="994" spans="1:11" ht="30" x14ac:dyDescent="0.25">
      <c r="A994" s="4" t="s">
        <v>1915</v>
      </c>
      <c r="B994" s="4" t="s">
        <v>1818</v>
      </c>
      <c r="C994" t="s">
        <v>1343</v>
      </c>
      <c r="D994" t="s">
        <v>7814</v>
      </c>
      <c r="E994" s="2"/>
      <c r="F994" s="4" t="s">
        <v>1365</v>
      </c>
      <c r="G994" t="s">
        <v>9</v>
      </c>
      <c r="H994">
        <v>1</v>
      </c>
      <c r="I994" s="89">
        <v>43101</v>
      </c>
      <c r="J994">
        <v>12</v>
      </c>
      <c r="K994" t="s">
        <v>10</v>
      </c>
    </row>
    <row r="995" spans="1:11" ht="30" x14ac:dyDescent="0.25">
      <c r="A995" s="4" t="s">
        <v>1915</v>
      </c>
      <c r="B995" s="4" t="s">
        <v>1818</v>
      </c>
      <c r="C995" t="s">
        <v>1343</v>
      </c>
      <c r="D995" t="s">
        <v>7814</v>
      </c>
      <c r="E995" s="2"/>
      <c r="F995" s="4" t="s">
        <v>1366</v>
      </c>
      <c r="G995" t="s">
        <v>9</v>
      </c>
      <c r="H995">
        <v>1</v>
      </c>
      <c r="I995" s="89">
        <v>43101</v>
      </c>
      <c r="J995">
        <v>12</v>
      </c>
      <c r="K995" t="s">
        <v>10</v>
      </c>
    </row>
    <row r="996" spans="1:11" ht="30" x14ac:dyDescent="0.25">
      <c r="A996" s="4" t="s">
        <v>1915</v>
      </c>
      <c r="B996" s="4" t="s">
        <v>1818</v>
      </c>
      <c r="C996" t="s">
        <v>1343</v>
      </c>
      <c r="D996" t="s">
        <v>7814</v>
      </c>
      <c r="E996" s="2"/>
      <c r="F996" s="4" t="s">
        <v>1367</v>
      </c>
      <c r="G996" t="s">
        <v>9</v>
      </c>
      <c r="H996">
        <v>1</v>
      </c>
      <c r="I996" s="89">
        <v>43101</v>
      </c>
      <c r="J996">
        <v>12</v>
      </c>
      <c r="K996" t="s">
        <v>10</v>
      </c>
    </row>
    <row r="997" spans="1:11" ht="30" x14ac:dyDescent="0.25">
      <c r="A997" s="4" t="s">
        <v>1915</v>
      </c>
      <c r="B997" s="4" t="s">
        <v>1818</v>
      </c>
      <c r="C997" t="s">
        <v>1343</v>
      </c>
      <c r="D997" t="s">
        <v>7814</v>
      </c>
      <c r="E997" s="2"/>
      <c r="F997" s="4" t="s">
        <v>1368</v>
      </c>
      <c r="G997" t="s">
        <v>9</v>
      </c>
      <c r="H997">
        <v>10</v>
      </c>
      <c r="I997" s="89">
        <v>43101</v>
      </c>
      <c r="J997">
        <v>12</v>
      </c>
      <c r="K997" t="s">
        <v>10</v>
      </c>
    </row>
    <row r="998" spans="1:11" ht="30" x14ac:dyDescent="0.25">
      <c r="A998" s="4" t="s">
        <v>1915</v>
      </c>
      <c r="B998" s="4" t="s">
        <v>1818</v>
      </c>
      <c r="C998" t="s">
        <v>1343</v>
      </c>
      <c r="D998" t="s">
        <v>7814</v>
      </c>
      <c r="E998" s="2"/>
      <c r="F998" s="4" t="s">
        <v>1369</v>
      </c>
      <c r="G998" t="s">
        <v>9</v>
      </c>
      <c r="H998">
        <v>1</v>
      </c>
      <c r="I998" s="89">
        <v>43101</v>
      </c>
      <c r="J998">
        <v>12</v>
      </c>
      <c r="K998" t="s">
        <v>10</v>
      </c>
    </row>
    <row r="999" spans="1:11" ht="30" x14ac:dyDescent="0.25">
      <c r="A999" s="4" t="s">
        <v>1915</v>
      </c>
      <c r="B999" s="4" t="s">
        <v>1818</v>
      </c>
      <c r="C999" t="s">
        <v>1343</v>
      </c>
      <c r="D999" t="s">
        <v>7814</v>
      </c>
      <c r="E999" s="2"/>
      <c r="F999" s="4" t="s">
        <v>1370</v>
      </c>
      <c r="G999" t="s">
        <v>9</v>
      </c>
      <c r="H999">
        <v>20</v>
      </c>
      <c r="I999" s="89">
        <v>43101</v>
      </c>
      <c r="J999">
        <v>12</v>
      </c>
      <c r="K999" t="s">
        <v>10</v>
      </c>
    </row>
    <row r="1000" spans="1:11" ht="30" x14ac:dyDescent="0.25">
      <c r="A1000" s="4" t="s">
        <v>1915</v>
      </c>
      <c r="B1000" s="4" t="s">
        <v>1818</v>
      </c>
      <c r="C1000" t="s">
        <v>1343</v>
      </c>
      <c r="D1000" t="s">
        <v>7814</v>
      </c>
      <c r="E1000" s="2"/>
      <c r="F1000" s="4" t="s">
        <v>7817</v>
      </c>
      <c r="G1000" t="s">
        <v>9</v>
      </c>
      <c r="H1000">
        <v>3</v>
      </c>
      <c r="I1000" s="89">
        <v>43101</v>
      </c>
      <c r="J1000">
        <v>12</v>
      </c>
      <c r="K1000" t="s">
        <v>10</v>
      </c>
    </row>
    <row r="1001" spans="1:11" ht="30" x14ac:dyDescent="0.25">
      <c r="A1001" s="4" t="s">
        <v>1915</v>
      </c>
      <c r="B1001" s="4" t="s">
        <v>1818</v>
      </c>
      <c r="C1001" t="s">
        <v>1343</v>
      </c>
      <c r="D1001" t="s">
        <v>7814</v>
      </c>
      <c r="E1001" s="2"/>
      <c r="F1001" s="4" t="s">
        <v>1371</v>
      </c>
      <c r="G1001" t="s">
        <v>9</v>
      </c>
      <c r="H1001">
        <v>3</v>
      </c>
      <c r="I1001" s="89">
        <v>43101</v>
      </c>
      <c r="J1001">
        <v>12</v>
      </c>
      <c r="K1001" t="s">
        <v>10</v>
      </c>
    </row>
    <row r="1002" spans="1:11" ht="30" x14ac:dyDescent="0.25">
      <c r="A1002" s="4" t="s">
        <v>1915</v>
      </c>
      <c r="B1002" s="4" t="s">
        <v>1818</v>
      </c>
      <c r="C1002" t="s">
        <v>1343</v>
      </c>
      <c r="D1002" t="s">
        <v>7814</v>
      </c>
      <c r="E1002" s="2"/>
      <c r="F1002" s="4" t="s">
        <v>1372</v>
      </c>
      <c r="G1002" t="s">
        <v>9</v>
      </c>
      <c r="H1002">
        <v>2</v>
      </c>
      <c r="I1002" s="89">
        <v>43101</v>
      </c>
      <c r="J1002">
        <v>12</v>
      </c>
      <c r="K1002" t="s">
        <v>10</v>
      </c>
    </row>
    <row r="1003" spans="1:11" ht="30" x14ac:dyDescent="0.25">
      <c r="A1003" s="4" t="s">
        <v>1915</v>
      </c>
      <c r="B1003" s="4" t="s">
        <v>1818</v>
      </c>
      <c r="C1003" t="s">
        <v>1343</v>
      </c>
      <c r="D1003" t="s">
        <v>7814</v>
      </c>
      <c r="E1003" s="2"/>
      <c r="F1003" s="4" t="s">
        <v>1373</v>
      </c>
      <c r="G1003" t="s">
        <v>9</v>
      </c>
      <c r="H1003">
        <v>1</v>
      </c>
      <c r="I1003" s="89">
        <v>43101</v>
      </c>
      <c r="J1003">
        <v>12</v>
      </c>
      <c r="K1003" t="s">
        <v>10</v>
      </c>
    </row>
    <row r="1004" spans="1:11" ht="30" x14ac:dyDescent="0.25">
      <c r="A1004" s="4" t="s">
        <v>1915</v>
      </c>
      <c r="B1004" s="4" t="s">
        <v>1818</v>
      </c>
      <c r="C1004" t="s">
        <v>1343</v>
      </c>
      <c r="D1004" t="s">
        <v>7814</v>
      </c>
      <c r="E1004" s="2"/>
      <c r="F1004" s="4" t="s">
        <v>1374</v>
      </c>
      <c r="G1004" t="s">
        <v>9</v>
      </c>
      <c r="H1004">
        <v>1</v>
      </c>
      <c r="I1004" s="89">
        <v>43101</v>
      </c>
      <c r="J1004">
        <v>12</v>
      </c>
      <c r="K1004" t="s">
        <v>10</v>
      </c>
    </row>
    <row r="1005" spans="1:11" ht="30" x14ac:dyDescent="0.25">
      <c r="A1005" s="4" t="s">
        <v>1915</v>
      </c>
      <c r="B1005" s="4" t="s">
        <v>1818</v>
      </c>
      <c r="C1005" t="s">
        <v>1343</v>
      </c>
      <c r="D1005" t="s">
        <v>7814</v>
      </c>
      <c r="E1005" s="2"/>
      <c r="F1005" s="4" t="s">
        <v>1375</v>
      </c>
      <c r="G1005" t="s">
        <v>9</v>
      </c>
      <c r="H1005">
        <v>1</v>
      </c>
      <c r="I1005" s="89">
        <v>43101</v>
      </c>
      <c r="J1005">
        <v>12</v>
      </c>
      <c r="K1005" t="s">
        <v>10</v>
      </c>
    </row>
    <row r="1006" spans="1:11" ht="30" x14ac:dyDescent="0.25">
      <c r="A1006" s="4" t="s">
        <v>1915</v>
      </c>
      <c r="B1006" s="4" t="s">
        <v>1818</v>
      </c>
      <c r="C1006" t="s">
        <v>1343</v>
      </c>
      <c r="D1006" t="s">
        <v>7814</v>
      </c>
      <c r="E1006" s="2"/>
      <c r="F1006" s="4" t="s">
        <v>1376</v>
      </c>
      <c r="G1006" t="s">
        <v>9</v>
      </c>
      <c r="H1006">
        <v>1</v>
      </c>
      <c r="I1006" s="89">
        <v>43101</v>
      </c>
      <c r="J1006">
        <v>12</v>
      </c>
      <c r="K1006" t="s">
        <v>10</v>
      </c>
    </row>
    <row r="1007" spans="1:11" ht="30" x14ac:dyDescent="0.25">
      <c r="A1007" s="4" t="s">
        <v>1915</v>
      </c>
      <c r="B1007" s="4" t="s">
        <v>1819</v>
      </c>
      <c r="C1007" t="s">
        <v>1377</v>
      </c>
      <c r="D1007" t="s">
        <v>7818</v>
      </c>
      <c r="E1007" s="2">
        <v>1000000000</v>
      </c>
      <c r="F1007" s="4" t="s">
        <v>1378</v>
      </c>
      <c r="G1007" t="s">
        <v>9</v>
      </c>
      <c r="H1007">
        <v>1</v>
      </c>
      <c r="I1007" s="89">
        <v>43101</v>
      </c>
      <c r="J1007">
        <v>12</v>
      </c>
      <c r="K1007" t="s">
        <v>10</v>
      </c>
    </row>
    <row r="1008" spans="1:11" ht="30" x14ac:dyDescent="0.25">
      <c r="A1008" s="4" t="s">
        <v>1915</v>
      </c>
      <c r="B1008" s="4" t="s">
        <v>1819</v>
      </c>
      <c r="C1008" t="s">
        <v>1377</v>
      </c>
      <c r="D1008" t="s">
        <v>7818</v>
      </c>
      <c r="E1008" s="2"/>
      <c r="F1008" s="4" t="s">
        <v>1379</v>
      </c>
      <c r="G1008" t="s">
        <v>9</v>
      </c>
      <c r="H1008">
        <v>16</v>
      </c>
      <c r="I1008" s="89">
        <v>43101</v>
      </c>
      <c r="J1008">
        <v>12</v>
      </c>
      <c r="K1008" t="s">
        <v>10</v>
      </c>
    </row>
    <row r="1009" spans="1:11" ht="30" x14ac:dyDescent="0.25">
      <c r="A1009" s="4" t="s">
        <v>1915</v>
      </c>
      <c r="B1009" s="4" t="s">
        <v>1819</v>
      </c>
      <c r="C1009" t="s">
        <v>1377</v>
      </c>
      <c r="D1009" t="s">
        <v>7818</v>
      </c>
      <c r="E1009" s="2"/>
      <c r="F1009" s="4" t="s">
        <v>1380</v>
      </c>
      <c r="G1009" t="s">
        <v>9</v>
      </c>
      <c r="H1009">
        <v>1</v>
      </c>
      <c r="I1009" s="89">
        <v>43101</v>
      </c>
      <c r="J1009">
        <v>12</v>
      </c>
      <c r="K1009" t="s">
        <v>10</v>
      </c>
    </row>
    <row r="1010" spans="1:11" ht="30" x14ac:dyDescent="0.25">
      <c r="A1010" s="4" t="s">
        <v>1915</v>
      </c>
      <c r="B1010" s="4" t="s">
        <v>1819</v>
      </c>
      <c r="C1010" t="s">
        <v>1377</v>
      </c>
      <c r="D1010" t="s">
        <v>7818</v>
      </c>
      <c r="E1010" s="2"/>
      <c r="F1010" s="4" t="s">
        <v>1381</v>
      </c>
      <c r="G1010" t="s">
        <v>9</v>
      </c>
      <c r="H1010">
        <v>3</v>
      </c>
      <c r="I1010" s="89">
        <v>43101</v>
      </c>
      <c r="J1010">
        <v>12</v>
      </c>
      <c r="K1010" t="s">
        <v>10</v>
      </c>
    </row>
    <row r="1011" spans="1:11" ht="30" x14ac:dyDescent="0.25">
      <c r="A1011" s="4" t="s">
        <v>1915</v>
      </c>
      <c r="B1011" s="4" t="s">
        <v>1819</v>
      </c>
      <c r="C1011" t="s">
        <v>1377</v>
      </c>
      <c r="D1011" t="s">
        <v>7818</v>
      </c>
      <c r="E1011" s="2"/>
      <c r="F1011" s="4" t="s">
        <v>1340</v>
      </c>
      <c r="G1011" t="s">
        <v>9</v>
      </c>
      <c r="H1011">
        <v>1</v>
      </c>
      <c r="I1011" s="89">
        <v>43101</v>
      </c>
      <c r="J1011">
        <v>12</v>
      </c>
      <c r="K1011" t="s">
        <v>10</v>
      </c>
    </row>
    <row r="1012" spans="1:11" ht="30" x14ac:dyDescent="0.25">
      <c r="A1012" s="4" t="s">
        <v>1915</v>
      </c>
      <c r="B1012" s="4" t="s">
        <v>1819</v>
      </c>
      <c r="C1012" t="s">
        <v>1377</v>
      </c>
      <c r="D1012" t="s">
        <v>7818</v>
      </c>
      <c r="E1012" s="2"/>
      <c r="F1012" s="4" t="s">
        <v>1342</v>
      </c>
      <c r="G1012" t="s">
        <v>9</v>
      </c>
      <c r="H1012">
        <v>1</v>
      </c>
      <c r="I1012" s="89">
        <v>43101</v>
      </c>
      <c r="J1012">
        <v>12</v>
      </c>
      <c r="K1012" t="s">
        <v>10</v>
      </c>
    </row>
    <row r="1013" spans="1:11" ht="30" x14ac:dyDescent="0.25">
      <c r="A1013" s="4" t="s">
        <v>1915</v>
      </c>
      <c r="B1013" s="4" t="s">
        <v>1819</v>
      </c>
      <c r="C1013" t="s">
        <v>1377</v>
      </c>
      <c r="D1013" t="s">
        <v>7818</v>
      </c>
      <c r="E1013" s="2"/>
      <c r="F1013" s="4" t="s">
        <v>1382</v>
      </c>
      <c r="G1013" t="s">
        <v>9</v>
      </c>
      <c r="H1013">
        <v>1</v>
      </c>
      <c r="I1013" s="89">
        <v>43101</v>
      </c>
      <c r="J1013">
        <v>12</v>
      </c>
      <c r="K1013" t="s">
        <v>10</v>
      </c>
    </row>
    <row r="1014" spans="1:11" ht="30" x14ac:dyDescent="0.25">
      <c r="A1014" s="4" t="s">
        <v>1915</v>
      </c>
      <c r="B1014" s="4" t="s">
        <v>1819</v>
      </c>
      <c r="C1014" t="s">
        <v>1377</v>
      </c>
      <c r="D1014" t="s">
        <v>7818</v>
      </c>
      <c r="E1014" s="2"/>
      <c r="F1014" s="4" t="s">
        <v>1383</v>
      </c>
      <c r="G1014" t="s">
        <v>9</v>
      </c>
      <c r="H1014">
        <v>1</v>
      </c>
      <c r="I1014" s="89">
        <v>43101</v>
      </c>
      <c r="J1014">
        <v>12</v>
      </c>
      <c r="K1014" t="s">
        <v>10</v>
      </c>
    </row>
    <row r="1015" spans="1:11" ht="30" x14ac:dyDescent="0.25">
      <c r="A1015" s="4" t="s">
        <v>1915</v>
      </c>
      <c r="B1015" s="4" t="s">
        <v>1819</v>
      </c>
      <c r="C1015" t="s">
        <v>1377</v>
      </c>
      <c r="D1015" t="s">
        <v>7818</v>
      </c>
      <c r="E1015" s="2"/>
      <c r="F1015" s="4" t="s">
        <v>1384</v>
      </c>
      <c r="G1015" t="s">
        <v>9</v>
      </c>
      <c r="H1015">
        <v>1</v>
      </c>
      <c r="I1015" s="89">
        <v>43101</v>
      </c>
      <c r="J1015">
        <v>12</v>
      </c>
      <c r="K1015" t="s">
        <v>10</v>
      </c>
    </row>
    <row r="1016" spans="1:11" ht="30" x14ac:dyDescent="0.25">
      <c r="A1016" s="4" t="s">
        <v>1915</v>
      </c>
      <c r="B1016" s="4" t="s">
        <v>1819</v>
      </c>
      <c r="C1016" t="s">
        <v>1377</v>
      </c>
      <c r="D1016" t="s">
        <v>7818</v>
      </c>
      <c r="E1016" s="2"/>
      <c r="F1016" s="4" t="s">
        <v>1385</v>
      </c>
      <c r="G1016" t="s">
        <v>9</v>
      </c>
      <c r="H1016">
        <v>3</v>
      </c>
      <c r="I1016" s="89">
        <v>43101</v>
      </c>
      <c r="J1016">
        <v>12</v>
      </c>
      <c r="K1016" t="s">
        <v>10</v>
      </c>
    </row>
    <row r="1017" spans="1:11" ht="30" x14ac:dyDescent="0.25">
      <c r="A1017" s="4" t="s">
        <v>1915</v>
      </c>
      <c r="B1017" s="4" t="s">
        <v>1819</v>
      </c>
      <c r="C1017" t="s">
        <v>1377</v>
      </c>
      <c r="D1017" t="s">
        <v>7818</v>
      </c>
      <c r="E1017" s="2"/>
      <c r="F1017" s="4" t="s">
        <v>1386</v>
      </c>
      <c r="G1017" t="s">
        <v>9</v>
      </c>
      <c r="H1017">
        <v>10</v>
      </c>
      <c r="I1017" s="89">
        <v>43101</v>
      </c>
      <c r="J1017">
        <v>12</v>
      </c>
      <c r="K1017" t="s">
        <v>10</v>
      </c>
    </row>
    <row r="1018" spans="1:11" ht="30" x14ac:dyDescent="0.25">
      <c r="A1018" s="4" t="s">
        <v>1915</v>
      </c>
      <c r="B1018" s="4" t="s">
        <v>1819</v>
      </c>
      <c r="C1018" t="s">
        <v>1377</v>
      </c>
      <c r="D1018" t="s">
        <v>7818</v>
      </c>
      <c r="E1018" s="2"/>
      <c r="F1018" s="4" t="s">
        <v>1387</v>
      </c>
      <c r="G1018" t="s">
        <v>9</v>
      </c>
      <c r="H1018">
        <v>1</v>
      </c>
      <c r="I1018" s="89">
        <v>43101</v>
      </c>
      <c r="J1018">
        <v>12</v>
      </c>
      <c r="K1018" t="s">
        <v>10</v>
      </c>
    </row>
    <row r="1019" spans="1:11" ht="30" x14ac:dyDescent="0.25">
      <c r="A1019" s="4" t="s">
        <v>1915</v>
      </c>
      <c r="B1019" s="4" t="s">
        <v>1819</v>
      </c>
      <c r="C1019" t="s">
        <v>1377</v>
      </c>
      <c r="D1019" t="s">
        <v>7818</v>
      </c>
      <c r="E1019" s="2"/>
      <c r="F1019" s="4" t="s">
        <v>1388</v>
      </c>
      <c r="G1019" t="s">
        <v>9</v>
      </c>
      <c r="H1019">
        <v>13</v>
      </c>
      <c r="I1019" s="89">
        <v>43101</v>
      </c>
      <c r="J1019">
        <v>12</v>
      </c>
      <c r="K1019" t="s">
        <v>10</v>
      </c>
    </row>
    <row r="1020" spans="1:11" ht="30" x14ac:dyDescent="0.25">
      <c r="A1020" s="4" t="s">
        <v>1915</v>
      </c>
      <c r="B1020" s="4" t="s">
        <v>1819</v>
      </c>
      <c r="C1020" t="s">
        <v>1377</v>
      </c>
      <c r="D1020" t="s">
        <v>7818</v>
      </c>
      <c r="E1020" s="2"/>
      <c r="F1020" s="4" t="s">
        <v>1389</v>
      </c>
      <c r="G1020" t="s">
        <v>9</v>
      </c>
      <c r="H1020">
        <v>1</v>
      </c>
      <c r="I1020" s="89">
        <v>43101</v>
      </c>
      <c r="J1020">
        <v>12</v>
      </c>
      <c r="K1020" t="s">
        <v>10</v>
      </c>
    </row>
    <row r="1021" spans="1:11" ht="30" x14ac:dyDescent="0.25">
      <c r="A1021" s="4" t="s">
        <v>1915</v>
      </c>
      <c r="B1021" s="4" t="s">
        <v>1819</v>
      </c>
      <c r="C1021" t="s">
        <v>1377</v>
      </c>
      <c r="D1021" t="s">
        <v>7818</v>
      </c>
      <c r="E1021" s="2"/>
      <c r="F1021" s="4" t="s">
        <v>1390</v>
      </c>
      <c r="G1021" t="s">
        <v>9</v>
      </c>
      <c r="H1021">
        <v>1</v>
      </c>
      <c r="I1021" s="89">
        <v>43101</v>
      </c>
      <c r="J1021">
        <v>12</v>
      </c>
      <c r="K1021" t="s">
        <v>10</v>
      </c>
    </row>
    <row r="1022" spans="1:11" ht="30" x14ac:dyDescent="0.25">
      <c r="A1022" s="4" t="s">
        <v>1915</v>
      </c>
      <c r="B1022" s="4" t="s">
        <v>1819</v>
      </c>
      <c r="C1022" t="s">
        <v>1377</v>
      </c>
      <c r="D1022" t="s">
        <v>7818</v>
      </c>
      <c r="E1022" s="2"/>
      <c r="F1022" s="4" t="s">
        <v>1391</v>
      </c>
      <c r="G1022" t="s">
        <v>9</v>
      </c>
      <c r="H1022">
        <v>3</v>
      </c>
      <c r="I1022" s="89">
        <v>43101</v>
      </c>
      <c r="J1022">
        <v>12</v>
      </c>
      <c r="K1022" t="s">
        <v>10</v>
      </c>
    </row>
    <row r="1023" spans="1:11" ht="30" x14ac:dyDescent="0.25">
      <c r="A1023" s="4" t="s">
        <v>1915</v>
      </c>
      <c r="B1023" s="4" t="s">
        <v>1819</v>
      </c>
      <c r="C1023" t="s">
        <v>1377</v>
      </c>
      <c r="D1023" t="s">
        <v>7818</v>
      </c>
      <c r="E1023" s="2"/>
      <c r="F1023" s="4" t="s">
        <v>1392</v>
      </c>
      <c r="G1023" t="s">
        <v>9</v>
      </c>
      <c r="H1023">
        <v>1</v>
      </c>
      <c r="I1023" s="89">
        <v>43101</v>
      </c>
      <c r="J1023">
        <v>12</v>
      </c>
      <c r="K1023" t="s">
        <v>10</v>
      </c>
    </row>
    <row r="1024" spans="1:11" ht="30" x14ac:dyDescent="0.25">
      <c r="A1024" s="4" t="s">
        <v>1915</v>
      </c>
      <c r="B1024" s="4" t="s">
        <v>1819</v>
      </c>
      <c r="C1024" t="s">
        <v>1377</v>
      </c>
      <c r="D1024" t="s">
        <v>7818</v>
      </c>
      <c r="E1024" s="2"/>
      <c r="F1024" s="4" t="s">
        <v>1393</v>
      </c>
      <c r="G1024" t="s">
        <v>9</v>
      </c>
      <c r="H1024">
        <v>1</v>
      </c>
      <c r="I1024" s="89">
        <v>43101</v>
      </c>
      <c r="J1024">
        <v>12</v>
      </c>
      <c r="K1024" t="s">
        <v>10</v>
      </c>
    </row>
    <row r="1025" spans="1:11" ht="30" x14ac:dyDescent="0.25">
      <c r="A1025" s="4" t="s">
        <v>1915</v>
      </c>
      <c r="B1025" s="4" t="s">
        <v>1819</v>
      </c>
      <c r="C1025" t="s">
        <v>1377</v>
      </c>
      <c r="D1025" t="s">
        <v>7818</v>
      </c>
      <c r="E1025" s="2"/>
      <c r="F1025" s="4" t="s">
        <v>1394</v>
      </c>
      <c r="G1025" t="s">
        <v>9</v>
      </c>
      <c r="H1025">
        <v>10</v>
      </c>
      <c r="I1025" s="89">
        <v>43101</v>
      </c>
      <c r="J1025">
        <v>12</v>
      </c>
      <c r="K1025" t="s">
        <v>10</v>
      </c>
    </row>
    <row r="1026" spans="1:11" ht="30" x14ac:dyDescent="0.25">
      <c r="A1026" s="4" t="s">
        <v>1915</v>
      </c>
      <c r="B1026" s="4" t="s">
        <v>1819</v>
      </c>
      <c r="C1026" t="s">
        <v>1377</v>
      </c>
      <c r="D1026" t="s">
        <v>7818</v>
      </c>
      <c r="E1026" s="2"/>
      <c r="F1026" s="4" t="s">
        <v>1395</v>
      </c>
      <c r="G1026" t="s">
        <v>9</v>
      </c>
      <c r="H1026">
        <v>13</v>
      </c>
      <c r="I1026" s="89">
        <v>43101</v>
      </c>
      <c r="J1026">
        <v>12</v>
      </c>
      <c r="K1026" t="s">
        <v>10</v>
      </c>
    </row>
    <row r="1027" spans="1:11" ht="30" x14ac:dyDescent="0.25">
      <c r="A1027" s="4" t="s">
        <v>1915</v>
      </c>
      <c r="B1027" s="4" t="s">
        <v>1819</v>
      </c>
      <c r="C1027" t="s">
        <v>1377</v>
      </c>
      <c r="D1027" t="s">
        <v>7818</v>
      </c>
      <c r="E1027" s="2"/>
      <c r="F1027" s="4" t="s">
        <v>1396</v>
      </c>
      <c r="G1027" t="s">
        <v>9</v>
      </c>
      <c r="H1027">
        <v>1</v>
      </c>
      <c r="I1027" s="89">
        <v>43101</v>
      </c>
      <c r="J1027">
        <v>12</v>
      </c>
      <c r="K1027" t="s">
        <v>10</v>
      </c>
    </row>
    <row r="1028" spans="1:11" ht="30" x14ac:dyDescent="0.25">
      <c r="A1028" s="4" t="s">
        <v>1915</v>
      </c>
      <c r="B1028" s="4" t="s">
        <v>1820</v>
      </c>
      <c r="C1028" t="s">
        <v>1398</v>
      </c>
      <c r="D1028" t="s">
        <v>7819</v>
      </c>
      <c r="E1028" s="2">
        <v>878000000</v>
      </c>
      <c r="F1028" s="4" t="s">
        <v>1399</v>
      </c>
      <c r="G1028" t="s">
        <v>9</v>
      </c>
      <c r="H1028">
        <v>3</v>
      </c>
      <c r="I1028" s="89">
        <v>43101</v>
      </c>
      <c r="J1028">
        <v>12</v>
      </c>
      <c r="K1028" t="s">
        <v>10</v>
      </c>
    </row>
    <row r="1029" spans="1:11" ht="30" x14ac:dyDescent="0.25">
      <c r="A1029" s="4" t="s">
        <v>1915</v>
      </c>
      <c r="B1029" s="4" t="s">
        <v>1820</v>
      </c>
      <c r="C1029" t="s">
        <v>1398</v>
      </c>
      <c r="D1029" t="s">
        <v>7819</v>
      </c>
      <c r="E1029" s="2"/>
      <c r="F1029" s="4" t="s">
        <v>1400</v>
      </c>
      <c r="G1029" t="s">
        <v>9</v>
      </c>
      <c r="H1029">
        <v>3</v>
      </c>
      <c r="I1029" s="89">
        <v>43101</v>
      </c>
      <c r="J1029">
        <v>12</v>
      </c>
      <c r="K1029" t="s">
        <v>10</v>
      </c>
    </row>
    <row r="1030" spans="1:11" ht="30" x14ac:dyDescent="0.25">
      <c r="A1030" s="4" t="s">
        <v>1915</v>
      </c>
      <c r="B1030" s="4" t="s">
        <v>1820</v>
      </c>
      <c r="C1030" t="s">
        <v>1398</v>
      </c>
      <c r="D1030" t="s">
        <v>7819</v>
      </c>
      <c r="E1030" s="2"/>
      <c r="F1030" s="4" t="s">
        <v>1401</v>
      </c>
      <c r="G1030" t="s">
        <v>9</v>
      </c>
      <c r="H1030">
        <v>1</v>
      </c>
      <c r="I1030" s="89">
        <v>43101</v>
      </c>
      <c r="J1030">
        <v>12</v>
      </c>
      <c r="K1030" t="s">
        <v>10</v>
      </c>
    </row>
    <row r="1031" spans="1:11" ht="30" x14ac:dyDescent="0.25">
      <c r="A1031" s="4" t="s">
        <v>1915</v>
      </c>
      <c r="B1031" s="4" t="s">
        <v>1820</v>
      </c>
      <c r="C1031" t="s">
        <v>1398</v>
      </c>
      <c r="D1031" t="s">
        <v>7819</v>
      </c>
      <c r="E1031" s="2"/>
      <c r="F1031" s="4" t="s">
        <v>1402</v>
      </c>
      <c r="G1031" t="s">
        <v>9</v>
      </c>
      <c r="H1031">
        <v>2</v>
      </c>
      <c r="I1031" s="89">
        <v>43101</v>
      </c>
      <c r="J1031">
        <v>12</v>
      </c>
      <c r="K1031" t="s">
        <v>10</v>
      </c>
    </row>
    <row r="1032" spans="1:11" ht="30" x14ac:dyDescent="0.25">
      <c r="A1032" s="4" t="s">
        <v>1915</v>
      </c>
      <c r="B1032" s="4" t="s">
        <v>1820</v>
      </c>
      <c r="C1032" t="s">
        <v>1398</v>
      </c>
      <c r="D1032" t="s">
        <v>7819</v>
      </c>
      <c r="E1032" s="2"/>
      <c r="F1032" s="4" t="s">
        <v>1403</v>
      </c>
      <c r="G1032" t="s">
        <v>9</v>
      </c>
      <c r="H1032">
        <v>1</v>
      </c>
      <c r="I1032" s="89">
        <v>43101</v>
      </c>
      <c r="J1032">
        <v>12</v>
      </c>
      <c r="K1032" t="s">
        <v>10</v>
      </c>
    </row>
    <row r="1033" spans="1:11" ht="30" x14ac:dyDescent="0.25">
      <c r="A1033" s="4" t="s">
        <v>1915</v>
      </c>
      <c r="B1033" s="4" t="s">
        <v>1820</v>
      </c>
      <c r="C1033" t="s">
        <v>1398</v>
      </c>
      <c r="D1033" t="s">
        <v>7819</v>
      </c>
      <c r="E1033" s="2"/>
      <c r="F1033" s="4" t="s">
        <v>7820</v>
      </c>
      <c r="G1033" t="s">
        <v>9</v>
      </c>
      <c r="H1033">
        <v>1</v>
      </c>
      <c r="I1033" s="89">
        <v>43101</v>
      </c>
      <c r="J1033">
        <v>12</v>
      </c>
      <c r="K1033" t="s">
        <v>10</v>
      </c>
    </row>
    <row r="1034" spans="1:11" ht="30" x14ac:dyDescent="0.25">
      <c r="A1034" s="4" t="s">
        <v>1915</v>
      </c>
      <c r="B1034" s="4" t="s">
        <v>1820</v>
      </c>
      <c r="C1034" t="s">
        <v>1398</v>
      </c>
      <c r="D1034" t="s">
        <v>7819</v>
      </c>
      <c r="E1034" s="2"/>
      <c r="F1034" s="4" t="s">
        <v>1404</v>
      </c>
      <c r="G1034" t="s">
        <v>9</v>
      </c>
      <c r="H1034">
        <v>1</v>
      </c>
      <c r="I1034" s="89">
        <v>43101</v>
      </c>
      <c r="J1034">
        <v>12</v>
      </c>
      <c r="K1034" t="s">
        <v>10</v>
      </c>
    </row>
    <row r="1035" spans="1:11" ht="30" x14ac:dyDescent="0.25">
      <c r="A1035" s="4" t="s">
        <v>1915</v>
      </c>
      <c r="B1035" s="4" t="s">
        <v>1820</v>
      </c>
      <c r="C1035" t="s">
        <v>1398</v>
      </c>
      <c r="D1035" t="s">
        <v>7819</v>
      </c>
      <c r="E1035" s="2"/>
      <c r="F1035" s="4" t="s">
        <v>1405</v>
      </c>
      <c r="G1035" t="s">
        <v>9</v>
      </c>
      <c r="H1035">
        <v>1</v>
      </c>
      <c r="I1035" s="89">
        <v>43101</v>
      </c>
      <c r="J1035">
        <v>12</v>
      </c>
      <c r="K1035" t="s">
        <v>10</v>
      </c>
    </row>
    <row r="1036" spans="1:11" ht="30" x14ac:dyDescent="0.25">
      <c r="A1036" s="4" t="s">
        <v>1915</v>
      </c>
      <c r="B1036" s="4" t="s">
        <v>1820</v>
      </c>
      <c r="C1036" t="s">
        <v>1398</v>
      </c>
      <c r="D1036" t="s">
        <v>7819</v>
      </c>
      <c r="E1036" s="2"/>
      <c r="F1036" s="4" t="s">
        <v>1406</v>
      </c>
      <c r="G1036" t="s">
        <v>9</v>
      </c>
      <c r="H1036">
        <v>1</v>
      </c>
      <c r="I1036" s="89">
        <v>43101</v>
      </c>
      <c r="J1036">
        <v>12</v>
      </c>
      <c r="K1036" t="s">
        <v>10</v>
      </c>
    </row>
    <row r="1037" spans="1:11" ht="30" x14ac:dyDescent="0.25">
      <c r="A1037" s="4" t="s">
        <v>1915</v>
      </c>
      <c r="B1037" s="4" t="s">
        <v>1820</v>
      </c>
      <c r="C1037" t="s">
        <v>1398</v>
      </c>
      <c r="D1037" t="s">
        <v>7819</v>
      </c>
      <c r="E1037" s="2"/>
      <c r="F1037" s="4" t="s">
        <v>7821</v>
      </c>
      <c r="G1037" t="s">
        <v>9</v>
      </c>
      <c r="H1037">
        <v>2</v>
      </c>
      <c r="I1037" s="89">
        <v>43101</v>
      </c>
      <c r="J1037">
        <v>12</v>
      </c>
      <c r="K1037" t="s">
        <v>10</v>
      </c>
    </row>
    <row r="1038" spans="1:11" ht="30" x14ac:dyDescent="0.25">
      <c r="A1038" s="4" t="s">
        <v>1915</v>
      </c>
      <c r="B1038" s="4" t="s">
        <v>1820</v>
      </c>
      <c r="C1038" t="s">
        <v>1398</v>
      </c>
      <c r="D1038" t="s">
        <v>7819</v>
      </c>
      <c r="E1038" s="2"/>
      <c r="F1038" s="4" t="s">
        <v>1407</v>
      </c>
      <c r="G1038" t="s">
        <v>9</v>
      </c>
      <c r="H1038">
        <v>1</v>
      </c>
      <c r="I1038" s="89">
        <v>43101</v>
      </c>
      <c r="J1038">
        <v>12</v>
      </c>
      <c r="K1038" t="s">
        <v>10</v>
      </c>
    </row>
    <row r="1039" spans="1:11" ht="30" x14ac:dyDescent="0.25">
      <c r="A1039" s="4" t="s">
        <v>1915</v>
      </c>
      <c r="B1039" s="4" t="s">
        <v>1820</v>
      </c>
      <c r="C1039" t="s">
        <v>1398</v>
      </c>
      <c r="D1039" t="s">
        <v>7819</v>
      </c>
      <c r="E1039" s="2"/>
      <c r="F1039" s="4" t="s">
        <v>1408</v>
      </c>
      <c r="G1039" t="s">
        <v>9</v>
      </c>
      <c r="H1039">
        <v>40</v>
      </c>
      <c r="I1039" s="89">
        <v>43101</v>
      </c>
      <c r="J1039">
        <v>12</v>
      </c>
      <c r="K1039" t="s">
        <v>10</v>
      </c>
    </row>
    <row r="1040" spans="1:11" ht="30" x14ac:dyDescent="0.25">
      <c r="A1040" s="4" t="s">
        <v>1915</v>
      </c>
      <c r="B1040" s="4" t="s">
        <v>1820</v>
      </c>
      <c r="C1040" t="s">
        <v>1398</v>
      </c>
      <c r="D1040" t="s">
        <v>7819</v>
      </c>
      <c r="E1040" s="2"/>
      <c r="F1040" s="4" t="s">
        <v>7822</v>
      </c>
      <c r="G1040" t="s">
        <v>9</v>
      </c>
      <c r="H1040">
        <v>1</v>
      </c>
      <c r="I1040" s="89">
        <v>43101</v>
      </c>
      <c r="J1040">
        <v>12</v>
      </c>
      <c r="K1040" t="s">
        <v>10</v>
      </c>
    </row>
    <row r="1041" spans="1:11" ht="30" x14ac:dyDescent="0.25">
      <c r="A1041" s="4" t="s">
        <v>1915</v>
      </c>
      <c r="B1041" s="4" t="s">
        <v>1820</v>
      </c>
      <c r="C1041" t="s">
        <v>1398</v>
      </c>
      <c r="D1041" t="s">
        <v>7819</v>
      </c>
      <c r="E1041" s="2"/>
      <c r="F1041" s="4" t="s">
        <v>1409</v>
      </c>
      <c r="G1041" t="s">
        <v>9</v>
      </c>
      <c r="H1041">
        <v>1</v>
      </c>
      <c r="I1041" s="89">
        <v>43101</v>
      </c>
      <c r="J1041">
        <v>12</v>
      </c>
      <c r="K1041" t="s">
        <v>10</v>
      </c>
    </row>
    <row r="1042" spans="1:11" ht="30" x14ac:dyDescent="0.25">
      <c r="A1042" s="4" t="s">
        <v>1915</v>
      </c>
      <c r="B1042" s="4" t="s">
        <v>1820</v>
      </c>
      <c r="C1042" t="s">
        <v>1398</v>
      </c>
      <c r="D1042" t="s">
        <v>7819</v>
      </c>
      <c r="E1042" s="2"/>
      <c r="F1042" s="4" t="s">
        <v>1410</v>
      </c>
      <c r="G1042" t="s">
        <v>9</v>
      </c>
      <c r="H1042">
        <v>1</v>
      </c>
      <c r="I1042" s="89">
        <v>43101</v>
      </c>
      <c r="J1042">
        <v>12</v>
      </c>
      <c r="K1042" t="s">
        <v>10</v>
      </c>
    </row>
    <row r="1043" spans="1:11" ht="30" x14ac:dyDescent="0.25">
      <c r="A1043" s="4" t="s">
        <v>1915</v>
      </c>
      <c r="B1043" s="4" t="s">
        <v>1820</v>
      </c>
      <c r="C1043" t="s">
        <v>1398</v>
      </c>
      <c r="D1043" t="s">
        <v>7819</v>
      </c>
      <c r="E1043" s="2"/>
      <c r="F1043" s="4" t="s">
        <v>1411</v>
      </c>
      <c r="G1043" t="s">
        <v>9</v>
      </c>
      <c r="H1043">
        <v>1</v>
      </c>
      <c r="I1043" s="89">
        <v>43101</v>
      </c>
      <c r="J1043">
        <v>12</v>
      </c>
      <c r="K1043" t="s">
        <v>10</v>
      </c>
    </row>
    <row r="1044" spans="1:11" ht="30" x14ac:dyDescent="0.25">
      <c r="A1044" s="4" t="s">
        <v>1915</v>
      </c>
      <c r="B1044" s="4" t="s">
        <v>1820</v>
      </c>
      <c r="C1044" t="s">
        <v>1398</v>
      </c>
      <c r="D1044" t="s">
        <v>7819</v>
      </c>
      <c r="E1044" s="2"/>
      <c r="F1044" s="4" t="s">
        <v>1412</v>
      </c>
      <c r="G1044" t="s">
        <v>9</v>
      </c>
      <c r="H1044">
        <v>1</v>
      </c>
      <c r="I1044" s="89">
        <v>43101</v>
      </c>
      <c r="J1044">
        <v>12</v>
      </c>
      <c r="K1044" t="s">
        <v>10</v>
      </c>
    </row>
    <row r="1045" spans="1:11" ht="30" x14ac:dyDescent="0.25">
      <c r="A1045" s="4" t="s">
        <v>1915</v>
      </c>
      <c r="B1045" s="4" t="s">
        <v>1820</v>
      </c>
      <c r="C1045" t="s">
        <v>1398</v>
      </c>
      <c r="D1045" t="s">
        <v>7819</v>
      </c>
      <c r="E1045" s="2"/>
      <c r="F1045" s="4" t="s">
        <v>1413</v>
      </c>
      <c r="G1045" t="s">
        <v>9</v>
      </c>
      <c r="H1045">
        <v>1</v>
      </c>
      <c r="I1045" s="89">
        <v>43101</v>
      </c>
      <c r="J1045">
        <v>12</v>
      </c>
      <c r="K1045" t="s">
        <v>10</v>
      </c>
    </row>
    <row r="1046" spans="1:11" ht="30" x14ac:dyDescent="0.25">
      <c r="A1046" s="4" t="s">
        <v>1915</v>
      </c>
      <c r="B1046" s="4" t="s">
        <v>1820</v>
      </c>
      <c r="C1046" t="s">
        <v>1398</v>
      </c>
      <c r="D1046" t="s">
        <v>7819</v>
      </c>
      <c r="E1046" s="2"/>
      <c r="F1046" s="4" t="s">
        <v>1414</v>
      </c>
      <c r="G1046" t="s">
        <v>9</v>
      </c>
      <c r="H1046">
        <v>1</v>
      </c>
      <c r="I1046" s="89">
        <v>43101</v>
      </c>
      <c r="J1046">
        <v>12</v>
      </c>
      <c r="K1046" t="s">
        <v>10</v>
      </c>
    </row>
    <row r="1047" spans="1:11" ht="30" x14ac:dyDescent="0.25">
      <c r="A1047" s="4" t="s">
        <v>1915</v>
      </c>
      <c r="B1047" s="4" t="s">
        <v>1820</v>
      </c>
      <c r="C1047" t="s">
        <v>1398</v>
      </c>
      <c r="D1047" t="s">
        <v>7819</v>
      </c>
      <c r="E1047" s="2"/>
      <c r="F1047" s="4" t="s">
        <v>1415</v>
      </c>
      <c r="G1047" t="s">
        <v>9</v>
      </c>
      <c r="H1047">
        <v>1</v>
      </c>
      <c r="I1047" s="89">
        <v>43101</v>
      </c>
      <c r="J1047">
        <v>12</v>
      </c>
      <c r="K1047" t="s">
        <v>10</v>
      </c>
    </row>
    <row r="1048" spans="1:11" ht="30" x14ac:dyDescent="0.25">
      <c r="A1048" s="4" t="s">
        <v>1915</v>
      </c>
      <c r="B1048" s="4" t="s">
        <v>1820</v>
      </c>
      <c r="C1048" t="s">
        <v>1398</v>
      </c>
      <c r="D1048" t="s">
        <v>7819</v>
      </c>
      <c r="E1048" s="2"/>
      <c r="F1048" s="4" t="s">
        <v>1416</v>
      </c>
      <c r="G1048" t="s">
        <v>9</v>
      </c>
      <c r="H1048">
        <v>1</v>
      </c>
      <c r="I1048" s="89">
        <v>43101</v>
      </c>
      <c r="J1048">
        <v>12</v>
      </c>
      <c r="K1048" t="s">
        <v>10</v>
      </c>
    </row>
    <row r="1049" spans="1:11" ht="30" x14ac:dyDescent="0.25">
      <c r="A1049" s="4" t="s">
        <v>1915</v>
      </c>
      <c r="B1049" s="4" t="s">
        <v>1820</v>
      </c>
      <c r="C1049" t="s">
        <v>1398</v>
      </c>
      <c r="D1049" t="s">
        <v>7819</v>
      </c>
      <c r="E1049" s="2"/>
      <c r="F1049" s="4" t="s">
        <v>1417</v>
      </c>
      <c r="G1049" t="s">
        <v>9</v>
      </c>
      <c r="H1049">
        <v>1</v>
      </c>
      <c r="I1049" s="89">
        <v>43101</v>
      </c>
      <c r="J1049">
        <v>12</v>
      </c>
      <c r="K1049" t="s">
        <v>10</v>
      </c>
    </row>
    <row r="1050" spans="1:11" ht="30" x14ac:dyDescent="0.25">
      <c r="A1050" s="4" t="s">
        <v>1915</v>
      </c>
      <c r="B1050" s="4" t="s">
        <v>1820</v>
      </c>
      <c r="C1050" t="s">
        <v>1398</v>
      </c>
      <c r="D1050" t="s">
        <v>7819</v>
      </c>
      <c r="E1050" s="2"/>
      <c r="F1050" s="4" t="s">
        <v>1418</v>
      </c>
      <c r="G1050" t="s">
        <v>9</v>
      </c>
      <c r="H1050">
        <v>1</v>
      </c>
      <c r="I1050" s="89">
        <v>43101</v>
      </c>
      <c r="J1050">
        <v>12</v>
      </c>
      <c r="K1050" t="s">
        <v>10</v>
      </c>
    </row>
    <row r="1051" spans="1:11" ht="30" x14ac:dyDescent="0.25">
      <c r="A1051" s="4" t="s">
        <v>1915</v>
      </c>
      <c r="B1051" s="4" t="s">
        <v>1820</v>
      </c>
      <c r="C1051" t="s">
        <v>1398</v>
      </c>
      <c r="D1051" t="s">
        <v>7819</v>
      </c>
      <c r="E1051" s="2"/>
      <c r="F1051" s="4" t="s">
        <v>1419</v>
      </c>
      <c r="G1051" t="s">
        <v>9</v>
      </c>
      <c r="H1051">
        <v>1</v>
      </c>
      <c r="I1051" s="89">
        <v>43101</v>
      </c>
      <c r="J1051">
        <v>12</v>
      </c>
      <c r="K1051" t="s">
        <v>10</v>
      </c>
    </row>
    <row r="1052" spans="1:11" ht="30" x14ac:dyDescent="0.25">
      <c r="A1052" s="4" t="s">
        <v>1915</v>
      </c>
      <c r="B1052" s="4" t="s">
        <v>1821</v>
      </c>
      <c r="C1052" t="s">
        <v>1420</v>
      </c>
      <c r="D1052" t="s">
        <v>7823</v>
      </c>
      <c r="E1052" s="2">
        <v>500000000</v>
      </c>
      <c r="F1052" s="4" t="s">
        <v>1421</v>
      </c>
      <c r="G1052" t="s">
        <v>9</v>
      </c>
      <c r="H1052">
        <v>10</v>
      </c>
      <c r="I1052" s="89">
        <v>43101</v>
      </c>
      <c r="J1052">
        <v>12</v>
      </c>
      <c r="K1052" t="s">
        <v>10</v>
      </c>
    </row>
    <row r="1053" spans="1:11" ht="30" x14ac:dyDescent="0.25">
      <c r="A1053" s="4" t="s">
        <v>1915</v>
      </c>
      <c r="B1053" s="4" t="s">
        <v>1821</v>
      </c>
      <c r="C1053" t="s">
        <v>1420</v>
      </c>
      <c r="D1053" t="s">
        <v>7823</v>
      </c>
      <c r="E1053" s="2"/>
      <c r="F1053" s="4" t="s">
        <v>1422</v>
      </c>
      <c r="G1053" t="s">
        <v>9</v>
      </c>
      <c r="H1053">
        <v>1</v>
      </c>
      <c r="I1053" s="89">
        <v>43101</v>
      </c>
      <c r="J1053">
        <v>12</v>
      </c>
      <c r="K1053" t="s">
        <v>10</v>
      </c>
    </row>
    <row r="1054" spans="1:11" ht="30" x14ac:dyDescent="0.25">
      <c r="A1054" s="4" t="s">
        <v>1915</v>
      </c>
      <c r="B1054" s="4" t="s">
        <v>1821</v>
      </c>
      <c r="C1054" t="s">
        <v>1420</v>
      </c>
      <c r="D1054" t="s">
        <v>7823</v>
      </c>
      <c r="E1054" s="2"/>
      <c r="F1054" s="4" t="s">
        <v>1423</v>
      </c>
      <c r="G1054" t="s">
        <v>9</v>
      </c>
      <c r="H1054">
        <v>1</v>
      </c>
      <c r="I1054" s="89">
        <v>43101</v>
      </c>
      <c r="J1054">
        <v>12</v>
      </c>
      <c r="K1054" t="s">
        <v>10</v>
      </c>
    </row>
    <row r="1055" spans="1:11" ht="30" x14ac:dyDescent="0.25">
      <c r="A1055" s="4" t="s">
        <v>1915</v>
      </c>
      <c r="B1055" s="4" t="s">
        <v>1821</v>
      </c>
      <c r="C1055" t="s">
        <v>1420</v>
      </c>
      <c r="D1055" t="s">
        <v>7823</v>
      </c>
      <c r="E1055" s="2"/>
      <c r="F1055" s="4" t="s">
        <v>1424</v>
      </c>
      <c r="G1055" t="s">
        <v>9</v>
      </c>
      <c r="H1055">
        <v>10</v>
      </c>
      <c r="I1055" s="89">
        <v>43101</v>
      </c>
      <c r="J1055">
        <v>12</v>
      </c>
      <c r="K1055" t="s">
        <v>10</v>
      </c>
    </row>
    <row r="1056" spans="1:11" ht="30" x14ac:dyDescent="0.25">
      <c r="A1056" s="4" t="s">
        <v>1915</v>
      </c>
      <c r="B1056" s="4" t="s">
        <v>1821</v>
      </c>
      <c r="C1056" t="s">
        <v>1420</v>
      </c>
      <c r="D1056" t="s">
        <v>7823</v>
      </c>
      <c r="E1056" s="2"/>
      <c r="F1056" s="4" t="s">
        <v>1425</v>
      </c>
      <c r="G1056" t="s">
        <v>9</v>
      </c>
      <c r="H1056">
        <v>10</v>
      </c>
      <c r="I1056" s="89">
        <v>43101</v>
      </c>
      <c r="J1056">
        <v>12</v>
      </c>
      <c r="K1056" t="s">
        <v>10</v>
      </c>
    </row>
    <row r="1057" spans="1:11" ht="30" x14ac:dyDescent="0.25">
      <c r="A1057" s="4" t="s">
        <v>1915</v>
      </c>
      <c r="B1057" s="4" t="s">
        <v>1821</v>
      </c>
      <c r="C1057" t="s">
        <v>1420</v>
      </c>
      <c r="D1057" t="s">
        <v>7823</v>
      </c>
      <c r="E1057" s="2"/>
      <c r="F1057" s="4" t="s">
        <v>1426</v>
      </c>
      <c r="G1057" t="s">
        <v>9</v>
      </c>
      <c r="H1057">
        <v>1</v>
      </c>
      <c r="I1057" s="89">
        <v>43101</v>
      </c>
      <c r="J1057">
        <v>12</v>
      </c>
      <c r="K1057" t="s">
        <v>10</v>
      </c>
    </row>
    <row r="1058" spans="1:11" ht="30" x14ac:dyDescent="0.25">
      <c r="A1058" s="4" t="s">
        <v>1915</v>
      </c>
      <c r="B1058" s="4" t="s">
        <v>1821</v>
      </c>
      <c r="C1058" t="s">
        <v>1420</v>
      </c>
      <c r="D1058" t="s">
        <v>7823</v>
      </c>
      <c r="E1058" s="2"/>
      <c r="F1058" s="4" t="s">
        <v>1427</v>
      </c>
      <c r="G1058" t="s">
        <v>9</v>
      </c>
      <c r="H1058">
        <v>1</v>
      </c>
      <c r="I1058" s="89">
        <v>43101</v>
      </c>
      <c r="J1058">
        <v>12</v>
      </c>
      <c r="K1058" t="s">
        <v>10</v>
      </c>
    </row>
    <row r="1059" spans="1:11" ht="30" x14ac:dyDescent="0.25">
      <c r="A1059" s="4" t="s">
        <v>1915</v>
      </c>
      <c r="B1059" s="4" t="s">
        <v>1821</v>
      </c>
      <c r="C1059" t="s">
        <v>1420</v>
      </c>
      <c r="D1059" t="s">
        <v>7823</v>
      </c>
      <c r="E1059" s="2"/>
      <c r="F1059" s="4" t="s">
        <v>1428</v>
      </c>
      <c r="G1059" t="s">
        <v>9</v>
      </c>
      <c r="H1059">
        <v>10</v>
      </c>
      <c r="I1059" s="89">
        <v>43101</v>
      </c>
      <c r="J1059">
        <v>12</v>
      </c>
      <c r="K1059" t="s">
        <v>10</v>
      </c>
    </row>
    <row r="1060" spans="1:11" ht="30" x14ac:dyDescent="0.25">
      <c r="A1060" s="4" t="s">
        <v>1915</v>
      </c>
      <c r="B1060" s="4" t="s">
        <v>1821</v>
      </c>
      <c r="C1060" t="s">
        <v>1420</v>
      </c>
      <c r="D1060" t="s">
        <v>7823</v>
      </c>
      <c r="E1060" s="2"/>
      <c r="F1060" s="4" t="s">
        <v>1429</v>
      </c>
      <c r="G1060" t="s">
        <v>9</v>
      </c>
      <c r="H1060">
        <v>1</v>
      </c>
      <c r="I1060" s="89">
        <v>43101</v>
      </c>
      <c r="J1060">
        <v>12</v>
      </c>
      <c r="K1060" t="s">
        <v>10</v>
      </c>
    </row>
    <row r="1061" spans="1:11" ht="30" x14ac:dyDescent="0.25">
      <c r="A1061" s="4" t="s">
        <v>1915</v>
      </c>
      <c r="B1061" s="4" t="s">
        <v>1821</v>
      </c>
      <c r="C1061" t="s">
        <v>1420</v>
      </c>
      <c r="D1061" t="s">
        <v>7823</v>
      </c>
      <c r="E1061" s="2"/>
      <c r="F1061" s="4" t="s">
        <v>1430</v>
      </c>
      <c r="G1061" t="s">
        <v>9</v>
      </c>
      <c r="H1061">
        <v>1</v>
      </c>
      <c r="I1061" s="89">
        <v>43101</v>
      </c>
      <c r="J1061">
        <v>12</v>
      </c>
      <c r="K1061" t="s">
        <v>10</v>
      </c>
    </row>
    <row r="1062" spans="1:11" ht="30" x14ac:dyDescent="0.25">
      <c r="A1062" s="4" t="s">
        <v>1915</v>
      </c>
      <c r="B1062" s="4" t="s">
        <v>1821</v>
      </c>
      <c r="C1062" t="s">
        <v>1420</v>
      </c>
      <c r="D1062" t="s">
        <v>7823</v>
      </c>
      <c r="E1062" s="2"/>
      <c r="F1062" s="4" t="s">
        <v>1431</v>
      </c>
      <c r="G1062" t="s">
        <v>9</v>
      </c>
      <c r="H1062">
        <v>1</v>
      </c>
      <c r="I1062" s="89">
        <v>43101</v>
      </c>
      <c r="J1062">
        <v>12</v>
      </c>
      <c r="K1062" t="s">
        <v>10</v>
      </c>
    </row>
    <row r="1063" spans="1:11" ht="30" x14ac:dyDescent="0.25">
      <c r="A1063" s="4" t="s">
        <v>1915</v>
      </c>
      <c r="B1063" s="4" t="s">
        <v>1821</v>
      </c>
      <c r="C1063" t="s">
        <v>1420</v>
      </c>
      <c r="D1063" t="s">
        <v>7823</v>
      </c>
      <c r="E1063" s="2"/>
      <c r="F1063" s="4" t="s">
        <v>1432</v>
      </c>
      <c r="G1063" t="s">
        <v>9</v>
      </c>
      <c r="H1063">
        <v>1</v>
      </c>
      <c r="I1063" s="89">
        <v>43101</v>
      </c>
      <c r="J1063">
        <v>12</v>
      </c>
      <c r="K1063" t="s">
        <v>10</v>
      </c>
    </row>
    <row r="1064" spans="1:11" ht="30" x14ac:dyDescent="0.25">
      <c r="A1064" s="4" t="s">
        <v>1906</v>
      </c>
      <c r="B1064" s="4" t="s">
        <v>1673</v>
      </c>
      <c r="C1064" t="s">
        <v>300</v>
      </c>
      <c r="D1064" t="s">
        <v>7824</v>
      </c>
      <c r="E1064" s="2">
        <v>1210000000</v>
      </c>
      <c r="F1064" s="4" t="s">
        <v>301</v>
      </c>
      <c r="G1064" t="s">
        <v>9</v>
      </c>
      <c r="H1064">
        <v>1</v>
      </c>
      <c r="I1064" s="89">
        <v>43101</v>
      </c>
      <c r="J1064">
        <v>12</v>
      </c>
      <c r="K1064" t="s">
        <v>10</v>
      </c>
    </row>
    <row r="1065" spans="1:11" ht="30" x14ac:dyDescent="0.25">
      <c r="A1065" s="4" t="s">
        <v>1906</v>
      </c>
      <c r="B1065" s="4" t="s">
        <v>1673</v>
      </c>
      <c r="C1065" t="s">
        <v>300</v>
      </c>
      <c r="D1065" t="s">
        <v>7824</v>
      </c>
      <c r="E1065" s="2"/>
      <c r="F1065" s="4" t="s">
        <v>302</v>
      </c>
      <c r="G1065" t="s">
        <v>9</v>
      </c>
      <c r="H1065">
        <v>1</v>
      </c>
      <c r="I1065" s="89">
        <v>43101</v>
      </c>
      <c r="J1065">
        <v>12</v>
      </c>
      <c r="K1065" t="s">
        <v>10</v>
      </c>
    </row>
    <row r="1066" spans="1:11" ht="30" x14ac:dyDescent="0.25">
      <c r="A1066" s="4" t="s">
        <v>1906</v>
      </c>
      <c r="B1066" s="4" t="s">
        <v>1673</v>
      </c>
      <c r="C1066" t="s">
        <v>300</v>
      </c>
      <c r="D1066" t="s">
        <v>7824</v>
      </c>
      <c r="E1066" s="2"/>
      <c r="F1066" s="4" t="s">
        <v>303</v>
      </c>
      <c r="G1066" t="s">
        <v>9</v>
      </c>
      <c r="H1066">
        <v>4</v>
      </c>
      <c r="I1066" s="89">
        <v>43101</v>
      </c>
      <c r="J1066">
        <v>12</v>
      </c>
      <c r="K1066" t="s">
        <v>10</v>
      </c>
    </row>
    <row r="1067" spans="1:11" ht="45" x14ac:dyDescent="0.25">
      <c r="A1067" s="4" t="s">
        <v>1906</v>
      </c>
      <c r="B1067" s="4" t="s">
        <v>1674</v>
      </c>
      <c r="C1067" t="s">
        <v>304</v>
      </c>
      <c r="D1067" t="s">
        <v>7825</v>
      </c>
      <c r="E1067" s="2">
        <v>5590000000</v>
      </c>
      <c r="F1067" s="4" t="s">
        <v>305</v>
      </c>
      <c r="G1067" t="s">
        <v>20</v>
      </c>
      <c r="H1067">
        <v>100</v>
      </c>
      <c r="I1067" s="89">
        <v>43101</v>
      </c>
      <c r="J1067">
        <v>12</v>
      </c>
      <c r="K1067" t="s">
        <v>10</v>
      </c>
    </row>
    <row r="1068" spans="1:11" ht="45" x14ac:dyDescent="0.25">
      <c r="A1068" s="4" t="s">
        <v>1906</v>
      </c>
      <c r="B1068" s="4" t="s">
        <v>1674</v>
      </c>
      <c r="C1068" t="s">
        <v>304</v>
      </c>
      <c r="D1068" t="s">
        <v>7825</v>
      </c>
      <c r="E1068" s="2"/>
      <c r="F1068" s="4" t="s">
        <v>306</v>
      </c>
      <c r="G1068" t="s">
        <v>20</v>
      </c>
      <c r="H1068">
        <v>100</v>
      </c>
      <c r="I1068" s="89">
        <v>43101</v>
      </c>
      <c r="J1068">
        <v>12</v>
      </c>
      <c r="K1068" t="s">
        <v>10</v>
      </c>
    </row>
    <row r="1069" spans="1:11" ht="45" x14ac:dyDescent="0.25">
      <c r="A1069" s="4" t="s">
        <v>1906</v>
      </c>
      <c r="B1069" s="4" t="s">
        <v>1674</v>
      </c>
      <c r="C1069" t="s">
        <v>304</v>
      </c>
      <c r="D1069" t="s">
        <v>7825</v>
      </c>
      <c r="E1069" s="2"/>
      <c r="F1069" s="4" t="s">
        <v>307</v>
      </c>
      <c r="G1069" t="s">
        <v>20</v>
      </c>
      <c r="H1069">
        <v>100</v>
      </c>
      <c r="I1069" s="89">
        <v>43101</v>
      </c>
      <c r="J1069">
        <v>12</v>
      </c>
      <c r="K1069" t="s">
        <v>10</v>
      </c>
    </row>
    <row r="1070" spans="1:11" ht="45" x14ac:dyDescent="0.25">
      <c r="A1070" s="4" t="s">
        <v>1906</v>
      </c>
      <c r="B1070" s="4" t="s">
        <v>1674</v>
      </c>
      <c r="C1070" t="s">
        <v>304</v>
      </c>
      <c r="D1070" t="s">
        <v>7825</v>
      </c>
      <c r="E1070" s="2"/>
      <c r="F1070" s="4" t="s">
        <v>308</v>
      </c>
      <c r="G1070" t="s">
        <v>20</v>
      </c>
      <c r="H1070">
        <v>100</v>
      </c>
      <c r="I1070" s="89">
        <v>43101</v>
      </c>
      <c r="J1070">
        <v>12</v>
      </c>
      <c r="K1070" t="s">
        <v>10</v>
      </c>
    </row>
    <row r="1071" spans="1:11" ht="30" x14ac:dyDescent="0.25">
      <c r="A1071" s="4" t="s">
        <v>1906</v>
      </c>
      <c r="B1071" s="4" t="s">
        <v>1675</v>
      </c>
      <c r="C1071" t="s">
        <v>309</v>
      </c>
      <c r="D1071" t="s">
        <v>7826</v>
      </c>
      <c r="E1071" s="2">
        <v>200000000</v>
      </c>
      <c r="F1071" s="4" t="s">
        <v>310</v>
      </c>
      <c r="G1071" t="s">
        <v>9</v>
      </c>
      <c r="H1071">
        <v>1</v>
      </c>
      <c r="I1071" s="89">
        <v>43101</v>
      </c>
      <c r="J1071">
        <v>12</v>
      </c>
      <c r="K1071" t="s">
        <v>10</v>
      </c>
    </row>
    <row r="1072" spans="1:11" ht="30" x14ac:dyDescent="0.25">
      <c r="A1072" s="4" t="s">
        <v>1906</v>
      </c>
      <c r="B1072" s="4" t="s">
        <v>1675</v>
      </c>
      <c r="C1072" t="s">
        <v>309</v>
      </c>
      <c r="D1072" t="s">
        <v>7826</v>
      </c>
      <c r="E1072" s="2"/>
      <c r="F1072" s="4" t="s">
        <v>311</v>
      </c>
      <c r="G1072" t="s">
        <v>9</v>
      </c>
      <c r="H1072">
        <v>7</v>
      </c>
      <c r="I1072" s="89">
        <v>43101</v>
      </c>
      <c r="J1072">
        <v>12</v>
      </c>
      <c r="K1072" t="s">
        <v>10</v>
      </c>
    </row>
    <row r="1073" spans="1:11" ht="30" x14ac:dyDescent="0.25">
      <c r="A1073" s="4" t="s">
        <v>1916</v>
      </c>
      <c r="B1073" s="4" t="s">
        <v>1822</v>
      </c>
      <c r="C1073" t="s">
        <v>1433</v>
      </c>
      <c r="D1073" t="s">
        <v>7827</v>
      </c>
      <c r="E1073" s="2">
        <v>3000000000</v>
      </c>
      <c r="F1073" s="4" t="s">
        <v>1434</v>
      </c>
      <c r="G1073" t="s">
        <v>9</v>
      </c>
      <c r="H1073">
        <v>1</v>
      </c>
      <c r="I1073" s="89">
        <v>43101</v>
      </c>
      <c r="J1073">
        <v>12</v>
      </c>
      <c r="K1073" t="s">
        <v>10</v>
      </c>
    </row>
    <row r="1074" spans="1:11" ht="30" x14ac:dyDescent="0.25">
      <c r="A1074" s="4" t="s">
        <v>1916</v>
      </c>
      <c r="B1074" s="4" t="s">
        <v>1822</v>
      </c>
      <c r="C1074" t="s">
        <v>1433</v>
      </c>
      <c r="D1074" t="s">
        <v>7827</v>
      </c>
      <c r="E1074" s="2"/>
      <c r="F1074" s="4" t="s">
        <v>1435</v>
      </c>
      <c r="G1074" t="s">
        <v>9</v>
      </c>
      <c r="H1074">
        <v>1</v>
      </c>
      <c r="I1074" s="89">
        <v>43101</v>
      </c>
      <c r="J1074">
        <v>12</v>
      </c>
      <c r="K1074" t="s">
        <v>10</v>
      </c>
    </row>
    <row r="1075" spans="1:11" ht="30" x14ac:dyDescent="0.25">
      <c r="A1075" s="4" t="s">
        <v>1916</v>
      </c>
      <c r="B1075" s="4" t="s">
        <v>1822</v>
      </c>
      <c r="C1075" t="s">
        <v>1433</v>
      </c>
      <c r="D1075" t="s">
        <v>7827</v>
      </c>
      <c r="E1075" s="2"/>
      <c r="F1075" s="4" t="s">
        <v>993</v>
      </c>
      <c r="G1075" t="s">
        <v>9</v>
      </c>
      <c r="H1075">
        <v>1</v>
      </c>
      <c r="I1075" s="89">
        <v>43101</v>
      </c>
      <c r="J1075">
        <v>12</v>
      </c>
      <c r="K1075" t="s">
        <v>10</v>
      </c>
    </row>
    <row r="1076" spans="1:11" ht="30" x14ac:dyDescent="0.25">
      <c r="A1076" s="4" t="s">
        <v>1916</v>
      </c>
      <c r="B1076" s="4" t="s">
        <v>1822</v>
      </c>
      <c r="C1076" t="s">
        <v>1433</v>
      </c>
      <c r="D1076" t="s">
        <v>7827</v>
      </c>
      <c r="E1076" s="2"/>
      <c r="F1076" s="4" t="s">
        <v>1436</v>
      </c>
      <c r="G1076" t="s">
        <v>9</v>
      </c>
      <c r="H1076">
        <v>57</v>
      </c>
      <c r="I1076" s="89">
        <v>43101</v>
      </c>
      <c r="J1076">
        <v>12</v>
      </c>
      <c r="K1076" t="s">
        <v>10</v>
      </c>
    </row>
    <row r="1077" spans="1:11" ht="45" x14ac:dyDescent="0.25">
      <c r="A1077" s="4" t="s">
        <v>1916</v>
      </c>
      <c r="B1077" s="4" t="s">
        <v>7828</v>
      </c>
      <c r="C1077" t="s">
        <v>1437</v>
      </c>
      <c r="D1077" t="s">
        <v>7829</v>
      </c>
      <c r="E1077" s="2">
        <v>800000000</v>
      </c>
      <c r="F1077" s="4" t="s">
        <v>1438</v>
      </c>
      <c r="G1077" t="s">
        <v>9</v>
      </c>
      <c r="H1077">
        <v>1</v>
      </c>
      <c r="I1077" s="89">
        <v>43101</v>
      </c>
      <c r="J1077">
        <v>12</v>
      </c>
      <c r="K1077" t="s">
        <v>10</v>
      </c>
    </row>
    <row r="1078" spans="1:11" ht="45" x14ac:dyDescent="0.25">
      <c r="A1078" s="4" t="s">
        <v>1916</v>
      </c>
      <c r="B1078" s="4" t="s">
        <v>7830</v>
      </c>
      <c r="C1078" t="s">
        <v>1437</v>
      </c>
      <c r="D1078" t="s">
        <v>7829</v>
      </c>
      <c r="E1078" s="2"/>
      <c r="F1078" s="4" t="s">
        <v>1439</v>
      </c>
      <c r="G1078" t="s">
        <v>9</v>
      </c>
      <c r="H1078">
        <v>1</v>
      </c>
      <c r="I1078" s="89">
        <v>43101</v>
      </c>
      <c r="J1078">
        <v>12</v>
      </c>
      <c r="K1078" t="s">
        <v>10</v>
      </c>
    </row>
    <row r="1079" spans="1:11" ht="45" x14ac:dyDescent="0.25">
      <c r="A1079" s="4" t="s">
        <v>1916</v>
      </c>
      <c r="B1079" s="4" t="s">
        <v>7830</v>
      </c>
      <c r="C1079" t="s">
        <v>1437</v>
      </c>
      <c r="D1079" t="s">
        <v>7829</v>
      </c>
      <c r="E1079" s="2"/>
      <c r="F1079" s="4" t="s">
        <v>1440</v>
      </c>
      <c r="G1079" t="s">
        <v>9</v>
      </c>
      <c r="H1079">
        <v>1</v>
      </c>
      <c r="I1079" s="89">
        <v>43101</v>
      </c>
      <c r="J1079">
        <v>12</v>
      </c>
      <c r="K1079" t="s">
        <v>10</v>
      </c>
    </row>
    <row r="1080" spans="1:11" ht="45" x14ac:dyDescent="0.25">
      <c r="A1080" s="4" t="s">
        <v>1916</v>
      </c>
      <c r="B1080" s="4" t="s">
        <v>7830</v>
      </c>
      <c r="C1080" t="s">
        <v>1437</v>
      </c>
      <c r="D1080" t="s">
        <v>7829</v>
      </c>
      <c r="E1080" s="2"/>
      <c r="F1080" s="4" t="s">
        <v>1441</v>
      </c>
      <c r="G1080" t="s">
        <v>9</v>
      </c>
      <c r="H1080">
        <v>1</v>
      </c>
      <c r="I1080" s="89">
        <v>43101</v>
      </c>
      <c r="J1080">
        <v>12</v>
      </c>
      <c r="K1080" t="s">
        <v>10</v>
      </c>
    </row>
    <row r="1081" spans="1:11" ht="45" x14ac:dyDescent="0.25">
      <c r="A1081" s="4" t="s">
        <v>1916</v>
      </c>
      <c r="B1081" s="4" t="s">
        <v>7830</v>
      </c>
      <c r="C1081" t="s">
        <v>1437</v>
      </c>
      <c r="D1081" t="s">
        <v>7829</v>
      </c>
      <c r="E1081" s="2"/>
      <c r="F1081" s="4" t="s">
        <v>1442</v>
      </c>
      <c r="G1081" t="s">
        <v>9</v>
      </c>
      <c r="H1081">
        <v>1</v>
      </c>
      <c r="I1081" s="89">
        <v>43101</v>
      </c>
      <c r="J1081">
        <v>12</v>
      </c>
      <c r="K1081" t="s">
        <v>10</v>
      </c>
    </row>
    <row r="1082" spans="1:11" ht="45" x14ac:dyDescent="0.25">
      <c r="A1082" s="4" t="s">
        <v>1916</v>
      </c>
      <c r="B1082" s="4" t="s">
        <v>7830</v>
      </c>
      <c r="C1082" t="s">
        <v>1437</v>
      </c>
      <c r="D1082" t="s">
        <v>7829</v>
      </c>
      <c r="E1082" s="2"/>
      <c r="F1082" s="4" t="s">
        <v>1443</v>
      </c>
      <c r="G1082" t="s">
        <v>9</v>
      </c>
      <c r="H1082">
        <v>1</v>
      </c>
      <c r="I1082" s="89">
        <v>43101</v>
      </c>
      <c r="J1082">
        <v>12</v>
      </c>
      <c r="K1082" t="s">
        <v>10</v>
      </c>
    </row>
    <row r="1083" spans="1:11" ht="45" x14ac:dyDescent="0.25">
      <c r="A1083" s="4" t="s">
        <v>1916</v>
      </c>
      <c r="B1083" s="4" t="s">
        <v>7830</v>
      </c>
      <c r="C1083" t="s">
        <v>1437</v>
      </c>
      <c r="D1083" t="s">
        <v>7829</v>
      </c>
      <c r="E1083" s="2"/>
      <c r="F1083" s="4" t="s">
        <v>1444</v>
      </c>
      <c r="G1083" t="s">
        <v>9</v>
      </c>
      <c r="H1083">
        <v>150</v>
      </c>
      <c r="I1083" s="89">
        <v>43101</v>
      </c>
      <c r="J1083">
        <v>12</v>
      </c>
      <c r="K1083" t="s">
        <v>10</v>
      </c>
    </row>
    <row r="1084" spans="1:11" ht="30" x14ac:dyDescent="0.25">
      <c r="A1084" s="4" t="s">
        <v>1916</v>
      </c>
      <c r="B1084" s="4" t="s">
        <v>1899</v>
      </c>
      <c r="C1084" t="s">
        <v>1445</v>
      </c>
      <c r="D1084" t="s">
        <v>7831</v>
      </c>
      <c r="E1084" s="2">
        <v>1315000000</v>
      </c>
      <c r="F1084" s="4" t="s">
        <v>1446</v>
      </c>
      <c r="G1084" t="s">
        <v>9</v>
      </c>
      <c r="H1084">
        <v>1</v>
      </c>
      <c r="I1084" s="89">
        <v>43101</v>
      </c>
      <c r="J1084">
        <v>12</v>
      </c>
      <c r="K1084" t="s">
        <v>10</v>
      </c>
    </row>
    <row r="1085" spans="1:11" ht="30" x14ac:dyDescent="0.25">
      <c r="A1085" s="4" t="s">
        <v>1916</v>
      </c>
      <c r="B1085" s="4" t="s">
        <v>1899</v>
      </c>
      <c r="C1085" t="s">
        <v>1445</v>
      </c>
      <c r="D1085" t="s">
        <v>7831</v>
      </c>
      <c r="E1085" s="2"/>
      <c r="F1085" s="4" t="s">
        <v>1447</v>
      </c>
      <c r="G1085" t="s">
        <v>9</v>
      </c>
      <c r="H1085">
        <v>1</v>
      </c>
      <c r="I1085" s="89">
        <v>43101</v>
      </c>
      <c r="J1085">
        <v>12</v>
      </c>
      <c r="K1085" t="s">
        <v>10</v>
      </c>
    </row>
    <row r="1086" spans="1:11" ht="30" x14ac:dyDescent="0.25">
      <c r="A1086" s="4" t="s">
        <v>1916</v>
      </c>
      <c r="B1086" s="4" t="s">
        <v>1899</v>
      </c>
      <c r="C1086" t="s">
        <v>1445</v>
      </c>
      <c r="D1086" t="s">
        <v>7831</v>
      </c>
      <c r="E1086" s="2"/>
      <c r="F1086" s="4" t="s">
        <v>1448</v>
      </c>
      <c r="G1086" t="s">
        <v>9</v>
      </c>
      <c r="H1086">
        <v>1</v>
      </c>
      <c r="I1086" s="89">
        <v>43101</v>
      </c>
      <c r="J1086">
        <v>12</v>
      </c>
      <c r="K1086" t="s">
        <v>10</v>
      </c>
    </row>
    <row r="1087" spans="1:11" ht="30" x14ac:dyDescent="0.25">
      <c r="A1087" s="4" t="s">
        <v>1916</v>
      </c>
      <c r="B1087" s="4" t="s">
        <v>1899</v>
      </c>
      <c r="C1087" t="s">
        <v>1445</v>
      </c>
      <c r="D1087" t="s">
        <v>7831</v>
      </c>
      <c r="E1087" s="2"/>
      <c r="F1087" s="4" t="s">
        <v>1449</v>
      </c>
      <c r="G1087" t="s">
        <v>9</v>
      </c>
      <c r="H1087">
        <v>64080</v>
      </c>
      <c r="I1087" s="89">
        <v>43101</v>
      </c>
      <c r="J1087">
        <v>12</v>
      </c>
      <c r="K1087" t="s">
        <v>10</v>
      </c>
    </row>
    <row r="1088" spans="1:11" ht="30" x14ac:dyDescent="0.25">
      <c r="A1088" s="4" t="s">
        <v>1916</v>
      </c>
      <c r="B1088" s="4" t="s">
        <v>1899</v>
      </c>
      <c r="C1088" t="s">
        <v>1445</v>
      </c>
      <c r="D1088" t="s">
        <v>7831</v>
      </c>
      <c r="E1088" s="2"/>
      <c r="F1088" s="4" t="s">
        <v>1451</v>
      </c>
      <c r="G1088" t="s">
        <v>9</v>
      </c>
      <c r="H1088">
        <v>1</v>
      </c>
      <c r="I1088" s="89">
        <v>43101</v>
      </c>
      <c r="J1088">
        <v>12</v>
      </c>
      <c r="K1088" t="s">
        <v>10</v>
      </c>
    </row>
    <row r="1089" spans="1:11" ht="30" x14ac:dyDescent="0.25">
      <c r="A1089" s="4" t="s">
        <v>1916</v>
      </c>
      <c r="B1089" s="4" t="s">
        <v>1899</v>
      </c>
      <c r="C1089" t="s">
        <v>1445</v>
      </c>
      <c r="D1089" t="s">
        <v>7831</v>
      </c>
      <c r="E1089" s="2"/>
      <c r="F1089" s="4" t="s">
        <v>7832</v>
      </c>
      <c r="G1089" t="s">
        <v>9</v>
      </c>
      <c r="H1089">
        <v>1</v>
      </c>
      <c r="I1089" s="89">
        <v>43101</v>
      </c>
      <c r="J1089">
        <v>12</v>
      </c>
      <c r="K1089" t="s">
        <v>10</v>
      </c>
    </row>
    <row r="1090" spans="1:11" ht="30" x14ac:dyDescent="0.25">
      <c r="A1090" s="4" t="s">
        <v>1916</v>
      </c>
      <c r="B1090" s="4" t="s">
        <v>1899</v>
      </c>
      <c r="C1090" t="s">
        <v>1445</v>
      </c>
      <c r="D1090" t="s">
        <v>7831</v>
      </c>
      <c r="E1090" s="2"/>
      <c r="F1090" s="4" t="s">
        <v>1454</v>
      </c>
      <c r="G1090" t="s">
        <v>9</v>
      </c>
      <c r="H1090">
        <v>1</v>
      </c>
      <c r="I1090" s="89">
        <v>43101</v>
      </c>
      <c r="J1090">
        <v>12</v>
      </c>
      <c r="K1090" t="s">
        <v>10</v>
      </c>
    </row>
    <row r="1091" spans="1:11" ht="30" x14ac:dyDescent="0.25">
      <c r="A1091" s="4" t="s">
        <v>1916</v>
      </c>
      <c r="B1091" s="4" t="s">
        <v>1899</v>
      </c>
      <c r="C1091" t="s">
        <v>1445</v>
      </c>
      <c r="D1091" t="s">
        <v>7831</v>
      </c>
      <c r="E1091" s="2"/>
      <c r="F1091" s="4" t="s">
        <v>7833</v>
      </c>
      <c r="G1091" t="s">
        <v>9</v>
      </c>
      <c r="H1091">
        <v>1</v>
      </c>
      <c r="I1091" s="89">
        <v>43101</v>
      </c>
      <c r="J1091">
        <v>12</v>
      </c>
      <c r="K1091" t="s">
        <v>10</v>
      </c>
    </row>
    <row r="1092" spans="1:11" ht="30" x14ac:dyDescent="0.25">
      <c r="A1092" s="4" t="s">
        <v>1916</v>
      </c>
      <c r="B1092" s="4" t="s">
        <v>1899</v>
      </c>
      <c r="C1092" t="s">
        <v>1445</v>
      </c>
      <c r="D1092" t="s">
        <v>7831</v>
      </c>
      <c r="E1092" s="2"/>
      <c r="F1092" s="4" t="s">
        <v>1455</v>
      </c>
      <c r="G1092" t="s">
        <v>9</v>
      </c>
      <c r="H1092">
        <v>9</v>
      </c>
      <c r="I1092" s="89">
        <v>43101</v>
      </c>
      <c r="J1092">
        <v>12</v>
      </c>
      <c r="K1092" t="s">
        <v>10</v>
      </c>
    </row>
    <row r="1093" spans="1:11" ht="30" x14ac:dyDescent="0.25">
      <c r="A1093" s="4" t="s">
        <v>1916</v>
      </c>
      <c r="B1093" s="4" t="s">
        <v>1899</v>
      </c>
      <c r="C1093" t="s">
        <v>1445</v>
      </c>
      <c r="D1093" t="s">
        <v>7831</v>
      </c>
      <c r="E1093" s="2"/>
      <c r="F1093" s="4" t="s">
        <v>1456</v>
      </c>
      <c r="G1093" t="s">
        <v>9</v>
      </c>
      <c r="H1093">
        <v>1</v>
      </c>
      <c r="I1093" s="89">
        <v>43101</v>
      </c>
      <c r="J1093">
        <v>12</v>
      </c>
      <c r="K1093" t="s">
        <v>10</v>
      </c>
    </row>
    <row r="1094" spans="1:11" ht="30" x14ac:dyDescent="0.25">
      <c r="A1094" s="4" t="s">
        <v>1916</v>
      </c>
      <c r="B1094" s="4" t="s">
        <v>1899</v>
      </c>
      <c r="C1094" t="s">
        <v>1445</v>
      </c>
      <c r="D1094" t="s">
        <v>7831</v>
      </c>
      <c r="E1094" s="2"/>
      <c r="F1094" s="4" t="s">
        <v>7834</v>
      </c>
      <c r="G1094" t="s">
        <v>9</v>
      </c>
      <c r="H1094">
        <v>9</v>
      </c>
      <c r="I1094" s="89">
        <v>43101</v>
      </c>
      <c r="J1094">
        <v>12</v>
      </c>
      <c r="K1094" t="s">
        <v>10</v>
      </c>
    </row>
    <row r="1095" spans="1:11" ht="30" x14ac:dyDescent="0.25">
      <c r="A1095" s="4" t="s">
        <v>1916</v>
      </c>
      <c r="B1095" s="4" t="s">
        <v>1899</v>
      </c>
      <c r="C1095" t="s">
        <v>1445</v>
      </c>
      <c r="D1095" t="s">
        <v>7831</v>
      </c>
      <c r="E1095" s="2"/>
      <c r="F1095" s="4" t="s">
        <v>1458</v>
      </c>
      <c r="G1095" t="s">
        <v>9</v>
      </c>
      <c r="H1095">
        <v>1</v>
      </c>
      <c r="I1095" s="89">
        <v>43101</v>
      </c>
      <c r="J1095">
        <v>12</v>
      </c>
      <c r="K1095" t="s">
        <v>10</v>
      </c>
    </row>
    <row r="1096" spans="1:11" ht="30" x14ac:dyDescent="0.25">
      <c r="A1096" s="4" t="s">
        <v>1916</v>
      </c>
      <c r="B1096" s="4" t="s">
        <v>1899</v>
      </c>
      <c r="C1096" t="s">
        <v>1445</v>
      </c>
      <c r="D1096" t="s">
        <v>7831</v>
      </c>
      <c r="E1096" s="2"/>
      <c r="F1096" s="4" t="s">
        <v>1459</v>
      </c>
      <c r="G1096" t="s">
        <v>9</v>
      </c>
      <c r="H1096">
        <v>1</v>
      </c>
      <c r="I1096" s="89">
        <v>43101</v>
      </c>
      <c r="J1096">
        <v>12</v>
      </c>
      <c r="K1096" t="s">
        <v>10</v>
      </c>
    </row>
    <row r="1097" spans="1:11" ht="30" x14ac:dyDescent="0.25">
      <c r="A1097" s="4" t="s">
        <v>1916</v>
      </c>
      <c r="B1097" s="4" t="s">
        <v>1899</v>
      </c>
      <c r="C1097" t="s">
        <v>1445</v>
      </c>
      <c r="D1097" t="s">
        <v>7831</v>
      </c>
      <c r="E1097" s="2"/>
      <c r="F1097" s="4" t="s">
        <v>1460</v>
      </c>
      <c r="G1097" t="s">
        <v>9</v>
      </c>
      <c r="H1097">
        <v>1</v>
      </c>
      <c r="I1097" s="89">
        <v>43101</v>
      </c>
      <c r="J1097">
        <v>12</v>
      </c>
      <c r="K1097" t="s">
        <v>10</v>
      </c>
    </row>
    <row r="1098" spans="1:11" ht="30" x14ac:dyDescent="0.25">
      <c r="A1098" s="4" t="s">
        <v>1916</v>
      </c>
      <c r="B1098" s="4" t="s">
        <v>1899</v>
      </c>
      <c r="C1098" t="s">
        <v>1445</v>
      </c>
      <c r="D1098" t="s">
        <v>7831</v>
      </c>
      <c r="E1098" s="2"/>
      <c r="F1098" s="4" t="s">
        <v>1461</v>
      </c>
      <c r="G1098" t="s">
        <v>9</v>
      </c>
      <c r="H1098">
        <v>40</v>
      </c>
      <c r="I1098" s="89">
        <v>43101</v>
      </c>
      <c r="J1098">
        <v>12</v>
      </c>
      <c r="K1098" t="s">
        <v>10</v>
      </c>
    </row>
    <row r="1099" spans="1:11" ht="30" x14ac:dyDescent="0.25">
      <c r="A1099" s="4" t="s">
        <v>1916</v>
      </c>
      <c r="B1099" s="4" t="s">
        <v>1899</v>
      </c>
      <c r="C1099" t="s">
        <v>1445</v>
      </c>
      <c r="D1099" t="s">
        <v>7831</v>
      </c>
      <c r="E1099" s="2"/>
      <c r="F1099" s="4" t="s">
        <v>1462</v>
      </c>
      <c r="G1099" t="s">
        <v>9</v>
      </c>
      <c r="H1099">
        <v>1</v>
      </c>
      <c r="I1099" s="89">
        <v>43101</v>
      </c>
      <c r="J1099">
        <v>12</v>
      </c>
      <c r="K1099" t="s">
        <v>10</v>
      </c>
    </row>
    <row r="1100" spans="1:11" ht="30" x14ac:dyDescent="0.25">
      <c r="A1100" s="4" t="s">
        <v>1916</v>
      </c>
      <c r="B1100" s="4" t="s">
        <v>1899</v>
      </c>
      <c r="C1100" t="s">
        <v>1445</v>
      </c>
      <c r="D1100" t="s">
        <v>7831</v>
      </c>
      <c r="E1100" s="2"/>
      <c r="F1100" s="4" t="s">
        <v>1463</v>
      </c>
      <c r="G1100" t="s">
        <v>9</v>
      </c>
      <c r="H1100">
        <v>1</v>
      </c>
      <c r="I1100" s="89">
        <v>43101</v>
      </c>
      <c r="J1100">
        <v>12</v>
      </c>
      <c r="K1100" t="s">
        <v>10</v>
      </c>
    </row>
    <row r="1101" spans="1:11" ht="30" x14ac:dyDescent="0.25">
      <c r="A1101" s="4" t="s">
        <v>1916</v>
      </c>
      <c r="B1101" s="4" t="s">
        <v>1899</v>
      </c>
      <c r="C1101" t="s">
        <v>1445</v>
      </c>
      <c r="D1101" t="s">
        <v>7831</v>
      </c>
      <c r="E1101" s="2"/>
      <c r="F1101" s="4" t="s">
        <v>1464</v>
      </c>
      <c r="G1101" t="s">
        <v>9</v>
      </c>
      <c r="H1101">
        <v>1</v>
      </c>
      <c r="I1101" s="89">
        <v>43101</v>
      </c>
      <c r="J1101">
        <v>12</v>
      </c>
      <c r="K1101" t="s">
        <v>10</v>
      </c>
    </row>
    <row r="1102" spans="1:11" ht="30" x14ac:dyDescent="0.25">
      <c r="A1102" s="4" t="s">
        <v>1916</v>
      </c>
      <c r="B1102" s="4" t="s">
        <v>1899</v>
      </c>
      <c r="C1102" t="s">
        <v>1445</v>
      </c>
      <c r="D1102" t="s">
        <v>7831</v>
      </c>
      <c r="E1102" s="2"/>
      <c r="F1102" s="4" t="s">
        <v>1465</v>
      </c>
      <c r="G1102" t="s">
        <v>9</v>
      </c>
      <c r="H1102">
        <v>1</v>
      </c>
      <c r="I1102" s="89">
        <v>43101</v>
      </c>
      <c r="J1102">
        <v>12</v>
      </c>
      <c r="K1102" t="s">
        <v>10</v>
      </c>
    </row>
    <row r="1103" spans="1:11" ht="30" x14ac:dyDescent="0.25">
      <c r="A1103" s="4" t="s">
        <v>1916</v>
      </c>
      <c r="B1103" s="4" t="s">
        <v>1899</v>
      </c>
      <c r="C1103" t="s">
        <v>1445</v>
      </c>
      <c r="D1103" t="s">
        <v>7831</v>
      </c>
      <c r="E1103" s="2"/>
      <c r="F1103" s="4" t="s">
        <v>1466</v>
      </c>
      <c r="G1103" t="s">
        <v>9</v>
      </c>
      <c r="H1103">
        <v>1</v>
      </c>
      <c r="I1103" s="89">
        <v>43101</v>
      </c>
      <c r="J1103">
        <v>12</v>
      </c>
      <c r="K1103" t="s">
        <v>10</v>
      </c>
    </row>
    <row r="1104" spans="1:11" ht="45" x14ac:dyDescent="0.25">
      <c r="A1104" s="4" t="s">
        <v>1916</v>
      </c>
      <c r="B1104" s="4" t="s">
        <v>3466</v>
      </c>
      <c r="C1104" t="s">
        <v>1467</v>
      </c>
      <c r="D1104" t="s">
        <v>7835</v>
      </c>
      <c r="E1104" s="2">
        <v>540000000</v>
      </c>
      <c r="F1104" s="4" t="s">
        <v>1468</v>
      </c>
      <c r="G1104" t="s">
        <v>9</v>
      </c>
      <c r="H1104">
        <v>1</v>
      </c>
      <c r="I1104" s="89">
        <v>43101</v>
      </c>
      <c r="J1104">
        <v>12</v>
      </c>
      <c r="K1104" t="s">
        <v>10</v>
      </c>
    </row>
    <row r="1105" spans="1:11" ht="45" x14ac:dyDescent="0.25">
      <c r="A1105" s="4" t="s">
        <v>1916</v>
      </c>
      <c r="B1105" s="4" t="s">
        <v>7836</v>
      </c>
      <c r="C1105" t="s">
        <v>1467</v>
      </c>
      <c r="D1105" t="s">
        <v>7835</v>
      </c>
      <c r="E1105" s="2"/>
      <c r="F1105" s="4" t="s">
        <v>1469</v>
      </c>
      <c r="G1105" t="s">
        <v>9</v>
      </c>
      <c r="H1105">
        <v>1</v>
      </c>
      <c r="I1105" s="89">
        <v>43101</v>
      </c>
      <c r="J1105">
        <v>12</v>
      </c>
      <c r="K1105" t="s">
        <v>10</v>
      </c>
    </row>
    <row r="1106" spans="1:11" ht="45" x14ac:dyDescent="0.25">
      <c r="A1106" s="4" t="s">
        <v>1916</v>
      </c>
      <c r="B1106" s="4" t="s">
        <v>7836</v>
      </c>
      <c r="C1106" t="s">
        <v>1467</v>
      </c>
      <c r="D1106" t="s">
        <v>7835</v>
      </c>
      <c r="E1106" s="2"/>
      <c r="F1106" s="4" t="s">
        <v>1470</v>
      </c>
      <c r="G1106" t="s">
        <v>9</v>
      </c>
      <c r="H1106">
        <v>1</v>
      </c>
      <c r="I1106" s="89">
        <v>43101</v>
      </c>
      <c r="J1106">
        <v>12</v>
      </c>
      <c r="K1106" t="s">
        <v>10</v>
      </c>
    </row>
    <row r="1107" spans="1:11" ht="45" x14ac:dyDescent="0.25">
      <c r="A1107" s="4" t="s">
        <v>1916</v>
      </c>
      <c r="B1107" s="4" t="s">
        <v>7836</v>
      </c>
      <c r="C1107" t="s">
        <v>1467</v>
      </c>
      <c r="D1107" t="s">
        <v>7835</v>
      </c>
      <c r="E1107" s="2"/>
      <c r="F1107" s="4" t="s">
        <v>1471</v>
      </c>
      <c r="G1107" t="s">
        <v>9</v>
      </c>
      <c r="H1107">
        <v>1</v>
      </c>
      <c r="I1107" s="89">
        <v>43101</v>
      </c>
      <c r="J1107">
        <v>12</v>
      </c>
      <c r="K1107" t="s">
        <v>10</v>
      </c>
    </row>
    <row r="1108" spans="1:11" ht="45" x14ac:dyDescent="0.25">
      <c r="A1108" s="4" t="s">
        <v>1916</v>
      </c>
      <c r="B1108" s="4" t="s">
        <v>7836</v>
      </c>
      <c r="C1108" t="s">
        <v>1467</v>
      </c>
      <c r="D1108" t="s">
        <v>7835</v>
      </c>
      <c r="E1108" s="2"/>
      <c r="F1108" s="4" t="s">
        <v>1472</v>
      </c>
      <c r="G1108" t="s">
        <v>9</v>
      </c>
      <c r="H1108">
        <v>20</v>
      </c>
      <c r="I1108" s="89">
        <v>43101</v>
      </c>
      <c r="J1108">
        <v>12</v>
      </c>
      <c r="K1108" t="s">
        <v>10</v>
      </c>
    </row>
    <row r="1109" spans="1:11" ht="45" x14ac:dyDescent="0.25">
      <c r="A1109" s="4" t="s">
        <v>1916</v>
      </c>
      <c r="B1109" s="4" t="s">
        <v>7836</v>
      </c>
      <c r="C1109" t="s">
        <v>1467</v>
      </c>
      <c r="D1109" t="s">
        <v>7835</v>
      </c>
      <c r="E1109" s="2"/>
      <c r="F1109" s="4" t="s">
        <v>1473</v>
      </c>
      <c r="G1109" t="s">
        <v>9</v>
      </c>
      <c r="H1109">
        <v>1</v>
      </c>
      <c r="I1109" s="89">
        <v>43101</v>
      </c>
      <c r="J1109">
        <v>12</v>
      </c>
      <c r="K1109" t="s">
        <v>10</v>
      </c>
    </row>
    <row r="1110" spans="1:11" ht="45" x14ac:dyDescent="0.25">
      <c r="A1110" s="4" t="s">
        <v>1916</v>
      </c>
      <c r="B1110" s="4" t="s">
        <v>7836</v>
      </c>
      <c r="C1110" t="s">
        <v>1467</v>
      </c>
      <c r="D1110" t="s">
        <v>7835</v>
      </c>
      <c r="E1110" s="2"/>
      <c r="F1110" s="4" t="s">
        <v>1474</v>
      </c>
      <c r="G1110" t="s">
        <v>9</v>
      </c>
      <c r="H1110">
        <v>367</v>
      </c>
      <c r="I1110" s="89">
        <v>43101</v>
      </c>
      <c r="J1110">
        <v>12</v>
      </c>
      <c r="K1110" t="s">
        <v>10</v>
      </c>
    </row>
    <row r="1111" spans="1:11" ht="45" x14ac:dyDescent="0.25">
      <c r="A1111" s="4" t="s">
        <v>1916</v>
      </c>
      <c r="B1111" s="4" t="s">
        <v>7836</v>
      </c>
      <c r="C1111" t="s">
        <v>1467</v>
      </c>
      <c r="D1111" t="s">
        <v>7835</v>
      </c>
      <c r="E1111" s="2"/>
      <c r="F1111" s="4" t="s">
        <v>1475</v>
      </c>
      <c r="G1111" t="s">
        <v>9</v>
      </c>
      <c r="H1111">
        <v>1</v>
      </c>
      <c r="I1111" s="89">
        <v>43101</v>
      </c>
      <c r="J1111">
        <v>12</v>
      </c>
      <c r="K1111" t="s">
        <v>10</v>
      </c>
    </row>
    <row r="1112" spans="1:11" ht="45" x14ac:dyDescent="0.25">
      <c r="A1112" s="4" t="s">
        <v>1916</v>
      </c>
      <c r="B1112" s="4" t="s">
        <v>7836</v>
      </c>
      <c r="C1112" t="s">
        <v>1467</v>
      </c>
      <c r="D1112" t="s">
        <v>7835</v>
      </c>
      <c r="E1112" s="2"/>
      <c r="F1112" s="4" t="s">
        <v>1476</v>
      </c>
      <c r="G1112" t="s">
        <v>9</v>
      </c>
      <c r="H1112">
        <v>1</v>
      </c>
      <c r="I1112" s="89">
        <v>43101</v>
      </c>
      <c r="J1112">
        <v>12</v>
      </c>
      <c r="K1112" t="s">
        <v>10</v>
      </c>
    </row>
    <row r="1113" spans="1:11" ht="30" x14ac:dyDescent="0.25">
      <c r="A1113" s="4" t="s">
        <v>1916</v>
      </c>
      <c r="B1113" s="4" t="s">
        <v>1823</v>
      </c>
      <c r="C1113" t="s">
        <v>1477</v>
      </c>
      <c r="D1113" t="s">
        <v>7837</v>
      </c>
      <c r="E1113" s="2">
        <v>245000000</v>
      </c>
      <c r="F1113" s="4" t="s">
        <v>1478</v>
      </c>
      <c r="G1113" t="s">
        <v>9</v>
      </c>
      <c r="H1113">
        <v>1</v>
      </c>
      <c r="I1113" s="89">
        <v>43101</v>
      </c>
      <c r="J1113">
        <v>12</v>
      </c>
      <c r="K1113" t="s">
        <v>10</v>
      </c>
    </row>
    <row r="1114" spans="1:11" ht="30" x14ac:dyDescent="0.25">
      <c r="A1114" s="4" t="s">
        <v>1916</v>
      </c>
      <c r="B1114" s="4" t="s">
        <v>7838</v>
      </c>
      <c r="C1114" t="s">
        <v>1477</v>
      </c>
      <c r="D1114" t="s">
        <v>7837</v>
      </c>
      <c r="E1114" s="2"/>
      <c r="F1114" s="4" t="s">
        <v>1479</v>
      </c>
      <c r="G1114" t="s">
        <v>9</v>
      </c>
      <c r="H1114">
        <v>1</v>
      </c>
      <c r="I1114" s="89">
        <v>43101</v>
      </c>
      <c r="J1114">
        <v>12</v>
      </c>
      <c r="K1114" t="s">
        <v>10</v>
      </c>
    </row>
    <row r="1115" spans="1:11" ht="30" x14ac:dyDescent="0.25">
      <c r="A1115" s="4" t="s">
        <v>1916</v>
      </c>
      <c r="B1115" s="4" t="s">
        <v>7838</v>
      </c>
      <c r="C1115" t="s">
        <v>1477</v>
      </c>
      <c r="D1115" t="s">
        <v>7837</v>
      </c>
      <c r="E1115" s="2"/>
      <c r="F1115" s="4" t="s">
        <v>1480</v>
      </c>
      <c r="G1115" t="s">
        <v>9</v>
      </c>
      <c r="H1115">
        <v>1</v>
      </c>
      <c r="I1115" s="89">
        <v>43101</v>
      </c>
      <c r="J1115">
        <v>12</v>
      </c>
      <c r="K1115" t="s">
        <v>10</v>
      </c>
    </row>
    <row r="1116" spans="1:11" ht="30" x14ac:dyDescent="0.25">
      <c r="A1116" s="4" t="s">
        <v>1916</v>
      </c>
      <c r="B1116" s="4" t="s">
        <v>7838</v>
      </c>
      <c r="C1116" t="s">
        <v>1477</v>
      </c>
      <c r="D1116" t="s">
        <v>7837</v>
      </c>
      <c r="E1116" s="2"/>
      <c r="F1116" s="4" t="s">
        <v>1481</v>
      </c>
      <c r="G1116" t="s">
        <v>9</v>
      </c>
      <c r="H1116">
        <v>1</v>
      </c>
      <c r="I1116" s="89">
        <v>43101</v>
      </c>
      <c r="J1116">
        <v>12</v>
      </c>
      <c r="K1116" t="s">
        <v>10</v>
      </c>
    </row>
    <row r="1117" spans="1:11" ht="30" x14ac:dyDescent="0.25">
      <c r="A1117" s="4" t="s">
        <v>1916</v>
      </c>
      <c r="B1117" s="4" t="s">
        <v>7838</v>
      </c>
      <c r="C1117" t="s">
        <v>1477</v>
      </c>
      <c r="D1117" t="s">
        <v>7837</v>
      </c>
      <c r="E1117" s="2"/>
      <c r="F1117" s="4" t="s">
        <v>1482</v>
      </c>
      <c r="G1117" t="s">
        <v>9</v>
      </c>
      <c r="H1117">
        <v>1</v>
      </c>
      <c r="I1117" s="89">
        <v>43101</v>
      </c>
      <c r="J1117">
        <v>12</v>
      </c>
      <c r="K1117" t="s">
        <v>10</v>
      </c>
    </row>
    <row r="1118" spans="1:11" ht="30" x14ac:dyDescent="0.25">
      <c r="A1118" s="4" t="s">
        <v>1916</v>
      </c>
      <c r="B1118" s="4" t="s">
        <v>7838</v>
      </c>
      <c r="C1118" t="s">
        <v>1477</v>
      </c>
      <c r="D1118" t="s">
        <v>7837</v>
      </c>
      <c r="E1118" s="2"/>
      <c r="F1118" s="4" t="s">
        <v>1483</v>
      </c>
      <c r="G1118" t="s">
        <v>9</v>
      </c>
      <c r="H1118">
        <v>1</v>
      </c>
      <c r="I1118" s="89">
        <v>43101</v>
      </c>
      <c r="J1118">
        <v>12</v>
      </c>
      <c r="K1118" t="s">
        <v>10</v>
      </c>
    </row>
    <row r="1119" spans="1:11" ht="30" x14ac:dyDescent="0.25">
      <c r="A1119" s="4" t="s">
        <v>1916</v>
      </c>
      <c r="B1119" s="4" t="s">
        <v>7838</v>
      </c>
      <c r="C1119" t="s">
        <v>1477</v>
      </c>
      <c r="D1119" t="s">
        <v>7837</v>
      </c>
      <c r="E1119" s="2"/>
      <c r="F1119" s="4" t="s">
        <v>1484</v>
      </c>
      <c r="G1119" t="s">
        <v>9</v>
      </c>
      <c r="H1119">
        <v>1</v>
      </c>
      <c r="I1119" s="89">
        <v>43101</v>
      </c>
      <c r="J1119">
        <v>12</v>
      </c>
      <c r="K1119" t="s">
        <v>10</v>
      </c>
    </row>
    <row r="1120" spans="1:11" ht="45" x14ac:dyDescent="0.25">
      <c r="A1120" s="4" t="s">
        <v>1916</v>
      </c>
      <c r="B1120" s="4" t="s">
        <v>1824</v>
      </c>
      <c r="C1120" t="s">
        <v>1485</v>
      </c>
      <c r="D1120" t="s">
        <v>7839</v>
      </c>
      <c r="E1120" s="2">
        <v>615000000</v>
      </c>
      <c r="F1120" s="4" t="s">
        <v>1486</v>
      </c>
      <c r="G1120" t="s">
        <v>9</v>
      </c>
      <c r="H1120">
        <v>1</v>
      </c>
      <c r="I1120" s="89">
        <v>43101</v>
      </c>
      <c r="J1120">
        <v>12</v>
      </c>
      <c r="K1120" t="s">
        <v>10</v>
      </c>
    </row>
    <row r="1121" spans="1:11" ht="45" x14ac:dyDescent="0.25">
      <c r="A1121" s="4" t="s">
        <v>1916</v>
      </c>
      <c r="B1121" s="4" t="s">
        <v>1824</v>
      </c>
      <c r="C1121" t="s">
        <v>1485</v>
      </c>
      <c r="D1121" t="s">
        <v>7839</v>
      </c>
      <c r="E1121" s="2"/>
      <c r="F1121" s="4" t="s">
        <v>1487</v>
      </c>
      <c r="G1121" t="s">
        <v>9</v>
      </c>
      <c r="H1121">
        <v>1</v>
      </c>
      <c r="I1121" s="89">
        <v>43101</v>
      </c>
      <c r="J1121">
        <v>12</v>
      </c>
      <c r="K1121" t="s">
        <v>10</v>
      </c>
    </row>
    <row r="1122" spans="1:11" ht="45" x14ac:dyDescent="0.25">
      <c r="A1122" s="4" t="s">
        <v>1916</v>
      </c>
      <c r="B1122" s="4" t="s">
        <v>1824</v>
      </c>
      <c r="C1122" t="s">
        <v>1485</v>
      </c>
      <c r="D1122" t="s">
        <v>7839</v>
      </c>
      <c r="E1122" s="2"/>
      <c r="F1122" s="4" t="s">
        <v>1489</v>
      </c>
      <c r="G1122" t="s">
        <v>9</v>
      </c>
      <c r="H1122">
        <v>1</v>
      </c>
      <c r="I1122" s="89">
        <v>43101</v>
      </c>
      <c r="J1122">
        <v>12</v>
      </c>
      <c r="K1122" t="s">
        <v>10</v>
      </c>
    </row>
    <row r="1123" spans="1:11" ht="45" x14ac:dyDescent="0.25">
      <c r="A1123" s="4" t="s">
        <v>1916</v>
      </c>
      <c r="B1123" s="4" t="s">
        <v>1824</v>
      </c>
      <c r="C1123" t="s">
        <v>1485</v>
      </c>
      <c r="D1123" t="s">
        <v>7839</v>
      </c>
      <c r="E1123" s="2"/>
      <c r="F1123" s="4" t="s">
        <v>1491</v>
      </c>
      <c r="G1123" t="s">
        <v>9</v>
      </c>
      <c r="H1123">
        <v>1</v>
      </c>
      <c r="I1123" s="89">
        <v>43101</v>
      </c>
      <c r="J1123">
        <v>12</v>
      </c>
      <c r="K1123" t="s">
        <v>10</v>
      </c>
    </row>
    <row r="1124" spans="1:11" ht="45" x14ac:dyDescent="0.25">
      <c r="A1124" s="4" t="s">
        <v>1916</v>
      </c>
      <c r="B1124" s="4" t="s">
        <v>1824</v>
      </c>
      <c r="C1124" t="s">
        <v>1485</v>
      </c>
      <c r="D1124" t="s">
        <v>7839</v>
      </c>
      <c r="E1124" s="2"/>
      <c r="F1124" s="4" t="s">
        <v>1492</v>
      </c>
      <c r="G1124" t="s">
        <v>9</v>
      </c>
      <c r="H1124">
        <v>1</v>
      </c>
      <c r="I1124" s="89">
        <v>43101</v>
      </c>
      <c r="J1124">
        <v>12</v>
      </c>
      <c r="K1124" t="s">
        <v>10</v>
      </c>
    </row>
    <row r="1125" spans="1:11" ht="45" x14ac:dyDescent="0.25">
      <c r="A1125" s="4" t="s">
        <v>1916</v>
      </c>
      <c r="B1125" s="4" t="s">
        <v>1824</v>
      </c>
      <c r="C1125" t="s">
        <v>1485</v>
      </c>
      <c r="D1125" t="s">
        <v>7839</v>
      </c>
      <c r="E1125" s="2"/>
      <c r="F1125" s="4" t="s">
        <v>1493</v>
      </c>
      <c r="G1125" t="s">
        <v>9</v>
      </c>
      <c r="H1125">
        <v>1</v>
      </c>
      <c r="I1125" s="89">
        <v>43101</v>
      </c>
      <c r="J1125">
        <v>12</v>
      </c>
      <c r="K1125" t="s">
        <v>10</v>
      </c>
    </row>
    <row r="1126" spans="1:11" ht="45" x14ac:dyDescent="0.25">
      <c r="A1126" s="4" t="s">
        <v>1916</v>
      </c>
      <c r="B1126" s="4" t="s">
        <v>1824</v>
      </c>
      <c r="C1126" t="s">
        <v>1485</v>
      </c>
      <c r="D1126" t="s">
        <v>7839</v>
      </c>
      <c r="E1126" s="2"/>
      <c r="F1126" s="4" t="s">
        <v>7840</v>
      </c>
      <c r="G1126" t="s">
        <v>9</v>
      </c>
      <c r="H1126">
        <v>1</v>
      </c>
      <c r="I1126" s="89">
        <v>43101</v>
      </c>
      <c r="J1126">
        <v>12</v>
      </c>
      <c r="K1126" t="s">
        <v>10</v>
      </c>
    </row>
    <row r="1127" spans="1:11" ht="45" x14ac:dyDescent="0.25">
      <c r="A1127" s="4" t="s">
        <v>1916</v>
      </c>
      <c r="B1127" s="4" t="s">
        <v>1825</v>
      </c>
      <c r="C1127" t="s">
        <v>1494</v>
      </c>
      <c r="D1127" t="s">
        <v>7841</v>
      </c>
      <c r="E1127" s="2">
        <v>800000000</v>
      </c>
      <c r="F1127" s="4" t="s">
        <v>1495</v>
      </c>
      <c r="G1127" t="s">
        <v>9</v>
      </c>
      <c r="H1127">
        <v>1</v>
      </c>
      <c r="I1127" s="89">
        <v>43101</v>
      </c>
      <c r="J1127">
        <v>12</v>
      </c>
      <c r="K1127" t="s">
        <v>10</v>
      </c>
    </row>
    <row r="1128" spans="1:11" ht="45" x14ac:dyDescent="0.25">
      <c r="A1128" s="4" t="s">
        <v>1916</v>
      </c>
      <c r="B1128" s="4" t="s">
        <v>7842</v>
      </c>
      <c r="C1128" t="s">
        <v>1494</v>
      </c>
      <c r="D1128" t="s">
        <v>7841</v>
      </c>
      <c r="E1128" s="2"/>
      <c r="F1128" s="4" t="s">
        <v>7843</v>
      </c>
      <c r="G1128" t="s">
        <v>9</v>
      </c>
      <c r="H1128">
        <v>4</v>
      </c>
      <c r="I1128" s="89">
        <v>43101</v>
      </c>
      <c r="J1128">
        <v>12</v>
      </c>
      <c r="K1128" t="s">
        <v>10</v>
      </c>
    </row>
    <row r="1129" spans="1:11" ht="30" x14ac:dyDescent="0.25">
      <c r="A1129" s="4" t="s">
        <v>1907</v>
      </c>
      <c r="B1129" s="4" t="s">
        <v>7844</v>
      </c>
      <c r="C1129" t="s">
        <v>7845</v>
      </c>
      <c r="D1129" t="s">
        <v>7846</v>
      </c>
      <c r="E1129" s="2">
        <v>0</v>
      </c>
      <c r="F1129" s="4" t="s">
        <v>7847</v>
      </c>
      <c r="G1129" t="s">
        <v>3521</v>
      </c>
      <c r="H1129">
        <v>125</v>
      </c>
      <c r="I1129" s="89">
        <v>43101</v>
      </c>
      <c r="J1129">
        <v>12</v>
      </c>
      <c r="K1129" t="s">
        <v>10</v>
      </c>
    </row>
    <row r="1130" spans="1:11" ht="30" x14ac:dyDescent="0.25">
      <c r="A1130" s="4" t="s">
        <v>1907</v>
      </c>
      <c r="B1130" s="4" t="s">
        <v>7844</v>
      </c>
      <c r="C1130" t="s">
        <v>7845</v>
      </c>
      <c r="D1130" t="s">
        <v>7846</v>
      </c>
      <c r="E1130" s="2"/>
      <c r="F1130" s="4" t="s">
        <v>7848</v>
      </c>
      <c r="G1130" t="s">
        <v>3521</v>
      </c>
      <c r="H1130">
        <v>1</v>
      </c>
      <c r="I1130" s="89">
        <v>43101</v>
      </c>
      <c r="J1130">
        <v>12</v>
      </c>
      <c r="K1130" t="s">
        <v>10</v>
      </c>
    </row>
    <row r="1131" spans="1:11" ht="30" x14ac:dyDescent="0.25">
      <c r="A1131" s="4" t="s">
        <v>1907</v>
      </c>
      <c r="B1131" s="4" t="s">
        <v>7844</v>
      </c>
      <c r="C1131" t="s">
        <v>7845</v>
      </c>
      <c r="D1131" t="s">
        <v>7846</v>
      </c>
      <c r="E1131" s="2"/>
      <c r="F1131" s="4" t="s">
        <v>7849</v>
      </c>
      <c r="G1131" t="s">
        <v>3521</v>
      </c>
      <c r="H1131">
        <v>1</v>
      </c>
      <c r="I1131" s="89">
        <v>43101</v>
      </c>
      <c r="J1131">
        <v>12</v>
      </c>
      <c r="K1131" t="s">
        <v>10</v>
      </c>
    </row>
    <row r="1132" spans="1:11" ht="30" x14ac:dyDescent="0.25">
      <c r="A1132" s="4" t="s">
        <v>1907</v>
      </c>
      <c r="B1132" s="4" t="s">
        <v>7844</v>
      </c>
      <c r="C1132" t="s">
        <v>7845</v>
      </c>
      <c r="D1132" t="s">
        <v>7846</v>
      </c>
      <c r="E1132" s="2"/>
      <c r="F1132" s="4" t="s">
        <v>7850</v>
      </c>
      <c r="G1132" t="s">
        <v>3521</v>
      </c>
      <c r="H1132">
        <v>15</v>
      </c>
      <c r="I1132" s="89">
        <v>43101</v>
      </c>
      <c r="J1132">
        <v>12</v>
      </c>
      <c r="K1132" t="s">
        <v>10</v>
      </c>
    </row>
    <row r="1133" spans="1:11" ht="30" x14ac:dyDescent="0.25">
      <c r="A1133" s="4" t="s">
        <v>1907</v>
      </c>
      <c r="B1133" s="4" t="s">
        <v>7844</v>
      </c>
      <c r="C1133" t="s">
        <v>7845</v>
      </c>
      <c r="D1133" t="s">
        <v>7846</v>
      </c>
      <c r="E1133" s="2"/>
      <c r="F1133" s="4" t="s">
        <v>7851</v>
      </c>
      <c r="G1133" t="s">
        <v>3521</v>
      </c>
      <c r="H1133">
        <v>1</v>
      </c>
      <c r="I1133" s="89">
        <v>43101</v>
      </c>
      <c r="J1133">
        <v>12</v>
      </c>
      <c r="K1133" t="s">
        <v>10</v>
      </c>
    </row>
    <row r="1134" spans="1:11" ht="30" x14ac:dyDescent="0.25">
      <c r="A1134" s="4" t="s">
        <v>1907</v>
      </c>
      <c r="B1134" s="4" t="s">
        <v>7844</v>
      </c>
      <c r="C1134" t="s">
        <v>7845</v>
      </c>
      <c r="D1134" t="s">
        <v>7846</v>
      </c>
      <c r="E1134" s="2"/>
      <c r="F1134" s="4" t="s">
        <v>7852</v>
      </c>
      <c r="G1134" t="s">
        <v>3521</v>
      </c>
      <c r="H1134">
        <v>1</v>
      </c>
      <c r="I1134" s="89">
        <v>43101</v>
      </c>
      <c r="J1134">
        <v>12</v>
      </c>
      <c r="K1134" t="s">
        <v>10</v>
      </c>
    </row>
    <row r="1135" spans="1:11" ht="45" x14ac:dyDescent="0.25">
      <c r="A1135" s="4" t="s">
        <v>1907</v>
      </c>
      <c r="B1135" s="4" t="s">
        <v>1676</v>
      </c>
      <c r="C1135" t="s">
        <v>312</v>
      </c>
      <c r="D1135" t="s">
        <v>7853</v>
      </c>
      <c r="E1135" s="2">
        <v>0</v>
      </c>
      <c r="F1135" s="4" t="s">
        <v>313</v>
      </c>
      <c r="G1135" t="s">
        <v>9</v>
      </c>
      <c r="H1135">
        <v>1</v>
      </c>
      <c r="I1135" s="89">
        <v>43101</v>
      </c>
      <c r="J1135">
        <v>12</v>
      </c>
      <c r="K1135" t="s">
        <v>10</v>
      </c>
    </row>
    <row r="1136" spans="1:11" ht="45" x14ac:dyDescent="0.25">
      <c r="A1136" s="4" t="s">
        <v>1907</v>
      </c>
      <c r="B1136" s="4" t="s">
        <v>1676</v>
      </c>
      <c r="C1136" t="s">
        <v>312</v>
      </c>
      <c r="D1136" t="s">
        <v>7853</v>
      </c>
      <c r="E1136" s="2"/>
      <c r="F1136" s="4" t="s">
        <v>314</v>
      </c>
      <c r="G1136" t="s">
        <v>9</v>
      </c>
      <c r="H1136">
        <v>1</v>
      </c>
      <c r="I1136" s="89">
        <v>43101</v>
      </c>
      <c r="J1136">
        <v>12</v>
      </c>
      <c r="K1136" t="s">
        <v>10</v>
      </c>
    </row>
    <row r="1137" spans="1:11" ht="45" x14ac:dyDescent="0.25">
      <c r="A1137" s="4" t="s">
        <v>1907</v>
      </c>
      <c r="B1137" s="4" t="s">
        <v>1676</v>
      </c>
      <c r="C1137" t="s">
        <v>312</v>
      </c>
      <c r="D1137" t="s">
        <v>7853</v>
      </c>
      <c r="E1137" s="2"/>
      <c r="F1137" s="4" t="s">
        <v>315</v>
      </c>
      <c r="G1137" t="s">
        <v>9</v>
      </c>
      <c r="H1137">
        <v>1</v>
      </c>
      <c r="I1137" s="89">
        <v>43101</v>
      </c>
      <c r="J1137">
        <v>12</v>
      </c>
      <c r="K1137" t="s">
        <v>10</v>
      </c>
    </row>
    <row r="1138" spans="1:11" ht="45" x14ac:dyDescent="0.25">
      <c r="A1138" s="4" t="s">
        <v>1907</v>
      </c>
      <c r="B1138" s="4" t="s">
        <v>1676</v>
      </c>
      <c r="C1138" t="s">
        <v>312</v>
      </c>
      <c r="D1138" t="s">
        <v>7853</v>
      </c>
      <c r="E1138" s="2"/>
      <c r="F1138" s="4" t="s">
        <v>316</v>
      </c>
      <c r="G1138" t="s">
        <v>9</v>
      </c>
      <c r="H1138">
        <v>1</v>
      </c>
      <c r="I1138" s="89">
        <v>43101</v>
      </c>
      <c r="J1138">
        <v>12</v>
      </c>
      <c r="K1138" t="s">
        <v>10</v>
      </c>
    </row>
    <row r="1139" spans="1:11" ht="30" x14ac:dyDescent="0.25">
      <c r="A1139" s="4" t="s">
        <v>1907</v>
      </c>
      <c r="B1139" s="4" t="s">
        <v>1677</v>
      </c>
      <c r="C1139" t="s">
        <v>317</v>
      </c>
      <c r="D1139" t="s">
        <v>7854</v>
      </c>
      <c r="E1139" s="2">
        <v>400000000</v>
      </c>
      <c r="F1139" s="4" t="s">
        <v>318</v>
      </c>
      <c r="G1139" t="s">
        <v>9</v>
      </c>
      <c r="H1139">
        <v>40</v>
      </c>
      <c r="I1139" s="89">
        <v>43101</v>
      </c>
      <c r="J1139">
        <v>12</v>
      </c>
      <c r="K1139" t="s">
        <v>10</v>
      </c>
    </row>
    <row r="1140" spans="1:11" ht="30" x14ac:dyDescent="0.25">
      <c r="A1140" s="4" t="s">
        <v>1907</v>
      </c>
      <c r="B1140" s="4" t="s">
        <v>1677</v>
      </c>
      <c r="C1140" t="s">
        <v>317</v>
      </c>
      <c r="D1140" t="s">
        <v>7854</v>
      </c>
      <c r="E1140" s="2"/>
      <c r="F1140" s="4" t="s">
        <v>319</v>
      </c>
      <c r="G1140" t="s">
        <v>9</v>
      </c>
      <c r="H1140">
        <v>2</v>
      </c>
      <c r="I1140" s="89">
        <v>43101</v>
      </c>
      <c r="J1140">
        <v>12</v>
      </c>
      <c r="K1140" t="s">
        <v>10</v>
      </c>
    </row>
    <row r="1141" spans="1:11" ht="30" x14ac:dyDescent="0.25">
      <c r="A1141" s="4" t="s">
        <v>1907</v>
      </c>
      <c r="B1141" s="4" t="s">
        <v>1677</v>
      </c>
      <c r="C1141" t="s">
        <v>317</v>
      </c>
      <c r="D1141" t="s">
        <v>7854</v>
      </c>
      <c r="E1141" s="2"/>
      <c r="F1141" s="4" t="s">
        <v>320</v>
      </c>
      <c r="G1141" t="s">
        <v>9</v>
      </c>
      <c r="H1141">
        <v>1</v>
      </c>
      <c r="I1141" s="89">
        <v>43101</v>
      </c>
      <c r="J1141">
        <v>12</v>
      </c>
      <c r="K1141" t="s">
        <v>10</v>
      </c>
    </row>
    <row r="1142" spans="1:11" ht="30" x14ac:dyDescent="0.25">
      <c r="A1142" s="4" t="s">
        <v>1907</v>
      </c>
      <c r="B1142" s="4" t="s">
        <v>359</v>
      </c>
      <c r="C1142" t="s">
        <v>360</v>
      </c>
      <c r="D1142" t="s">
        <v>7855</v>
      </c>
      <c r="E1142" s="2">
        <v>0</v>
      </c>
      <c r="F1142" s="4" t="s">
        <v>361</v>
      </c>
      <c r="G1142" t="s">
        <v>9</v>
      </c>
      <c r="H1142">
        <v>3</v>
      </c>
      <c r="I1142" s="89">
        <v>43101</v>
      </c>
      <c r="J1142">
        <v>12</v>
      </c>
      <c r="K1142" t="s">
        <v>10</v>
      </c>
    </row>
    <row r="1143" spans="1:11" ht="30" x14ac:dyDescent="0.25">
      <c r="A1143" s="4" t="s">
        <v>1907</v>
      </c>
      <c r="B1143" s="4" t="s">
        <v>359</v>
      </c>
      <c r="C1143" t="s">
        <v>360</v>
      </c>
      <c r="D1143" t="s">
        <v>7855</v>
      </c>
      <c r="E1143" s="2"/>
      <c r="F1143" s="4" t="s">
        <v>362</v>
      </c>
      <c r="G1143" t="s">
        <v>9</v>
      </c>
      <c r="H1143">
        <v>1</v>
      </c>
      <c r="I1143" s="89">
        <v>43101</v>
      </c>
      <c r="J1143">
        <v>12</v>
      </c>
      <c r="K1143" t="s">
        <v>10</v>
      </c>
    </row>
    <row r="1144" spans="1:11" ht="30" x14ac:dyDescent="0.25">
      <c r="A1144" s="4" t="s">
        <v>1907</v>
      </c>
      <c r="B1144" s="4" t="s">
        <v>3260</v>
      </c>
      <c r="C1144" t="s">
        <v>559</v>
      </c>
      <c r="D1144" t="s">
        <v>7856</v>
      </c>
      <c r="E1144" s="2">
        <v>100000000</v>
      </c>
      <c r="F1144" s="4" t="s">
        <v>560</v>
      </c>
      <c r="G1144" t="s">
        <v>9</v>
      </c>
      <c r="H1144">
        <v>20000</v>
      </c>
      <c r="I1144" s="89">
        <v>43101</v>
      </c>
      <c r="J1144">
        <v>12</v>
      </c>
      <c r="K1144" t="s">
        <v>10</v>
      </c>
    </row>
    <row r="1145" spans="1:11" ht="30" x14ac:dyDescent="0.25">
      <c r="A1145" s="4" t="s">
        <v>1907</v>
      </c>
      <c r="B1145" s="4" t="s">
        <v>3260</v>
      </c>
      <c r="C1145" t="s">
        <v>559</v>
      </c>
      <c r="D1145" t="s">
        <v>7856</v>
      </c>
      <c r="E1145" s="2"/>
      <c r="F1145" s="4" t="s">
        <v>561</v>
      </c>
      <c r="G1145" t="s">
        <v>9</v>
      </c>
      <c r="H1145">
        <v>120</v>
      </c>
      <c r="I1145" s="89">
        <v>43101</v>
      </c>
      <c r="J1145">
        <v>12</v>
      </c>
      <c r="K1145" t="s">
        <v>10</v>
      </c>
    </row>
    <row r="1146" spans="1:11" ht="30" x14ac:dyDescent="0.25">
      <c r="A1146" s="4" t="s">
        <v>1907</v>
      </c>
      <c r="B1146" s="4" t="s">
        <v>3260</v>
      </c>
      <c r="C1146" t="s">
        <v>559</v>
      </c>
      <c r="D1146" t="s">
        <v>7856</v>
      </c>
      <c r="E1146" s="2"/>
      <c r="F1146" s="4" t="s">
        <v>562</v>
      </c>
      <c r="G1146" t="s">
        <v>9</v>
      </c>
      <c r="H1146">
        <v>10000</v>
      </c>
      <c r="I1146" s="89">
        <v>43101</v>
      </c>
      <c r="J1146">
        <v>12</v>
      </c>
      <c r="K1146" t="s">
        <v>10</v>
      </c>
    </row>
    <row r="1147" spans="1:11" ht="30" x14ac:dyDescent="0.25">
      <c r="A1147" s="4" t="s">
        <v>1907</v>
      </c>
      <c r="B1147" s="4" t="s">
        <v>3260</v>
      </c>
      <c r="C1147" t="s">
        <v>559</v>
      </c>
      <c r="D1147" t="s">
        <v>7856</v>
      </c>
      <c r="E1147" s="2"/>
      <c r="F1147" s="4" t="s">
        <v>563</v>
      </c>
      <c r="G1147" t="s">
        <v>9</v>
      </c>
      <c r="H1147">
        <v>25</v>
      </c>
      <c r="I1147" s="89">
        <v>43101</v>
      </c>
      <c r="J1147">
        <v>12</v>
      </c>
      <c r="K1147" t="s">
        <v>10</v>
      </c>
    </row>
    <row r="1148" spans="1:11" ht="45" x14ac:dyDescent="0.25">
      <c r="A1148" s="4" t="s">
        <v>1907</v>
      </c>
      <c r="B1148" s="4" t="s">
        <v>363</v>
      </c>
      <c r="C1148" t="s">
        <v>321</v>
      </c>
      <c r="D1148" t="s">
        <v>7857</v>
      </c>
      <c r="E1148" s="2">
        <v>800000000</v>
      </c>
      <c r="F1148" s="4" t="s">
        <v>322</v>
      </c>
      <c r="G1148" t="s">
        <v>9</v>
      </c>
      <c r="H1148">
        <v>24</v>
      </c>
      <c r="I1148" s="89">
        <v>43101</v>
      </c>
      <c r="J1148">
        <v>12</v>
      </c>
      <c r="K1148" t="s">
        <v>10</v>
      </c>
    </row>
    <row r="1149" spans="1:11" ht="45" x14ac:dyDescent="0.25">
      <c r="A1149" s="4" t="s">
        <v>1907</v>
      </c>
      <c r="B1149" s="4" t="s">
        <v>363</v>
      </c>
      <c r="C1149" t="s">
        <v>321</v>
      </c>
      <c r="D1149" t="s">
        <v>7857</v>
      </c>
      <c r="E1149" s="2"/>
      <c r="F1149" s="4" t="s">
        <v>323</v>
      </c>
      <c r="G1149" t="s">
        <v>9</v>
      </c>
      <c r="H1149">
        <v>15</v>
      </c>
      <c r="I1149" s="89">
        <v>43101</v>
      </c>
      <c r="J1149">
        <v>12</v>
      </c>
      <c r="K1149" t="s">
        <v>10</v>
      </c>
    </row>
    <row r="1150" spans="1:11" ht="45" x14ac:dyDescent="0.25">
      <c r="A1150" s="4" t="s">
        <v>1907</v>
      </c>
      <c r="B1150" s="4" t="s">
        <v>363</v>
      </c>
      <c r="C1150" t="s">
        <v>321</v>
      </c>
      <c r="D1150" t="s">
        <v>7857</v>
      </c>
      <c r="E1150" s="2"/>
      <c r="F1150" s="4" t="s">
        <v>324</v>
      </c>
      <c r="G1150" t="s">
        <v>9</v>
      </c>
      <c r="H1150">
        <v>13</v>
      </c>
      <c r="I1150" s="89">
        <v>43101</v>
      </c>
      <c r="J1150">
        <v>12</v>
      </c>
      <c r="K1150" t="s">
        <v>10</v>
      </c>
    </row>
    <row r="1151" spans="1:11" ht="45" x14ac:dyDescent="0.25">
      <c r="A1151" s="4" t="s">
        <v>1907</v>
      </c>
      <c r="B1151" s="4" t="s">
        <v>363</v>
      </c>
      <c r="C1151" t="s">
        <v>321</v>
      </c>
      <c r="D1151" t="s">
        <v>7857</v>
      </c>
      <c r="E1151" s="2"/>
      <c r="F1151" s="4" t="s">
        <v>325</v>
      </c>
      <c r="G1151" t="s">
        <v>9</v>
      </c>
      <c r="H1151">
        <v>24</v>
      </c>
      <c r="I1151" s="89">
        <v>43101</v>
      </c>
      <c r="J1151">
        <v>12</v>
      </c>
      <c r="K1151" t="s">
        <v>10</v>
      </c>
    </row>
    <row r="1152" spans="1:11" ht="45" x14ac:dyDescent="0.25">
      <c r="A1152" s="4" t="s">
        <v>1907</v>
      </c>
      <c r="B1152" s="4" t="s">
        <v>363</v>
      </c>
      <c r="C1152" t="s">
        <v>321</v>
      </c>
      <c r="D1152" t="s">
        <v>7857</v>
      </c>
      <c r="E1152" s="2"/>
      <c r="F1152" s="4" t="s">
        <v>326</v>
      </c>
      <c r="G1152" t="s">
        <v>9</v>
      </c>
      <c r="H1152">
        <v>13</v>
      </c>
      <c r="I1152" s="89">
        <v>43101</v>
      </c>
      <c r="J1152">
        <v>12</v>
      </c>
      <c r="K1152" t="s">
        <v>10</v>
      </c>
    </row>
    <row r="1153" spans="1:11" ht="45" x14ac:dyDescent="0.25">
      <c r="A1153" s="4" t="s">
        <v>1907</v>
      </c>
      <c r="B1153" s="4" t="s">
        <v>363</v>
      </c>
      <c r="C1153" t="s">
        <v>321</v>
      </c>
      <c r="D1153" t="s">
        <v>7857</v>
      </c>
      <c r="E1153" s="2"/>
      <c r="F1153" s="4" t="s">
        <v>327</v>
      </c>
      <c r="G1153" t="s">
        <v>9</v>
      </c>
      <c r="H1153">
        <v>15</v>
      </c>
      <c r="I1153" s="89">
        <v>43101</v>
      </c>
      <c r="J1153">
        <v>12</v>
      </c>
      <c r="K1153" t="s">
        <v>10</v>
      </c>
    </row>
    <row r="1154" spans="1:11" ht="45" x14ac:dyDescent="0.25">
      <c r="A1154" s="4" t="s">
        <v>1907</v>
      </c>
      <c r="B1154" s="4" t="s">
        <v>1678</v>
      </c>
      <c r="C1154" t="s">
        <v>328</v>
      </c>
      <c r="D1154" t="s">
        <v>7858</v>
      </c>
      <c r="E1154" s="2">
        <v>944375000</v>
      </c>
      <c r="F1154" s="4" t="s">
        <v>329</v>
      </c>
      <c r="G1154" t="s">
        <v>330</v>
      </c>
      <c r="H1154">
        <v>20000</v>
      </c>
      <c r="I1154" s="89">
        <v>43101</v>
      </c>
      <c r="J1154">
        <v>12</v>
      </c>
      <c r="K1154" t="s">
        <v>10</v>
      </c>
    </row>
    <row r="1155" spans="1:11" ht="30" x14ac:dyDescent="0.25">
      <c r="A1155" s="4" t="s">
        <v>1907</v>
      </c>
      <c r="B1155" s="4" t="s">
        <v>1681</v>
      </c>
      <c r="C1155" t="s">
        <v>382</v>
      </c>
      <c r="D1155" t="s">
        <v>7859</v>
      </c>
      <c r="E1155" s="2">
        <v>200000000</v>
      </c>
      <c r="F1155" s="4" t="s">
        <v>383</v>
      </c>
      <c r="G1155" t="s">
        <v>9</v>
      </c>
      <c r="H1155">
        <v>1</v>
      </c>
      <c r="I1155" s="89">
        <v>43101</v>
      </c>
      <c r="J1155">
        <v>12</v>
      </c>
      <c r="K1155" t="s">
        <v>10</v>
      </c>
    </row>
    <row r="1156" spans="1:11" ht="30" x14ac:dyDescent="0.25">
      <c r="A1156" s="4" t="s">
        <v>1907</v>
      </c>
      <c r="B1156" s="4" t="s">
        <v>1681</v>
      </c>
      <c r="C1156" t="s">
        <v>382</v>
      </c>
      <c r="D1156" t="s">
        <v>7859</v>
      </c>
      <c r="E1156" s="2"/>
      <c r="F1156" s="4" t="s">
        <v>384</v>
      </c>
      <c r="G1156" t="s">
        <v>9</v>
      </c>
      <c r="H1156">
        <v>1</v>
      </c>
      <c r="I1156" s="89">
        <v>43101</v>
      </c>
      <c r="J1156">
        <v>12</v>
      </c>
      <c r="K1156" t="s">
        <v>10</v>
      </c>
    </row>
    <row r="1157" spans="1:11" ht="30" x14ac:dyDescent="0.25">
      <c r="A1157" s="4" t="s">
        <v>1907</v>
      </c>
      <c r="B1157" s="4" t="s">
        <v>1681</v>
      </c>
      <c r="C1157" t="s">
        <v>382</v>
      </c>
      <c r="D1157" t="s">
        <v>7859</v>
      </c>
      <c r="E1157" s="2"/>
      <c r="F1157" s="4" t="s">
        <v>385</v>
      </c>
      <c r="G1157" t="s">
        <v>9</v>
      </c>
      <c r="H1157">
        <v>1</v>
      </c>
      <c r="I1157" s="89">
        <v>43101</v>
      </c>
      <c r="J1157">
        <v>12</v>
      </c>
      <c r="K1157" t="s">
        <v>10</v>
      </c>
    </row>
    <row r="1158" spans="1:11" ht="30" x14ac:dyDescent="0.25">
      <c r="A1158" s="4" t="s">
        <v>1907</v>
      </c>
      <c r="B1158" s="4" t="s">
        <v>1681</v>
      </c>
      <c r="C1158" t="s">
        <v>382</v>
      </c>
      <c r="D1158" t="s">
        <v>7859</v>
      </c>
      <c r="E1158" s="2"/>
      <c r="F1158" s="4" t="s">
        <v>383</v>
      </c>
      <c r="G1158" t="s">
        <v>9</v>
      </c>
      <c r="H1158">
        <v>1</v>
      </c>
      <c r="I1158" s="89">
        <v>43101</v>
      </c>
      <c r="J1158">
        <v>12</v>
      </c>
      <c r="K1158" t="s">
        <v>10</v>
      </c>
    </row>
    <row r="1159" spans="1:11" ht="30" x14ac:dyDescent="0.25">
      <c r="A1159" s="4" t="s">
        <v>1907</v>
      </c>
      <c r="B1159" s="4" t="s">
        <v>1681</v>
      </c>
      <c r="C1159" t="s">
        <v>382</v>
      </c>
      <c r="D1159" t="s">
        <v>7859</v>
      </c>
      <c r="E1159" s="2"/>
      <c r="F1159" s="4" t="s">
        <v>384</v>
      </c>
      <c r="G1159" t="s">
        <v>9</v>
      </c>
      <c r="H1159">
        <v>1</v>
      </c>
      <c r="I1159" s="89">
        <v>43101</v>
      </c>
      <c r="J1159">
        <v>12</v>
      </c>
      <c r="K1159" t="s">
        <v>10</v>
      </c>
    </row>
    <row r="1160" spans="1:11" ht="30" x14ac:dyDescent="0.25">
      <c r="A1160" s="4" t="s">
        <v>1907</v>
      </c>
      <c r="B1160" s="4" t="s">
        <v>1681</v>
      </c>
      <c r="C1160" t="s">
        <v>382</v>
      </c>
      <c r="D1160" t="s">
        <v>7859</v>
      </c>
      <c r="E1160" s="2"/>
      <c r="F1160" s="4" t="s">
        <v>385</v>
      </c>
      <c r="G1160" t="s">
        <v>9</v>
      </c>
      <c r="H1160">
        <v>1</v>
      </c>
      <c r="I1160" s="89">
        <v>43101</v>
      </c>
      <c r="J1160">
        <v>12</v>
      </c>
      <c r="K1160" t="s">
        <v>10</v>
      </c>
    </row>
    <row r="1161" spans="1:11" ht="45" x14ac:dyDescent="0.25">
      <c r="A1161" s="4" t="s">
        <v>1907</v>
      </c>
      <c r="B1161" s="4" t="s">
        <v>363</v>
      </c>
      <c r="C1161" t="s">
        <v>364</v>
      </c>
      <c r="D1161" t="s">
        <v>7860</v>
      </c>
      <c r="E1161" s="2">
        <v>0</v>
      </c>
      <c r="F1161" s="4" t="s">
        <v>322</v>
      </c>
      <c r="G1161" t="s">
        <v>9</v>
      </c>
      <c r="H1161">
        <v>24</v>
      </c>
      <c r="I1161" s="89">
        <v>43101</v>
      </c>
      <c r="J1161">
        <v>12</v>
      </c>
      <c r="K1161" t="s">
        <v>10</v>
      </c>
    </row>
    <row r="1162" spans="1:11" ht="45" x14ac:dyDescent="0.25">
      <c r="A1162" s="4" t="s">
        <v>1907</v>
      </c>
      <c r="B1162" s="4" t="s">
        <v>363</v>
      </c>
      <c r="C1162" t="s">
        <v>364</v>
      </c>
      <c r="D1162" t="s">
        <v>7860</v>
      </c>
      <c r="E1162" s="2"/>
      <c r="F1162" s="4" t="s">
        <v>323</v>
      </c>
      <c r="G1162" t="s">
        <v>9</v>
      </c>
      <c r="H1162">
        <v>15</v>
      </c>
      <c r="I1162" s="89">
        <v>43101</v>
      </c>
      <c r="J1162">
        <v>12</v>
      </c>
      <c r="K1162" t="s">
        <v>10</v>
      </c>
    </row>
    <row r="1163" spans="1:11" ht="45" x14ac:dyDescent="0.25">
      <c r="A1163" s="4" t="s">
        <v>1907</v>
      </c>
      <c r="B1163" s="4" t="s">
        <v>363</v>
      </c>
      <c r="C1163" t="s">
        <v>364</v>
      </c>
      <c r="D1163" t="s">
        <v>7860</v>
      </c>
      <c r="E1163" s="2"/>
      <c r="F1163" s="4" t="s">
        <v>324</v>
      </c>
      <c r="G1163" t="s">
        <v>9</v>
      </c>
      <c r="H1163">
        <v>13</v>
      </c>
      <c r="I1163" s="89">
        <v>43101</v>
      </c>
      <c r="J1163">
        <v>12</v>
      </c>
      <c r="K1163" t="s">
        <v>10</v>
      </c>
    </row>
    <row r="1164" spans="1:11" ht="45" x14ac:dyDescent="0.25">
      <c r="A1164" s="4" t="s">
        <v>1907</v>
      </c>
      <c r="B1164" s="4" t="s">
        <v>363</v>
      </c>
      <c r="C1164" t="s">
        <v>364</v>
      </c>
      <c r="D1164" t="s">
        <v>7860</v>
      </c>
      <c r="E1164" s="2"/>
      <c r="F1164" s="4" t="s">
        <v>325</v>
      </c>
      <c r="G1164" t="s">
        <v>9</v>
      </c>
      <c r="H1164">
        <v>24</v>
      </c>
      <c r="I1164" s="89">
        <v>43101</v>
      </c>
      <c r="J1164">
        <v>12</v>
      </c>
      <c r="K1164" t="s">
        <v>10</v>
      </c>
    </row>
    <row r="1165" spans="1:11" ht="45" x14ac:dyDescent="0.25">
      <c r="A1165" s="4" t="s">
        <v>1907</v>
      </c>
      <c r="B1165" s="4" t="s">
        <v>363</v>
      </c>
      <c r="C1165" t="s">
        <v>364</v>
      </c>
      <c r="D1165" t="s">
        <v>7860</v>
      </c>
      <c r="E1165" s="2"/>
      <c r="F1165" s="4" t="s">
        <v>326</v>
      </c>
      <c r="G1165" t="s">
        <v>9</v>
      </c>
      <c r="H1165">
        <v>13</v>
      </c>
      <c r="I1165" s="89">
        <v>43101</v>
      </c>
      <c r="J1165">
        <v>12</v>
      </c>
      <c r="K1165" t="s">
        <v>10</v>
      </c>
    </row>
    <row r="1166" spans="1:11" ht="45" x14ac:dyDescent="0.25">
      <c r="A1166" s="4" t="s">
        <v>1907</v>
      </c>
      <c r="B1166" s="4" t="s">
        <v>363</v>
      </c>
      <c r="C1166" t="s">
        <v>364</v>
      </c>
      <c r="D1166" t="s">
        <v>7860</v>
      </c>
      <c r="E1166" s="2"/>
      <c r="F1166" s="4" t="s">
        <v>327</v>
      </c>
      <c r="G1166" t="s">
        <v>9</v>
      </c>
      <c r="H1166">
        <v>15</v>
      </c>
      <c r="I1166" s="89">
        <v>43101</v>
      </c>
      <c r="J1166">
        <v>12</v>
      </c>
      <c r="K1166" t="s">
        <v>10</v>
      </c>
    </row>
    <row r="1167" spans="1:11" ht="30" x14ac:dyDescent="0.25">
      <c r="A1167" s="4" t="s">
        <v>1907</v>
      </c>
      <c r="B1167" s="4" t="s">
        <v>1679</v>
      </c>
      <c r="C1167" t="s">
        <v>331</v>
      </c>
      <c r="D1167" t="s">
        <v>7861</v>
      </c>
      <c r="E1167" s="2">
        <v>876482097</v>
      </c>
      <c r="F1167" s="4" t="s">
        <v>332</v>
      </c>
      <c r="G1167" t="s">
        <v>9</v>
      </c>
      <c r="H1167">
        <v>1</v>
      </c>
      <c r="I1167" s="89">
        <v>43101</v>
      </c>
      <c r="J1167">
        <v>12</v>
      </c>
      <c r="K1167" t="s">
        <v>10</v>
      </c>
    </row>
    <row r="1168" spans="1:11" ht="30" x14ac:dyDescent="0.25">
      <c r="A1168" s="4" t="s">
        <v>1907</v>
      </c>
      <c r="B1168" s="4" t="s">
        <v>1679</v>
      </c>
      <c r="C1168" t="s">
        <v>331</v>
      </c>
      <c r="D1168" t="s">
        <v>7861</v>
      </c>
      <c r="E1168" s="2"/>
      <c r="F1168" s="4" t="s">
        <v>333</v>
      </c>
      <c r="G1168" t="s">
        <v>9</v>
      </c>
      <c r="H1168">
        <v>1</v>
      </c>
      <c r="I1168" s="89">
        <v>43101</v>
      </c>
      <c r="J1168">
        <v>12</v>
      </c>
      <c r="K1168" t="s">
        <v>10</v>
      </c>
    </row>
    <row r="1169" spans="1:11" ht="30" x14ac:dyDescent="0.25">
      <c r="A1169" s="4" t="s">
        <v>1907</v>
      </c>
      <c r="B1169" s="4" t="s">
        <v>1679</v>
      </c>
      <c r="C1169" t="s">
        <v>331</v>
      </c>
      <c r="D1169" t="s">
        <v>7861</v>
      </c>
      <c r="E1169" s="2"/>
      <c r="F1169" s="4" t="s">
        <v>334</v>
      </c>
      <c r="G1169" t="s">
        <v>9</v>
      </c>
      <c r="H1169">
        <v>1</v>
      </c>
      <c r="I1169" s="89">
        <v>43101</v>
      </c>
      <c r="J1169">
        <v>12</v>
      </c>
      <c r="K1169" t="s">
        <v>10</v>
      </c>
    </row>
    <row r="1170" spans="1:11" ht="30" x14ac:dyDescent="0.25">
      <c r="A1170" s="4" t="s">
        <v>1907</v>
      </c>
      <c r="B1170" s="4" t="s">
        <v>1679</v>
      </c>
      <c r="C1170" t="s">
        <v>331</v>
      </c>
      <c r="D1170" t="s">
        <v>7861</v>
      </c>
      <c r="E1170" s="2"/>
      <c r="F1170" s="4" t="s">
        <v>335</v>
      </c>
      <c r="G1170" t="s">
        <v>9</v>
      </c>
      <c r="H1170">
        <v>1</v>
      </c>
      <c r="I1170" s="89">
        <v>43101</v>
      </c>
      <c r="J1170">
        <v>12</v>
      </c>
      <c r="K1170" t="s">
        <v>10</v>
      </c>
    </row>
    <row r="1171" spans="1:11" ht="30" x14ac:dyDescent="0.25">
      <c r="A1171" s="4" t="s">
        <v>1907</v>
      </c>
      <c r="B1171" s="4" t="s">
        <v>1679</v>
      </c>
      <c r="C1171" t="s">
        <v>331</v>
      </c>
      <c r="D1171" t="s">
        <v>7861</v>
      </c>
      <c r="E1171" s="2"/>
      <c r="F1171" s="4" t="s">
        <v>336</v>
      </c>
      <c r="G1171" t="s">
        <v>9</v>
      </c>
      <c r="H1171">
        <v>5</v>
      </c>
      <c r="I1171" s="89">
        <v>43101</v>
      </c>
      <c r="J1171">
        <v>12</v>
      </c>
      <c r="K1171" t="s">
        <v>10</v>
      </c>
    </row>
    <row r="1172" spans="1:11" ht="30" x14ac:dyDescent="0.25">
      <c r="A1172" s="4" t="s">
        <v>1907</v>
      </c>
      <c r="B1172" s="4" t="s">
        <v>1679</v>
      </c>
      <c r="C1172" t="s">
        <v>331</v>
      </c>
      <c r="D1172" t="s">
        <v>7861</v>
      </c>
      <c r="E1172" s="2"/>
      <c r="F1172" s="4" t="s">
        <v>337</v>
      </c>
      <c r="G1172" t="s">
        <v>9</v>
      </c>
      <c r="H1172">
        <v>5</v>
      </c>
      <c r="I1172" s="89">
        <v>43101</v>
      </c>
      <c r="J1172">
        <v>12</v>
      </c>
      <c r="K1172" t="s">
        <v>10</v>
      </c>
    </row>
    <row r="1173" spans="1:11" ht="30" x14ac:dyDescent="0.25">
      <c r="A1173" s="4" t="s">
        <v>1907</v>
      </c>
      <c r="B1173" s="4" t="s">
        <v>1679</v>
      </c>
      <c r="C1173" t="s">
        <v>331</v>
      </c>
      <c r="D1173" t="s">
        <v>7861</v>
      </c>
      <c r="E1173" s="2"/>
      <c r="F1173" s="4" t="s">
        <v>338</v>
      </c>
      <c r="G1173" t="s">
        <v>9</v>
      </c>
      <c r="H1173">
        <v>1</v>
      </c>
      <c r="I1173" s="89">
        <v>43101</v>
      </c>
      <c r="J1173">
        <v>12</v>
      </c>
      <c r="K1173" t="s">
        <v>10</v>
      </c>
    </row>
    <row r="1174" spans="1:11" ht="30" x14ac:dyDescent="0.25">
      <c r="A1174" s="4" t="s">
        <v>1907</v>
      </c>
      <c r="B1174" s="4" t="s">
        <v>1679</v>
      </c>
      <c r="C1174" t="s">
        <v>331</v>
      </c>
      <c r="D1174" t="s">
        <v>7861</v>
      </c>
      <c r="E1174" s="2"/>
      <c r="F1174" s="4" t="s">
        <v>339</v>
      </c>
      <c r="G1174" t="s">
        <v>9</v>
      </c>
      <c r="H1174">
        <v>100</v>
      </c>
      <c r="I1174" s="89">
        <v>43101</v>
      </c>
      <c r="J1174">
        <v>12</v>
      </c>
      <c r="K1174" t="s">
        <v>10</v>
      </c>
    </row>
    <row r="1175" spans="1:11" ht="30" x14ac:dyDescent="0.25">
      <c r="A1175" s="4" t="s">
        <v>1907</v>
      </c>
      <c r="B1175" s="4" t="s">
        <v>1679</v>
      </c>
      <c r="C1175" t="s">
        <v>331</v>
      </c>
      <c r="D1175" t="s">
        <v>7861</v>
      </c>
      <c r="E1175" s="2"/>
      <c r="F1175" s="4" t="s">
        <v>340</v>
      </c>
      <c r="G1175" t="s">
        <v>9</v>
      </c>
      <c r="H1175">
        <v>2</v>
      </c>
      <c r="I1175" s="89">
        <v>43101</v>
      </c>
      <c r="J1175">
        <v>12</v>
      </c>
      <c r="K1175" t="s">
        <v>10</v>
      </c>
    </row>
    <row r="1176" spans="1:11" ht="30" x14ac:dyDescent="0.25">
      <c r="A1176" s="4" t="s">
        <v>1907</v>
      </c>
      <c r="B1176" s="4" t="s">
        <v>1679</v>
      </c>
      <c r="C1176" t="s">
        <v>331</v>
      </c>
      <c r="D1176" t="s">
        <v>7861</v>
      </c>
      <c r="E1176" s="2"/>
      <c r="F1176" s="4" t="s">
        <v>341</v>
      </c>
      <c r="G1176" t="s">
        <v>9</v>
      </c>
      <c r="H1176">
        <v>1</v>
      </c>
      <c r="I1176" s="89">
        <v>43101</v>
      </c>
      <c r="J1176">
        <v>12</v>
      </c>
      <c r="K1176" t="s">
        <v>10</v>
      </c>
    </row>
    <row r="1177" spans="1:11" ht="30" x14ac:dyDescent="0.25">
      <c r="A1177" s="4" t="s">
        <v>1907</v>
      </c>
      <c r="B1177" s="4" t="s">
        <v>1679</v>
      </c>
      <c r="C1177" t="s">
        <v>331</v>
      </c>
      <c r="D1177" t="s">
        <v>7861</v>
      </c>
      <c r="E1177" s="2"/>
      <c r="F1177" s="4" t="s">
        <v>342</v>
      </c>
      <c r="G1177" t="s">
        <v>9</v>
      </c>
      <c r="H1177">
        <v>1</v>
      </c>
      <c r="I1177" s="89">
        <v>43101</v>
      </c>
      <c r="J1177">
        <v>12</v>
      </c>
      <c r="K1177" t="s">
        <v>10</v>
      </c>
    </row>
    <row r="1178" spans="1:11" ht="45" x14ac:dyDescent="0.25">
      <c r="A1178" s="4" t="s">
        <v>1907</v>
      </c>
      <c r="B1178" s="4" t="s">
        <v>7862</v>
      </c>
      <c r="C1178" t="s">
        <v>7863</v>
      </c>
      <c r="D1178" t="s">
        <v>7864</v>
      </c>
      <c r="E1178" s="2">
        <v>0</v>
      </c>
      <c r="F1178" s="4" t="s">
        <v>371</v>
      </c>
      <c r="G1178" t="s">
        <v>9</v>
      </c>
      <c r="H1178">
        <v>1500</v>
      </c>
      <c r="I1178" s="89">
        <v>43132</v>
      </c>
      <c r="J1178">
        <v>12</v>
      </c>
      <c r="K1178" t="s">
        <v>10</v>
      </c>
    </row>
    <row r="1179" spans="1:11" ht="45" x14ac:dyDescent="0.25">
      <c r="A1179" s="4" t="s">
        <v>1907</v>
      </c>
      <c r="B1179" s="4" t="s">
        <v>7862</v>
      </c>
      <c r="C1179" t="s">
        <v>7863</v>
      </c>
      <c r="D1179" t="s">
        <v>7864</v>
      </c>
      <c r="E1179" s="2"/>
      <c r="F1179" s="4" t="s">
        <v>379</v>
      </c>
      <c r="G1179" t="s">
        <v>9</v>
      </c>
      <c r="H1179">
        <v>1500</v>
      </c>
      <c r="I1179" s="89">
        <v>43132</v>
      </c>
      <c r="J1179">
        <v>12</v>
      </c>
      <c r="K1179" t="s">
        <v>10</v>
      </c>
    </row>
    <row r="1180" spans="1:11" ht="45" x14ac:dyDescent="0.25">
      <c r="A1180" s="4" t="s">
        <v>1907</v>
      </c>
      <c r="B1180" s="4" t="s">
        <v>7862</v>
      </c>
      <c r="C1180" t="s">
        <v>7863</v>
      </c>
      <c r="D1180" t="s">
        <v>7864</v>
      </c>
      <c r="E1180" s="2"/>
      <c r="F1180" s="4" t="s">
        <v>373</v>
      </c>
      <c r="G1180" t="s">
        <v>9</v>
      </c>
      <c r="H1180">
        <v>1</v>
      </c>
      <c r="I1180" s="89">
        <v>43132</v>
      </c>
      <c r="J1180">
        <v>12</v>
      </c>
      <c r="K1180" t="s">
        <v>10</v>
      </c>
    </row>
    <row r="1181" spans="1:11" ht="45" x14ac:dyDescent="0.25">
      <c r="A1181" s="4" t="s">
        <v>1907</v>
      </c>
      <c r="B1181" s="4" t="s">
        <v>7862</v>
      </c>
      <c r="C1181" t="s">
        <v>7863</v>
      </c>
      <c r="D1181" t="s">
        <v>7864</v>
      </c>
      <c r="E1181" s="2"/>
      <c r="F1181" s="4" t="s">
        <v>376</v>
      </c>
      <c r="G1181" t="s">
        <v>9</v>
      </c>
      <c r="H1181">
        <v>1</v>
      </c>
      <c r="I1181" s="89">
        <v>43132</v>
      </c>
      <c r="J1181">
        <v>12</v>
      </c>
      <c r="K1181" t="s">
        <v>10</v>
      </c>
    </row>
    <row r="1182" spans="1:11" ht="45" x14ac:dyDescent="0.25">
      <c r="A1182" s="4" t="s">
        <v>1907</v>
      </c>
      <c r="B1182" s="4" t="s">
        <v>7862</v>
      </c>
      <c r="C1182" t="s">
        <v>7863</v>
      </c>
      <c r="D1182" t="s">
        <v>7864</v>
      </c>
      <c r="E1182" s="2"/>
      <c r="F1182" s="4" t="s">
        <v>369</v>
      </c>
      <c r="G1182" t="s">
        <v>9</v>
      </c>
      <c r="H1182">
        <v>2</v>
      </c>
      <c r="I1182" s="89">
        <v>43132</v>
      </c>
      <c r="J1182">
        <v>12</v>
      </c>
      <c r="K1182" t="s">
        <v>10</v>
      </c>
    </row>
    <row r="1183" spans="1:11" ht="45" x14ac:dyDescent="0.25">
      <c r="A1183" s="4" t="s">
        <v>1907</v>
      </c>
      <c r="B1183" s="4" t="s">
        <v>7862</v>
      </c>
      <c r="C1183" t="s">
        <v>7863</v>
      </c>
      <c r="D1183" t="s">
        <v>7864</v>
      </c>
      <c r="E1183" s="2"/>
      <c r="F1183" s="4" t="s">
        <v>375</v>
      </c>
      <c r="G1183" t="s">
        <v>9</v>
      </c>
      <c r="H1183">
        <v>1</v>
      </c>
      <c r="I1183" s="89">
        <v>43132</v>
      </c>
      <c r="J1183">
        <v>12</v>
      </c>
      <c r="K1183" t="s">
        <v>10</v>
      </c>
    </row>
    <row r="1184" spans="1:11" ht="45" x14ac:dyDescent="0.25">
      <c r="A1184" s="4" t="s">
        <v>1907</v>
      </c>
      <c r="B1184" s="4" t="s">
        <v>7862</v>
      </c>
      <c r="C1184" t="s">
        <v>7863</v>
      </c>
      <c r="D1184" t="s">
        <v>7864</v>
      </c>
      <c r="E1184" s="2"/>
      <c r="F1184" s="4" t="s">
        <v>368</v>
      </c>
      <c r="G1184" t="s">
        <v>9</v>
      </c>
      <c r="H1184">
        <v>1</v>
      </c>
      <c r="I1184" s="89">
        <v>43132</v>
      </c>
      <c r="J1184">
        <v>12</v>
      </c>
      <c r="K1184" t="s">
        <v>10</v>
      </c>
    </row>
    <row r="1185" spans="1:11" ht="45" x14ac:dyDescent="0.25">
      <c r="A1185" s="4" t="s">
        <v>1907</v>
      </c>
      <c r="B1185" s="4" t="s">
        <v>7862</v>
      </c>
      <c r="C1185" t="s">
        <v>7863</v>
      </c>
      <c r="D1185" t="s">
        <v>7864</v>
      </c>
      <c r="E1185" s="2"/>
      <c r="F1185" s="4" t="s">
        <v>377</v>
      </c>
      <c r="G1185" t="s">
        <v>9</v>
      </c>
      <c r="H1185">
        <v>1</v>
      </c>
      <c r="I1185" s="89">
        <v>43132</v>
      </c>
      <c r="J1185">
        <v>12</v>
      </c>
      <c r="K1185" t="s">
        <v>10</v>
      </c>
    </row>
    <row r="1186" spans="1:11" ht="45" x14ac:dyDescent="0.25">
      <c r="A1186" s="4" t="s">
        <v>1907</v>
      </c>
      <c r="B1186" s="4" t="s">
        <v>7862</v>
      </c>
      <c r="C1186" t="s">
        <v>7863</v>
      </c>
      <c r="D1186" t="s">
        <v>7864</v>
      </c>
      <c r="E1186" s="2"/>
      <c r="F1186" s="4" t="s">
        <v>374</v>
      </c>
      <c r="G1186" t="s">
        <v>9</v>
      </c>
      <c r="H1186">
        <v>1</v>
      </c>
      <c r="I1186" s="89">
        <v>43132</v>
      </c>
      <c r="J1186">
        <v>12</v>
      </c>
      <c r="K1186" t="s">
        <v>10</v>
      </c>
    </row>
    <row r="1187" spans="1:11" ht="45" x14ac:dyDescent="0.25">
      <c r="A1187" s="4" t="s">
        <v>1907</v>
      </c>
      <c r="B1187" s="4" t="s">
        <v>7862</v>
      </c>
      <c r="C1187" t="s">
        <v>7863</v>
      </c>
      <c r="D1187" t="s">
        <v>7864</v>
      </c>
      <c r="E1187" s="2"/>
      <c r="F1187" s="4" t="s">
        <v>367</v>
      </c>
      <c r="G1187" t="s">
        <v>9</v>
      </c>
      <c r="H1187">
        <v>1</v>
      </c>
      <c r="I1187" s="89">
        <v>43132</v>
      </c>
      <c r="J1187">
        <v>12</v>
      </c>
      <c r="K1187" t="s">
        <v>10</v>
      </c>
    </row>
    <row r="1188" spans="1:11" ht="45" x14ac:dyDescent="0.25">
      <c r="A1188" s="4" t="s">
        <v>1907</v>
      </c>
      <c r="B1188" s="4" t="s">
        <v>7862</v>
      </c>
      <c r="C1188" t="s">
        <v>7863</v>
      </c>
      <c r="D1188" t="s">
        <v>7864</v>
      </c>
      <c r="E1188" s="2"/>
      <c r="F1188" s="4" t="s">
        <v>370</v>
      </c>
      <c r="G1188" t="s">
        <v>9</v>
      </c>
      <c r="H1188">
        <v>30</v>
      </c>
      <c r="I1188" s="89">
        <v>43132</v>
      </c>
      <c r="J1188">
        <v>12</v>
      </c>
      <c r="K1188" t="s">
        <v>10</v>
      </c>
    </row>
    <row r="1189" spans="1:11" ht="45" x14ac:dyDescent="0.25">
      <c r="A1189" s="4" t="s">
        <v>1907</v>
      </c>
      <c r="B1189" s="4" t="s">
        <v>7862</v>
      </c>
      <c r="C1189" t="s">
        <v>7863</v>
      </c>
      <c r="D1189" t="s">
        <v>7864</v>
      </c>
      <c r="E1189" s="2"/>
      <c r="F1189" s="4" t="s">
        <v>378</v>
      </c>
      <c r="G1189" t="s">
        <v>9</v>
      </c>
      <c r="H1189">
        <v>1</v>
      </c>
      <c r="I1189" s="89">
        <v>43132</v>
      </c>
      <c r="J1189">
        <v>12</v>
      </c>
      <c r="K1189" t="s">
        <v>10</v>
      </c>
    </row>
    <row r="1190" spans="1:11" ht="30" x14ac:dyDescent="0.25">
      <c r="A1190" s="4" t="s">
        <v>1907</v>
      </c>
      <c r="B1190" s="4" t="s">
        <v>1680</v>
      </c>
      <c r="C1190" t="s">
        <v>343</v>
      </c>
      <c r="D1190" t="s">
        <v>7865</v>
      </c>
      <c r="E1190" s="2">
        <v>1750000000</v>
      </c>
      <c r="F1190" s="4" t="s">
        <v>7866</v>
      </c>
      <c r="G1190" t="s">
        <v>9</v>
      </c>
      <c r="H1190">
        <v>1</v>
      </c>
      <c r="I1190" s="89">
        <v>43101</v>
      </c>
      <c r="J1190">
        <v>12</v>
      </c>
      <c r="K1190" t="s">
        <v>10</v>
      </c>
    </row>
    <row r="1191" spans="1:11" ht="30" x14ac:dyDescent="0.25">
      <c r="A1191" s="4" t="s">
        <v>1907</v>
      </c>
      <c r="B1191" s="4" t="s">
        <v>1680</v>
      </c>
      <c r="C1191" t="s">
        <v>343</v>
      </c>
      <c r="D1191" t="s">
        <v>7865</v>
      </c>
      <c r="E1191" s="2"/>
      <c r="F1191" s="4" t="s">
        <v>344</v>
      </c>
      <c r="G1191" t="s">
        <v>9</v>
      </c>
      <c r="H1191">
        <v>1</v>
      </c>
      <c r="I1191" s="89">
        <v>43101</v>
      </c>
      <c r="J1191">
        <v>12</v>
      </c>
      <c r="K1191" t="s">
        <v>10</v>
      </c>
    </row>
    <row r="1192" spans="1:11" ht="30" x14ac:dyDescent="0.25">
      <c r="A1192" s="4" t="s">
        <v>1907</v>
      </c>
      <c r="B1192" s="4" t="s">
        <v>1680</v>
      </c>
      <c r="C1192" t="s">
        <v>343</v>
      </c>
      <c r="D1192" t="s">
        <v>7865</v>
      </c>
      <c r="E1192" s="2"/>
      <c r="F1192" s="4" t="s">
        <v>345</v>
      </c>
      <c r="G1192" t="s">
        <v>9</v>
      </c>
      <c r="H1192">
        <v>1</v>
      </c>
      <c r="I1192" s="89">
        <v>43101</v>
      </c>
      <c r="J1192">
        <v>12</v>
      </c>
      <c r="K1192" t="s">
        <v>10</v>
      </c>
    </row>
    <row r="1193" spans="1:11" ht="30" x14ac:dyDescent="0.25">
      <c r="A1193" s="4" t="s">
        <v>1907</v>
      </c>
      <c r="B1193" s="4" t="s">
        <v>1680</v>
      </c>
      <c r="C1193" t="s">
        <v>343</v>
      </c>
      <c r="D1193" t="s">
        <v>7865</v>
      </c>
      <c r="E1193" s="2"/>
      <c r="F1193" s="4" t="s">
        <v>346</v>
      </c>
      <c r="G1193" t="s">
        <v>9</v>
      </c>
      <c r="H1193">
        <v>1</v>
      </c>
      <c r="I1193" s="89">
        <v>43101</v>
      </c>
      <c r="J1193">
        <v>12</v>
      </c>
      <c r="K1193" t="s">
        <v>10</v>
      </c>
    </row>
    <row r="1194" spans="1:11" ht="30" x14ac:dyDescent="0.25">
      <c r="A1194" s="4" t="s">
        <v>1907</v>
      </c>
      <c r="B1194" s="4" t="s">
        <v>1680</v>
      </c>
      <c r="C1194" t="s">
        <v>343</v>
      </c>
      <c r="D1194" t="s">
        <v>7865</v>
      </c>
      <c r="E1194" s="2"/>
      <c r="F1194" s="4" t="s">
        <v>347</v>
      </c>
      <c r="G1194" t="s">
        <v>9</v>
      </c>
      <c r="H1194">
        <v>1</v>
      </c>
      <c r="I1194" s="89">
        <v>43101</v>
      </c>
      <c r="J1194">
        <v>12</v>
      </c>
      <c r="K1194" t="s">
        <v>10</v>
      </c>
    </row>
    <row r="1195" spans="1:11" ht="30" x14ac:dyDescent="0.25">
      <c r="A1195" s="4" t="s">
        <v>1907</v>
      </c>
      <c r="B1195" s="4" t="s">
        <v>1680</v>
      </c>
      <c r="C1195" t="s">
        <v>343</v>
      </c>
      <c r="D1195" t="s">
        <v>7865</v>
      </c>
      <c r="E1195" s="2"/>
      <c r="F1195" s="4" t="s">
        <v>348</v>
      </c>
      <c r="G1195" t="s">
        <v>9</v>
      </c>
      <c r="H1195">
        <v>1</v>
      </c>
      <c r="I1195" s="89">
        <v>43101</v>
      </c>
      <c r="J1195">
        <v>12</v>
      </c>
      <c r="K1195" t="s">
        <v>10</v>
      </c>
    </row>
    <row r="1196" spans="1:11" ht="30" x14ac:dyDescent="0.25">
      <c r="A1196" s="4" t="s">
        <v>1907</v>
      </c>
      <c r="B1196" s="4" t="s">
        <v>365</v>
      </c>
      <c r="C1196" t="s">
        <v>366</v>
      </c>
      <c r="D1196" t="s">
        <v>7867</v>
      </c>
      <c r="E1196" s="2">
        <v>150000000</v>
      </c>
      <c r="F1196" s="4" t="s">
        <v>367</v>
      </c>
      <c r="G1196" t="s">
        <v>9</v>
      </c>
      <c r="H1196">
        <v>1</v>
      </c>
      <c r="I1196" s="89">
        <v>43101</v>
      </c>
      <c r="J1196">
        <v>12</v>
      </c>
      <c r="K1196" t="s">
        <v>10</v>
      </c>
    </row>
    <row r="1197" spans="1:11" ht="30" x14ac:dyDescent="0.25">
      <c r="A1197" s="4" t="s">
        <v>1907</v>
      </c>
      <c r="B1197" s="4" t="s">
        <v>365</v>
      </c>
      <c r="C1197" t="s">
        <v>366</v>
      </c>
      <c r="D1197" t="s">
        <v>7867</v>
      </c>
      <c r="E1197" s="2"/>
      <c r="F1197" s="4" t="s">
        <v>368</v>
      </c>
      <c r="G1197" t="s">
        <v>9</v>
      </c>
      <c r="H1197">
        <v>1</v>
      </c>
      <c r="I1197" s="89">
        <v>43101</v>
      </c>
      <c r="J1197">
        <v>12</v>
      </c>
      <c r="K1197" t="s">
        <v>10</v>
      </c>
    </row>
    <row r="1198" spans="1:11" ht="30" x14ac:dyDescent="0.25">
      <c r="A1198" s="4" t="s">
        <v>1907</v>
      </c>
      <c r="B1198" s="4" t="s">
        <v>365</v>
      </c>
      <c r="C1198" t="s">
        <v>366</v>
      </c>
      <c r="D1198" t="s">
        <v>7867</v>
      </c>
      <c r="E1198" s="2"/>
      <c r="F1198" s="4" t="s">
        <v>369</v>
      </c>
      <c r="G1198" t="s">
        <v>9</v>
      </c>
      <c r="H1198">
        <v>2</v>
      </c>
      <c r="I1198" s="89">
        <v>43101</v>
      </c>
      <c r="J1198">
        <v>12</v>
      </c>
      <c r="K1198" t="s">
        <v>10</v>
      </c>
    </row>
    <row r="1199" spans="1:11" ht="30" x14ac:dyDescent="0.25">
      <c r="A1199" s="4" t="s">
        <v>1907</v>
      </c>
      <c r="B1199" s="4" t="s">
        <v>365</v>
      </c>
      <c r="C1199" t="s">
        <v>366</v>
      </c>
      <c r="D1199" t="s">
        <v>7867</v>
      </c>
      <c r="E1199" s="2"/>
      <c r="F1199" s="4" t="s">
        <v>370</v>
      </c>
      <c r="G1199" t="s">
        <v>9</v>
      </c>
      <c r="H1199">
        <v>30</v>
      </c>
      <c r="I1199" s="89">
        <v>43101</v>
      </c>
      <c r="J1199">
        <v>12</v>
      </c>
      <c r="K1199" t="s">
        <v>10</v>
      </c>
    </row>
    <row r="1200" spans="1:11" ht="30" x14ac:dyDescent="0.25">
      <c r="A1200" s="4" t="s">
        <v>1907</v>
      </c>
      <c r="B1200" s="4" t="s">
        <v>365</v>
      </c>
      <c r="C1200" t="s">
        <v>366</v>
      </c>
      <c r="D1200" t="s">
        <v>7867</v>
      </c>
      <c r="E1200" s="2"/>
      <c r="F1200" s="4" t="s">
        <v>371</v>
      </c>
      <c r="G1200" t="s">
        <v>9</v>
      </c>
      <c r="H1200">
        <v>1500</v>
      </c>
      <c r="I1200" s="89">
        <v>43101</v>
      </c>
      <c r="J1200">
        <v>12</v>
      </c>
      <c r="K1200" t="s">
        <v>10</v>
      </c>
    </row>
    <row r="1201" spans="1:11" ht="30" x14ac:dyDescent="0.25">
      <c r="A1201" s="4" t="s">
        <v>1907</v>
      </c>
      <c r="B1201" s="4" t="s">
        <v>365</v>
      </c>
      <c r="C1201" t="s">
        <v>366</v>
      </c>
      <c r="D1201" t="s">
        <v>7867</v>
      </c>
      <c r="E1201" s="2"/>
      <c r="F1201" s="4" t="s">
        <v>372</v>
      </c>
      <c r="G1201" t="s">
        <v>9</v>
      </c>
      <c r="H1201">
        <v>10</v>
      </c>
      <c r="I1201" s="89">
        <v>43101</v>
      </c>
      <c r="J1201">
        <v>12</v>
      </c>
      <c r="K1201" t="s">
        <v>10</v>
      </c>
    </row>
    <row r="1202" spans="1:11" ht="30" x14ac:dyDescent="0.25">
      <c r="A1202" s="4" t="s">
        <v>1907</v>
      </c>
      <c r="B1202" s="4" t="s">
        <v>365</v>
      </c>
      <c r="C1202" t="s">
        <v>366</v>
      </c>
      <c r="D1202" t="s">
        <v>7867</v>
      </c>
      <c r="E1202" s="2"/>
      <c r="F1202" s="4" t="s">
        <v>373</v>
      </c>
      <c r="G1202" t="s">
        <v>9</v>
      </c>
      <c r="H1202">
        <v>1</v>
      </c>
      <c r="I1202" s="89">
        <v>43101</v>
      </c>
      <c r="J1202">
        <v>12</v>
      </c>
      <c r="K1202" t="s">
        <v>10</v>
      </c>
    </row>
    <row r="1203" spans="1:11" ht="30" x14ac:dyDescent="0.25">
      <c r="A1203" s="4" t="s">
        <v>1907</v>
      </c>
      <c r="B1203" s="4" t="s">
        <v>365</v>
      </c>
      <c r="C1203" t="s">
        <v>366</v>
      </c>
      <c r="D1203" t="s">
        <v>7867</v>
      </c>
      <c r="E1203" s="2"/>
      <c r="F1203" s="4" t="s">
        <v>374</v>
      </c>
      <c r="G1203" t="s">
        <v>9</v>
      </c>
      <c r="H1203">
        <v>1</v>
      </c>
      <c r="I1203" s="89">
        <v>43101</v>
      </c>
      <c r="J1203">
        <v>12</v>
      </c>
      <c r="K1203" t="s">
        <v>10</v>
      </c>
    </row>
    <row r="1204" spans="1:11" ht="30" x14ac:dyDescent="0.25">
      <c r="A1204" s="4" t="s">
        <v>1907</v>
      </c>
      <c r="B1204" s="4" t="s">
        <v>365</v>
      </c>
      <c r="C1204" t="s">
        <v>366</v>
      </c>
      <c r="D1204" t="s">
        <v>7867</v>
      </c>
      <c r="E1204" s="2"/>
      <c r="F1204" s="4" t="s">
        <v>375</v>
      </c>
      <c r="G1204" t="s">
        <v>9</v>
      </c>
      <c r="H1204">
        <v>1</v>
      </c>
      <c r="I1204" s="89">
        <v>43101</v>
      </c>
      <c r="J1204">
        <v>12</v>
      </c>
      <c r="K1204" t="s">
        <v>10</v>
      </c>
    </row>
    <row r="1205" spans="1:11" ht="30" x14ac:dyDescent="0.25">
      <c r="A1205" s="4" t="s">
        <v>1907</v>
      </c>
      <c r="B1205" s="4" t="s">
        <v>365</v>
      </c>
      <c r="C1205" t="s">
        <v>366</v>
      </c>
      <c r="D1205" t="s">
        <v>7867</v>
      </c>
      <c r="E1205" s="2"/>
      <c r="F1205" s="4" t="s">
        <v>376</v>
      </c>
      <c r="G1205" t="s">
        <v>9</v>
      </c>
      <c r="H1205">
        <v>1</v>
      </c>
      <c r="I1205" s="89">
        <v>43101</v>
      </c>
      <c r="J1205">
        <v>12</v>
      </c>
      <c r="K1205" t="s">
        <v>10</v>
      </c>
    </row>
    <row r="1206" spans="1:11" ht="30" x14ac:dyDescent="0.25">
      <c r="A1206" s="4" t="s">
        <v>1907</v>
      </c>
      <c r="B1206" s="4" t="s">
        <v>365</v>
      </c>
      <c r="C1206" t="s">
        <v>366</v>
      </c>
      <c r="D1206" t="s">
        <v>7867</v>
      </c>
      <c r="E1206" s="2"/>
      <c r="F1206" s="4" t="s">
        <v>377</v>
      </c>
      <c r="G1206" t="s">
        <v>9</v>
      </c>
      <c r="H1206">
        <v>1</v>
      </c>
      <c r="I1206" s="89">
        <v>43101</v>
      </c>
      <c r="J1206">
        <v>12</v>
      </c>
      <c r="K1206" t="s">
        <v>10</v>
      </c>
    </row>
    <row r="1207" spans="1:11" ht="30" x14ac:dyDescent="0.25">
      <c r="A1207" s="4" t="s">
        <v>1907</v>
      </c>
      <c r="B1207" s="4" t="s">
        <v>365</v>
      </c>
      <c r="C1207" t="s">
        <v>366</v>
      </c>
      <c r="D1207" t="s">
        <v>7867</v>
      </c>
      <c r="E1207" s="2"/>
      <c r="F1207" s="4" t="s">
        <v>378</v>
      </c>
      <c r="G1207" t="s">
        <v>9</v>
      </c>
      <c r="H1207">
        <v>1</v>
      </c>
      <c r="I1207" s="89">
        <v>43101</v>
      </c>
      <c r="J1207">
        <v>12</v>
      </c>
      <c r="K1207" t="s">
        <v>10</v>
      </c>
    </row>
    <row r="1208" spans="1:11" ht="30" x14ac:dyDescent="0.25">
      <c r="A1208" s="4" t="s">
        <v>1907</v>
      </c>
      <c r="B1208" s="4" t="s">
        <v>365</v>
      </c>
      <c r="C1208" t="s">
        <v>366</v>
      </c>
      <c r="D1208" t="s">
        <v>7867</v>
      </c>
      <c r="E1208" s="2"/>
      <c r="F1208" s="4" t="s">
        <v>379</v>
      </c>
      <c r="G1208" t="s">
        <v>9</v>
      </c>
      <c r="H1208">
        <v>1500</v>
      </c>
      <c r="I1208" s="89">
        <v>43101</v>
      </c>
      <c r="J1208">
        <v>12</v>
      </c>
      <c r="K1208" t="s">
        <v>10</v>
      </c>
    </row>
    <row r="1209" spans="1:11" ht="45" x14ac:dyDescent="0.25">
      <c r="A1209" s="4" t="s">
        <v>1907</v>
      </c>
      <c r="B1209" s="4" t="s">
        <v>380</v>
      </c>
      <c r="C1209" t="s">
        <v>349</v>
      </c>
      <c r="D1209" t="s">
        <v>7868</v>
      </c>
      <c r="E1209" s="2">
        <v>206000000</v>
      </c>
      <c r="F1209" s="4" t="s">
        <v>350</v>
      </c>
      <c r="G1209" t="s">
        <v>9</v>
      </c>
      <c r="H1209">
        <v>150</v>
      </c>
      <c r="I1209" s="89">
        <v>43101</v>
      </c>
      <c r="J1209">
        <v>12</v>
      </c>
      <c r="K1209" t="s">
        <v>10</v>
      </c>
    </row>
    <row r="1210" spans="1:11" ht="45" x14ac:dyDescent="0.25">
      <c r="A1210" s="4" t="s">
        <v>1907</v>
      </c>
      <c r="B1210" s="4" t="s">
        <v>380</v>
      </c>
      <c r="C1210" t="s">
        <v>349</v>
      </c>
      <c r="D1210" t="s">
        <v>7868</v>
      </c>
      <c r="E1210" s="2"/>
      <c r="F1210" s="4" t="s">
        <v>351</v>
      </c>
      <c r="G1210" t="s">
        <v>9</v>
      </c>
      <c r="H1210">
        <v>3</v>
      </c>
      <c r="I1210" s="89">
        <v>43101</v>
      </c>
      <c r="J1210">
        <v>12</v>
      </c>
      <c r="K1210" t="s">
        <v>10</v>
      </c>
    </row>
    <row r="1211" spans="1:11" ht="45" x14ac:dyDescent="0.25">
      <c r="A1211" s="4" t="s">
        <v>1907</v>
      </c>
      <c r="B1211" s="4" t="s">
        <v>380</v>
      </c>
      <c r="C1211" t="s">
        <v>349</v>
      </c>
      <c r="D1211" t="s">
        <v>7868</v>
      </c>
      <c r="E1211" s="2"/>
      <c r="F1211" s="4" t="s">
        <v>352</v>
      </c>
      <c r="G1211" t="s">
        <v>9</v>
      </c>
      <c r="H1211">
        <v>150</v>
      </c>
      <c r="I1211" s="89">
        <v>43101</v>
      </c>
      <c r="J1211">
        <v>12</v>
      </c>
      <c r="K1211" t="s">
        <v>10</v>
      </c>
    </row>
    <row r="1212" spans="1:11" ht="45" x14ac:dyDescent="0.25">
      <c r="A1212" s="4" t="s">
        <v>1907</v>
      </c>
      <c r="B1212" s="4" t="s">
        <v>380</v>
      </c>
      <c r="C1212" t="s">
        <v>349</v>
      </c>
      <c r="D1212" t="s">
        <v>7868</v>
      </c>
      <c r="E1212" s="2"/>
      <c r="F1212" s="4" t="s">
        <v>353</v>
      </c>
      <c r="G1212" t="s">
        <v>9</v>
      </c>
      <c r="H1212">
        <v>1</v>
      </c>
      <c r="I1212" s="89">
        <v>43101</v>
      </c>
      <c r="J1212">
        <v>12</v>
      </c>
      <c r="K1212" t="s">
        <v>10</v>
      </c>
    </row>
    <row r="1213" spans="1:11" ht="45" x14ac:dyDescent="0.25">
      <c r="A1213" s="4" t="s">
        <v>1907</v>
      </c>
      <c r="B1213" s="4" t="s">
        <v>380</v>
      </c>
      <c r="C1213" t="s">
        <v>349</v>
      </c>
      <c r="D1213" t="s">
        <v>7868</v>
      </c>
      <c r="E1213" s="2"/>
      <c r="F1213" s="4" t="s">
        <v>354</v>
      </c>
      <c r="G1213" t="s">
        <v>9</v>
      </c>
      <c r="H1213">
        <v>2</v>
      </c>
      <c r="I1213" s="89">
        <v>43101</v>
      </c>
      <c r="J1213">
        <v>12</v>
      </c>
      <c r="K1213" t="s">
        <v>10</v>
      </c>
    </row>
    <row r="1214" spans="1:11" ht="30" x14ac:dyDescent="0.25">
      <c r="A1214" s="4" t="s">
        <v>1907</v>
      </c>
      <c r="B1214" s="4" t="s">
        <v>1877</v>
      </c>
      <c r="C1214" t="s">
        <v>355</v>
      </c>
      <c r="D1214" t="s">
        <v>7869</v>
      </c>
      <c r="E1214" s="2">
        <v>617517903</v>
      </c>
      <c r="F1214" s="4" t="s">
        <v>356</v>
      </c>
      <c r="G1214" t="s">
        <v>9</v>
      </c>
      <c r="H1214">
        <v>3</v>
      </c>
      <c r="I1214" s="89">
        <v>43101</v>
      </c>
      <c r="J1214">
        <v>12</v>
      </c>
      <c r="K1214" t="s">
        <v>10</v>
      </c>
    </row>
    <row r="1215" spans="1:11" ht="30" x14ac:dyDescent="0.25">
      <c r="A1215" s="4" t="s">
        <v>1907</v>
      </c>
      <c r="B1215" s="4" t="s">
        <v>1877</v>
      </c>
      <c r="C1215" t="s">
        <v>355</v>
      </c>
      <c r="D1215" t="s">
        <v>7869</v>
      </c>
      <c r="E1215" s="2"/>
      <c r="F1215" s="4" t="s">
        <v>357</v>
      </c>
      <c r="G1215" t="s">
        <v>9</v>
      </c>
      <c r="H1215">
        <v>2</v>
      </c>
      <c r="I1215" s="89">
        <v>43101</v>
      </c>
      <c r="J1215">
        <v>12</v>
      </c>
      <c r="K1215" t="s">
        <v>10</v>
      </c>
    </row>
    <row r="1216" spans="1:11" ht="30" x14ac:dyDescent="0.25">
      <c r="A1216" s="4" t="s">
        <v>1907</v>
      </c>
      <c r="B1216" s="4" t="s">
        <v>1877</v>
      </c>
      <c r="C1216" t="s">
        <v>355</v>
      </c>
      <c r="D1216" t="s">
        <v>7869</v>
      </c>
      <c r="E1216" s="2"/>
      <c r="F1216" s="4" t="s">
        <v>358</v>
      </c>
      <c r="G1216" t="s">
        <v>9</v>
      </c>
      <c r="H1216">
        <v>1</v>
      </c>
      <c r="I1216" s="89">
        <v>43101</v>
      </c>
      <c r="J1216">
        <v>12</v>
      </c>
      <c r="K1216" t="s">
        <v>10</v>
      </c>
    </row>
    <row r="1217" spans="1:11" ht="45" x14ac:dyDescent="0.25">
      <c r="A1217" s="4" t="s">
        <v>1907</v>
      </c>
      <c r="B1217" s="4" t="s">
        <v>380</v>
      </c>
      <c r="C1217" t="s">
        <v>381</v>
      </c>
      <c r="D1217" t="s">
        <v>7870</v>
      </c>
      <c r="E1217" s="2">
        <v>0</v>
      </c>
      <c r="F1217" s="4" t="s">
        <v>350</v>
      </c>
      <c r="G1217" t="s">
        <v>9</v>
      </c>
      <c r="H1217">
        <v>150</v>
      </c>
      <c r="I1217" s="89">
        <v>43101</v>
      </c>
      <c r="J1217">
        <v>12</v>
      </c>
      <c r="K1217" t="s">
        <v>10</v>
      </c>
    </row>
    <row r="1218" spans="1:11" ht="45" x14ac:dyDescent="0.25">
      <c r="A1218" s="4" t="s">
        <v>1907</v>
      </c>
      <c r="B1218" s="4" t="s">
        <v>380</v>
      </c>
      <c r="C1218" t="s">
        <v>381</v>
      </c>
      <c r="D1218" t="s">
        <v>7870</v>
      </c>
      <c r="E1218" s="2"/>
      <c r="F1218" s="4" t="s">
        <v>351</v>
      </c>
      <c r="G1218" t="s">
        <v>9</v>
      </c>
      <c r="H1218">
        <v>3</v>
      </c>
      <c r="I1218" s="89">
        <v>43101</v>
      </c>
      <c r="J1218">
        <v>12</v>
      </c>
      <c r="K1218" t="s">
        <v>10</v>
      </c>
    </row>
    <row r="1219" spans="1:11" ht="45" x14ac:dyDescent="0.25">
      <c r="A1219" s="4" t="s">
        <v>1907</v>
      </c>
      <c r="B1219" s="4" t="s">
        <v>380</v>
      </c>
      <c r="C1219" t="s">
        <v>381</v>
      </c>
      <c r="D1219" t="s">
        <v>7870</v>
      </c>
      <c r="E1219" s="2"/>
      <c r="F1219" s="4" t="s">
        <v>352</v>
      </c>
      <c r="G1219" t="s">
        <v>9</v>
      </c>
      <c r="H1219">
        <v>150</v>
      </c>
      <c r="I1219" s="89">
        <v>43101</v>
      </c>
      <c r="J1219">
        <v>12</v>
      </c>
      <c r="K1219" t="s">
        <v>10</v>
      </c>
    </row>
    <row r="1220" spans="1:11" ht="45" x14ac:dyDescent="0.25">
      <c r="A1220" s="4" t="s">
        <v>1907</v>
      </c>
      <c r="B1220" s="4" t="s">
        <v>380</v>
      </c>
      <c r="C1220" t="s">
        <v>381</v>
      </c>
      <c r="D1220" t="s">
        <v>7870</v>
      </c>
      <c r="E1220" s="2"/>
      <c r="F1220" s="4" t="s">
        <v>353</v>
      </c>
      <c r="G1220" t="s">
        <v>9</v>
      </c>
      <c r="H1220">
        <v>1</v>
      </c>
      <c r="I1220" s="89">
        <v>43101</v>
      </c>
      <c r="J1220">
        <v>12</v>
      </c>
      <c r="K1220" t="s">
        <v>10</v>
      </c>
    </row>
    <row r="1221" spans="1:11" ht="45" x14ac:dyDescent="0.25">
      <c r="A1221" s="4" t="s">
        <v>1907</v>
      </c>
      <c r="B1221" s="4" t="s">
        <v>380</v>
      </c>
      <c r="C1221" t="s">
        <v>381</v>
      </c>
      <c r="D1221" t="s">
        <v>7870</v>
      </c>
      <c r="E1221" s="2"/>
      <c r="F1221" s="4" t="s">
        <v>354</v>
      </c>
      <c r="G1221" t="s">
        <v>9</v>
      </c>
      <c r="H1221">
        <v>2</v>
      </c>
      <c r="I1221" s="89">
        <v>43101</v>
      </c>
      <c r="J1221">
        <v>12</v>
      </c>
      <c r="K1221" t="s">
        <v>10</v>
      </c>
    </row>
    <row r="1222" spans="1:11" ht="30" x14ac:dyDescent="0.25">
      <c r="A1222" s="4" t="s">
        <v>1911</v>
      </c>
      <c r="B1222" s="4" t="s">
        <v>7871</v>
      </c>
      <c r="C1222" t="s">
        <v>945</v>
      </c>
      <c r="D1222" t="s">
        <v>7872</v>
      </c>
      <c r="E1222" s="2">
        <v>0</v>
      </c>
      <c r="F1222" s="4" t="s">
        <v>913</v>
      </c>
      <c r="G1222" t="s">
        <v>20</v>
      </c>
      <c r="H1222">
        <v>23</v>
      </c>
      <c r="I1222" s="89">
        <v>43101</v>
      </c>
      <c r="J1222">
        <v>12</v>
      </c>
      <c r="K1222" t="s">
        <v>10</v>
      </c>
    </row>
    <row r="1223" spans="1:11" ht="30" x14ac:dyDescent="0.25">
      <c r="A1223" s="4" t="s">
        <v>1911</v>
      </c>
      <c r="B1223" s="4" t="s">
        <v>7871</v>
      </c>
      <c r="C1223" t="s">
        <v>945</v>
      </c>
      <c r="D1223" t="s">
        <v>7872</v>
      </c>
      <c r="E1223" s="2"/>
      <c r="F1223" s="4" t="s">
        <v>916</v>
      </c>
      <c r="G1223" t="s">
        <v>20</v>
      </c>
      <c r="H1223">
        <v>25</v>
      </c>
      <c r="I1223" s="89">
        <v>43101</v>
      </c>
      <c r="J1223">
        <v>12</v>
      </c>
      <c r="K1223" t="s">
        <v>10</v>
      </c>
    </row>
    <row r="1224" spans="1:11" ht="30" x14ac:dyDescent="0.25">
      <c r="A1224" s="4" t="s">
        <v>1911</v>
      </c>
      <c r="B1224" s="4" t="s">
        <v>7871</v>
      </c>
      <c r="C1224" t="s">
        <v>945</v>
      </c>
      <c r="D1224" t="s">
        <v>7872</v>
      </c>
      <c r="E1224" s="2"/>
      <c r="F1224" s="4" t="s">
        <v>7873</v>
      </c>
      <c r="G1224" t="s">
        <v>20</v>
      </c>
      <c r="H1224">
        <v>100</v>
      </c>
      <c r="I1224" s="89">
        <v>43101</v>
      </c>
      <c r="J1224">
        <v>12</v>
      </c>
      <c r="K1224" t="s">
        <v>10</v>
      </c>
    </row>
    <row r="1225" spans="1:11" ht="30" x14ac:dyDescent="0.25">
      <c r="A1225" s="4" t="s">
        <v>1911</v>
      </c>
      <c r="B1225" s="4" t="s">
        <v>7871</v>
      </c>
      <c r="C1225" t="s">
        <v>945</v>
      </c>
      <c r="D1225" t="s">
        <v>7872</v>
      </c>
      <c r="E1225" s="2"/>
      <c r="F1225" s="4" t="s">
        <v>7874</v>
      </c>
      <c r="G1225" t="s">
        <v>20</v>
      </c>
      <c r="H1225">
        <v>50</v>
      </c>
      <c r="I1225" s="89">
        <v>43101</v>
      </c>
      <c r="J1225">
        <v>12</v>
      </c>
      <c r="K1225" t="s">
        <v>10</v>
      </c>
    </row>
    <row r="1226" spans="1:11" ht="30" x14ac:dyDescent="0.25">
      <c r="A1226" s="4" t="s">
        <v>1911</v>
      </c>
      <c r="B1226" s="4" t="s">
        <v>7871</v>
      </c>
      <c r="C1226" t="s">
        <v>912</v>
      </c>
      <c r="D1226" t="s">
        <v>7875</v>
      </c>
      <c r="E1226" s="2">
        <v>1008194798</v>
      </c>
      <c r="F1226" s="4" t="s">
        <v>913</v>
      </c>
      <c r="G1226" t="s">
        <v>20</v>
      </c>
      <c r="H1226">
        <v>23</v>
      </c>
      <c r="I1226" s="89">
        <v>43101</v>
      </c>
      <c r="J1226">
        <v>12</v>
      </c>
      <c r="K1226" t="s">
        <v>10</v>
      </c>
    </row>
    <row r="1227" spans="1:11" ht="30" x14ac:dyDescent="0.25">
      <c r="A1227" s="4" t="s">
        <v>1911</v>
      </c>
      <c r="B1227" s="4" t="s">
        <v>7871</v>
      </c>
      <c r="C1227" t="s">
        <v>912</v>
      </c>
      <c r="D1227" t="s">
        <v>7875</v>
      </c>
      <c r="E1227" s="2"/>
      <c r="F1227" s="4" t="s">
        <v>916</v>
      </c>
      <c r="G1227" t="s">
        <v>20</v>
      </c>
      <c r="H1227">
        <v>25</v>
      </c>
      <c r="I1227" s="89">
        <v>43101</v>
      </c>
      <c r="J1227">
        <v>12</v>
      </c>
      <c r="K1227" t="s">
        <v>10</v>
      </c>
    </row>
    <row r="1228" spans="1:11" ht="30" x14ac:dyDescent="0.25">
      <c r="A1228" s="4" t="s">
        <v>1911</v>
      </c>
      <c r="B1228" s="4" t="s">
        <v>7871</v>
      </c>
      <c r="C1228" t="s">
        <v>912</v>
      </c>
      <c r="D1228" t="s">
        <v>7875</v>
      </c>
      <c r="E1228" s="2"/>
      <c r="F1228" s="4" t="s">
        <v>7873</v>
      </c>
      <c r="G1228" t="s">
        <v>20</v>
      </c>
      <c r="H1228">
        <v>100</v>
      </c>
      <c r="I1228" s="89">
        <v>43101</v>
      </c>
      <c r="J1228">
        <v>12</v>
      </c>
      <c r="K1228" t="s">
        <v>10</v>
      </c>
    </row>
    <row r="1229" spans="1:11" ht="30" x14ac:dyDescent="0.25">
      <c r="A1229" s="4" t="s">
        <v>1911</v>
      </c>
      <c r="B1229" s="4" t="s">
        <v>7871</v>
      </c>
      <c r="C1229" t="s">
        <v>912</v>
      </c>
      <c r="D1229" t="s">
        <v>7875</v>
      </c>
      <c r="E1229" s="2"/>
      <c r="F1229" s="4" t="s">
        <v>7874</v>
      </c>
      <c r="G1229" t="s">
        <v>20</v>
      </c>
      <c r="H1229">
        <v>50</v>
      </c>
      <c r="I1229" s="89">
        <v>43101</v>
      </c>
      <c r="J1229">
        <v>12</v>
      </c>
      <c r="K1229" t="s">
        <v>10</v>
      </c>
    </row>
    <row r="1230" spans="1:11" ht="30" x14ac:dyDescent="0.25">
      <c r="A1230" s="4" t="s">
        <v>1911</v>
      </c>
      <c r="B1230" s="4" t="s">
        <v>7876</v>
      </c>
      <c r="C1230" t="s">
        <v>921</v>
      </c>
      <c r="D1230" t="s">
        <v>7877</v>
      </c>
      <c r="E1230" s="2">
        <v>0</v>
      </c>
      <c r="F1230" s="4" t="s">
        <v>922</v>
      </c>
      <c r="G1230" t="s">
        <v>20</v>
      </c>
      <c r="H1230">
        <v>25</v>
      </c>
      <c r="I1230" s="89">
        <v>43101</v>
      </c>
      <c r="J1230">
        <v>12</v>
      </c>
      <c r="K1230" t="s">
        <v>10</v>
      </c>
    </row>
    <row r="1231" spans="1:11" ht="30" x14ac:dyDescent="0.25">
      <c r="A1231" s="4" t="s">
        <v>1911</v>
      </c>
      <c r="B1231" s="4" t="s">
        <v>7878</v>
      </c>
      <c r="C1231" t="s">
        <v>921</v>
      </c>
      <c r="D1231" t="s">
        <v>7877</v>
      </c>
      <c r="E1231" s="2"/>
      <c r="F1231" s="4" t="s">
        <v>923</v>
      </c>
      <c r="G1231" t="s">
        <v>20</v>
      </c>
      <c r="H1231">
        <v>25</v>
      </c>
      <c r="I1231" s="89">
        <v>43101</v>
      </c>
      <c r="J1231">
        <v>12</v>
      </c>
      <c r="K1231" t="s">
        <v>10</v>
      </c>
    </row>
    <row r="1232" spans="1:11" ht="30" x14ac:dyDescent="0.25">
      <c r="A1232" s="4" t="s">
        <v>1911</v>
      </c>
      <c r="B1232" s="4" t="s">
        <v>7878</v>
      </c>
      <c r="C1232" t="s">
        <v>921</v>
      </c>
      <c r="D1232" t="s">
        <v>7877</v>
      </c>
      <c r="E1232" s="2"/>
      <c r="F1232" s="4" t="s">
        <v>924</v>
      </c>
      <c r="G1232" t="s">
        <v>20</v>
      </c>
      <c r="H1232">
        <v>25</v>
      </c>
      <c r="I1232" s="89">
        <v>43101</v>
      </c>
      <c r="J1232">
        <v>12</v>
      </c>
      <c r="K1232" t="s">
        <v>10</v>
      </c>
    </row>
    <row r="1233" spans="1:11" ht="30" x14ac:dyDescent="0.25">
      <c r="A1233" s="4" t="s">
        <v>1911</v>
      </c>
      <c r="B1233" s="4" t="s">
        <v>7878</v>
      </c>
      <c r="C1233" t="s">
        <v>921</v>
      </c>
      <c r="D1233" t="s">
        <v>7877</v>
      </c>
      <c r="E1233" s="2"/>
      <c r="F1233" s="4" t="s">
        <v>925</v>
      </c>
      <c r="G1233" t="s">
        <v>20</v>
      </c>
      <c r="H1233">
        <v>25</v>
      </c>
      <c r="I1233" s="89">
        <v>43101</v>
      </c>
      <c r="J1233">
        <v>12</v>
      </c>
      <c r="K1233" t="s">
        <v>10</v>
      </c>
    </row>
    <row r="1234" spans="1:11" ht="30" x14ac:dyDescent="0.25">
      <c r="A1234" s="4" t="s">
        <v>1911</v>
      </c>
      <c r="B1234" s="4" t="s">
        <v>7878</v>
      </c>
      <c r="C1234" t="s">
        <v>921</v>
      </c>
      <c r="D1234" t="s">
        <v>7877</v>
      </c>
      <c r="E1234" s="2"/>
      <c r="F1234" s="4" t="s">
        <v>926</v>
      </c>
      <c r="G1234" t="s">
        <v>20</v>
      </c>
      <c r="H1234">
        <v>25</v>
      </c>
      <c r="I1234" s="89">
        <v>43101</v>
      </c>
      <c r="J1234">
        <v>12</v>
      </c>
      <c r="K1234" t="s">
        <v>10</v>
      </c>
    </row>
    <row r="1235" spans="1:11" ht="30" x14ac:dyDescent="0.25">
      <c r="A1235" s="4" t="s">
        <v>1911</v>
      </c>
      <c r="B1235" s="4" t="s">
        <v>7878</v>
      </c>
      <c r="C1235" t="s">
        <v>921</v>
      </c>
      <c r="D1235" t="s">
        <v>7877</v>
      </c>
      <c r="E1235" s="2"/>
      <c r="F1235" s="4" t="s">
        <v>927</v>
      </c>
      <c r="G1235" t="s">
        <v>20</v>
      </c>
      <c r="H1235">
        <v>25</v>
      </c>
      <c r="I1235" s="89">
        <v>43101</v>
      </c>
      <c r="J1235">
        <v>12</v>
      </c>
      <c r="K1235" t="s">
        <v>10</v>
      </c>
    </row>
    <row r="1236" spans="1:11" ht="30" x14ac:dyDescent="0.25">
      <c r="A1236" s="4" t="s">
        <v>1911</v>
      </c>
      <c r="B1236" s="4" t="s">
        <v>7878</v>
      </c>
      <c r="C1236" t="s">
        <v>921</v>
      </c>
      <c r="D1236" t="s">
        <v>7877</v>
      </c>
      <c r="E1236" s="2"/>
      <c r="F1236" s="4" t="s">
        <v>928</v>
      </c>
      <c r="G1236" t="s">
        <v>20</v>
      </c>
      <c r="H1236">
        <v>25</v>
      </c>
      <c r="I1236" s="89">
        <v>43101</v>
      </c>
      <c r="J1236">
        <v>12</v>
      </c>
      <c r="K1236" t="s">
        <v>10</v>
      </c>
    </row>
    <row r="1237" spans="1:11" ht="30" x14ac:dyDescent="0.25">
      <c r="A1237" s="4" t="s">
        <v>1911</v>
      </c>
      <c r="B1237" s="4" t="s">
        <v>7878</v>
      </c>
      <c r="C1237" t="s">
        <v>921</v>
      </c>
      <c r="D1237" t="s">
        <v>7877</v>
      </c>
      <c r="E1237" s="2"/>
      <c r="F1237" s="4" t="s">
        <v>929</v>
      </c>
      <c r="G1237" t="s">
        <v>20</v>
      </c>
      <c r="H1237">
        <v>25</v>
      </c>
      <c r="I1237" s="89">
        <v>43101</v>
      </c>
      <c r="J1237">
        <v>12</v>
      </c>
      <c r="K1237" t="s">
        <v>10</v>
      </c>
    </row>
    <row r="1238" spans="1:11" ht="30" x14ac:dyDescent="0.25">
      <c r="A1238" s="4" t="s">
        <v>1911</v>
      </c>
      <c r="B1238" s="4" t="s">
        <v>7878</v>
      </c>
      <c r="C1238" t="s">
        <v>921</v>
      </c>
      <c r="D1238" t="s">
        <v>7877</v>
      </c>
      <c r="E1238" s="2"/>
      <c r="F1238" s="4" t="s">
        <v>930</v>
      </c>
      <c r="G1238" t="s">
        <v>20</v>
      </c>
      <c r="H1238">
        <v>25</v>
      </c>
      <c r="I1238" s="89">
        <v>43101</v>
      </c>
      <c r="J1238">
        <v>12</v>
      </c>
      <c r="K1238" t="s">
        <v>10</v>
      </c>
    </row>
    <row r="1239" spans="1:11" ht="30" x14ac:dyDescent="0.25">
      <c r="A1239" s="4" t="s">
        <v>1911</v>
      </c>
      <c r="B1239" s="4" t="s">
        <v>7878</v>
      </c>
      <c r="C1239" t="s">
        <v>921</v>
      </c>
      <c r="D1239" t="s">
        <v>7877</v>
      </c>
      <c r="E1239" s="2"/>
      <c r="F1239" s="4" t="s">
        <v>931</v>
      </c>
      <c r="G1239" t="s">
        <v>20</v>
      </c>
      <c r="H1239">
        <v>25</v>
      </c>
      <c r="I1239" s="89">
        <v>43101</v>
      </c>
      <c r="J1239">
        <v>12</v>
      </c>
      <c r="K1239" t="s">
        <v>10</v>
      </c>
    </row>
    <row r="1240" spans="1:11" ht="30" x14ac:dyDescent="0.25">
      <c r="A1240" s="4" t="s">
        <v>1911</v>
      </c>
      <c r="B1240" s="4" t="s">
        <v>7878</v>
      </c>
      <c r="C1240" t="s">
        <v>921</v>
      </c>
      <c r="D1240" t="s">
        <v>7877</v>
      </c>
      <c r="E1240" s="2"/>
      <c r="F1240" s="4" t="s">
        <v>932</v>
      </c>
      <c r="G1240" t="s">
        <v>20</v>
      </c>
      <c r="H1240">
        <v>25</v>
      </c>
      <c r="I1240" s="89">
        <v>43101</v>
      </c>
      <c r="J1240">
        <v>12</v>
      </c>
      <c r="K1240" t="s">
        <v>10</v>
      </c>
    </row>
    <row r="1241" spans="1:11" ht="30" x14ac:dyDescent="0.25">
      <c r="A1241" s="4" t="s">
        <v>1911</v>
      </c>
      <c r="B1241" s="4" t="s">
        <v>7878</v>
      </c>
      <c r="C1241" t="s">
        <v>921</v>
      </c>
      <c r="D1241" t="s">
        <v>7877</v>
      </c>
      <c r="E1241" s="2"/>
      <c r="F1241" s="4" t="s">
        <v>933</v>
      </c>
      <c r="G1241" t="s">
        <v>20</v>
      </c>
      <c r="H1241">
        <v>25</v>
      </c>
      <c r="I1241" s="89">
        <v>43101</v>
      </c>
      <c r="J1241">
        <v>12</v>
      </c>
      <c r="K1241" t="s">
        <v>10</v>
      </c>
    </row>
    <row r="1242" spans="1:11" ht="30" x14ac:dyDescent="0.25">
      <c r="A1242" s="4" t="s">
        <v>1911</v>
      </c>
      <c r="B1242" s="4" t="s">
        <v>7878</v>
      </c>
      <c r="C1242" t="s">
        <v>921</v>
      </c>
      <c r="D1242" t="s">
        <v>7877</v>
      </c>
      <c r="E1242" s="2"/>
      <c r="F1242" s="4" t="s">
        <v>934</v>
      </c>
      <c r="G1242" t="s">
        <v>20</v>
      </c>
      <c r="H1242">
        <v>25</v>
      </c>
      <c r="I1242" s="89">
        <v>43101</v>
      </c>
      <c r="J1242">
        <v>12</v>
      </c>
      <c r="K1242" t="s">
        <v>10</v>
      </c>
    </row>
    <row r="1243" spans="1:11" ht="30" x14ac:dyDescent="0.25">
      <c r="A1243" s="4" t="s">
        <v>1911</v>
      </c>
      <c r="B1243" s="4" t="s">
        <v>7878</v>
      </c>
      <c r="C1243" t="s">
        <v>921</v>
      </c>
      <c r="D1243" t="s">
        <v>7877</v>
      </c>
      <c r="E1243" s="2"/>
      <c r="F1243" s="4" t="s">
        <v>713</v>
      </c>
      <c r="G1243" t="s">
        <v>20</v>
      </c>
      <c r="H1243">
        <v>25</v>
      </c>
      <c r="I1243" s="89">
        <v>43101</v>
      </c>
      <c r="J1243">
        <v>12</v>
      </c>
      <c r="K1243" t="s">
        <v>10</v>
      </c>
    </row>
    <row r="1244" spans="1:11" ht="30" x14ac:dyDescent="0.25">
      <c r="A1244" s="4" t="s">
        <v>1911</v>
      </c>
      <c r="B1244" s="4" t="s">
        <v>7878</v>
      </c>
      <c r="C1244" t="s">
        <v>921</v>
      </c>
      <c r="D1244" t="s">
        <v>7877</v>
      </c>
      <c r="E1244" s="2"/>
      <c r="F1244" s="4" t="s">
        <v>935</v>
      </c>
      <c r="G1244" t="s">
        <v>20</v>
      </c>
      <c r="H1244">
        <v>25</v>
      </c>
      <c r="I1244" s="89">
        <v>43101</v>
      </c>
      <c r="J1244">
        <v>12</v>
      </c>
      <c r="K1244" t="s">
        <v>10</v>
      </c>
    </row>
    <row r="1245" spans="1:11" ht="30" x14ac:dyDescent="0.25">
      <c r="A1245" s="4" t="s">
        <v>1911</v>
      </c>
      <c r="B1245" s="4" t="s">
        <v>7878</v>
      </c>
      <c r="C1245" t="s">
        <v>921</v>
      </c>
      <c r="D1245" t="s">
        <v>7877</v>
      </c>
      <c r="E1245" s="2"/>
      <c r="F1245" s="4" t="s">
        <v>936</v>
      </c>
      <c r="G1245" t="s">
        <v>20</v>
      </c>
      <c r="H1245">
        <v>25</v>
      </c>
      <c r="I1245" s="89">
        <v>43101</v>
      </c>
      <c r="J1245">
        <v>12</v>
      </c>
      <c r="K1245" t="s">
        <v>10</v>
      </c>
    </row>
    <row r="1246" spans="1:11" ht="30" x14ac:dyDescent="0.25">
      <c r="A1246" s="4" t="s">
        <v>1911</v>
      </c>
      <c r="B1246" s="4" t="s">
        <v>7878</v>
      </c>
      <c r="C1246" t="s">
        <v>921</v>
      </c>
      <c r="D1246" t="s">
        <v>7877</v>
      </c>
      <c r="E1246" s="2"/>
      <c r="F1246" s="4" t="s">
        <v>937</v>
      </c>
      <c r="G1246" t="s">
        <v>20</v>
      </c>
      <c r="H1246">
        <v>25</v>
      </c>
      <c r="I1246" s="89">
        <v>43101</v>
      </c>
      <c r="J1246">
        <v>12</v>
      </c>
      <c r="K1246" t="s">
        <v>10</v>
      </c>
    </row>
    <row r="1247" spans="1:11" ht="30" x14ac:dyDescent="0.25">
      <c r="A1247" s="4" t="s">
        <v>1911</v>
      </c>
      <c r="B1247" s="4" t="s">
        <v>7878</v>
      </c>
      <c r="C1247" t="s">
        <v>921</v>
      </c>
      <c r="D1247" t="s">
        <v>7877</v>
      </c>
      <c r="E1247" s="2"/>
      <c r="F1247" s="4" t="s">
        <v>938</v>
      </c>
      <c r="G1247" t="s">
        <v>20</v>
      </c>
      <c r="H1247">
        <v>25</v>
      </c>
      <c r="I1247" s="89">
        <v>43101</v>
      </c>
      <c r="J1247">
        <v>12</v>
      </c>
      <c r="K1247" t="s">
        <v>10</v>
      </c>
    </row>
    <row r="1248" spans="1:11" ht="30" x14ac:dyDescent="0.25">
      <c r="A1248" s="4" t="s">
        <v>1911</v>
      </c>
      <c r="B1248" s="4" t="s">
        <v>7878</v>
      </c>
      <c r="C1248" t="s">
        <v>921</v>
      </c>
      <c r="D1248" t="s">
        <v>7877</v>
      </c>
      <c r="E1248" s="2"/>
      <c r="F1248" s="4" t="s">
        <v>939</v>
      </c>
      <c r="G1248" t="s">
        <v>20</v>
      </c>
      <c r="H1248">
        <v>25</v>
      </c>
      <c r="I1248" s="89">
        <v>43101</v>
      </c>
      <c r="J1248">
        <v>12</v>
      </c>
      <c r="K1248" t="s">
        <v>10</v>
      </c>
    </row>
    <row r="1249" spans="1:11" ht="30" x14ac:dyDescent="0.25">
      <c r="A1249" s="4" t="s">
        <v>1911</v>
      </c>
      <c r="B1249" s="4" t="s">
        <v>7878</v>
      </c>
      <c r="C1249" t="s">
        <v>921</v>
      </c>
      <c r="D1249" t="s">
        <v>7877</v>
      </c>
      <c r="E1249" s="2"/>
      <c r="F1249" s="4" t="s">
        <v>922</v>
      </c>
      <c r="G1249" t="s">
        <v>20</v>
      </c>
      <c r="H1249">
        <v>25</v>
      </c>
      <c r="I1249" s="89">
        <v>43101</v>
      </c>
      <c r="J1249">
        <v>12</v>
      </c>
      <c r="K1249" t="s">
        <v>10</v>
      </c>
    </row>
    <row r="1250" spans="1:11" ht="30" x14ac:dyDescent="0.25">
      <c r="A1250" s="4" t="s">
        <v>1911</v>
      </c>
      <c r="B1250" s="4" t="s">
        <v>7878</v>
      </c>
      <c r="C1250" t="s">
        <v>921</v>
      </c>
      <c r="D1250" t="s">
        <v>7877</v>
      </c>
      <c r="E1250" s="2"/>
      <c r="F1250" s="4" t="s">
        <v>923</v>
      </c>
      <c r="G1250" t="s">
        <v>20</v>
      </c>
      <c r="H1250">
        <v>25</v>
      </c>
      <c r="I1250" s="89">
        <v>43101</v>
      </c>
      <c r="J1250">
        <v>12</v>
      </c>
      <c r="K1250" t="s">
        <v>10</v>
      </c>
    </row>
    <row r="1251" spans="1:11" ht="30" x14ac:dyDescent="0.25">
      <c r="A1251" s="4" t="s">
        <v>1911</v>
      </c>
      <c r="B1251" s="4" t="s">
        <v>7878</v>
      </c>
      <c r="C1251" t="s">
        <v>921</v>
      </c>
      <c r="D1251" t="s">
        <v>7877</v>
      </c>
      <c r="E1251" s="2"/>
      <c r="F1251" s="4" t="s">
        <v>924</v>
      </c>
      <c r="G1251" t="s">
        <v>20</v>
      </c>
      <c r="H1251">
        <v>25</v>
      </c>
      <c r="I1251" s="89">
        <v>43101</v>
      </c>
      <c r="J1251">
        <v>12</v>
      </c>
      <c r="K1251" t="s">
        <v>10</v>
      </c>
    </row>
    <row r="1252" spans="1:11" ht="30" x14ac:dyDescent="0.25">
      <c r="A1252" s="4" t="s">
        <v>1911</v>
      </c>
      <c r="B1252" s="4" t="s">
        <v>7878</v>
      </c>
      <c r="C1252" t="s">
        <v>921</v>
      </c>
      <c r="D1252" t="s">
        <v>7877</v>
      </c>
      <c r="E1252" s="2"/>
      <c r="F1252" s="4" t="s">
        <v>925</v>
      </c>
      <c r="G1252" t="s">
        <v>20</v>
      </c>
      <c r="H1252">
        <v>25</v>
      </c>
      <c r="I1252" s="89">
        <v>43101</v>
      </c>
      <c r="J1252">
        <v>12</v>
      </c>
      <c r="K1252" t="s">
        <v>10</v>
      </c>
    </row>
    <row r="1253" spans="1:11" ht="30" x14ac:dyDescent="0.25">
      <c r="A1253" s="4" t="s">
        <v>1911</v>
      </c>
      <c r="B1253" s="4" t="s">
        <v>7878</v>
      </c>
      <c r="C1253" t="s">
        <v>921</v>
      </c>
      <c r="D1253" t="s">
        <v>7877</v>
      </c>
      <c r="E1253" s="2"/>
      <c r="F1253" s="4" t="s">
        <v>926</v>
      </c>
      <c r="G1253" t="s">
        <v>20</v>
      </c>
      <c r="H1253">
        <v>25</v>
      </c>
      <c r="I1253" s="89">
        <v>43101</v>
      </c>
      <c r="J1253">
        <v>12</v>
      </c>
      <c r="K1253" t="s">
        <v>10</v>
      </c>
    </row>
    <row r="1254" spans="1:11" ht="30" x14ac:dyDescent="0.25">
      <c r="A1254" s="4" t="s">
        <v>1911</v>
      </c>
      <c r="B1254" s="4" t="s">
        <v>7878</v>
      </c>
      <c r="C1254" t="s">
        <v>921</v>
      </c>
      <c r="D1254" t="s">
        <v>7877</v>
      </c>
      <c r="E1254" s="2"/>
      <c r="F1254" s="4" t="s">
        <v>927</v>
      </c>
      <c r="G1254" t="s">
        <v>20</v>
      </c>
      <c r="H1254">
        <v>25</v>
      </c>
      <c r="I1254" s="89">
        <v>43101</v>
      </c>
      <c r="J1254">
        <v>12</v>
      </c>
      <c r="K1254" t="s">
        <v>10</v>
      </c>
    </row>
    <row r="1255" spans="1:11" ht="30" x14ac:dyDescent="0.25">
      <c r="A1255" s="4" t="s">
        <v>1911</v>
      </c>
      <c r="B1255" s="4" t="s">
        <v>7878</v>
      </c>
      <c r="C1255" t="s">
        <v>921</v>
      </c>
      <c r="D1255" t="s">
        <v>7877</v>
      </c>
      <c r="E1255" s="2"/>
      <c r="F1255" s="4" t="s">
        <v>928</v>
      </c>
      <c r="G1255" t="s">
        <v>20</v>
      </c>
      <c r="H1255">
        <v>25</v>
      </c>
      <c r="I1255" s="89">
        <v>43101</v>
      </c>
      <c r="J1255">
        <v>12</v>
      </c>
      <c r="K1255" t="s">
        <v>10</v>
      </c>
    </row>
    <row r="1256" spans="1:11" ht="30" x14ac:dyDescent="0.25">
      <c r="A1256" s="4" t="s">
        <v>1911</v>
      </c>
      <c r="B1256" s="4" t="s">
        <v>7878</v>
      </c>
      <c r="C1256" t="s">
        <v>921</v>
      </c>
      <c r="D1256" t="s">
        <v>7877</v>
      </c>
      <c r="E1256" s="2"/>
      <c r="F1256" s="4" t="s">
        <v>929</v>
      </c>
      <c r="G1256" t="s">
        <v>20</v>
      </c>
      <c r="H1256">
        <v>25</v>
      </c>
      <c r="I1256" s="89">
        <v>43101</v>
      </c>
      <c r="J1256">
        <v>12</v>
      </c>
      <c r="K1256" t="s">
        <v>10</v>
      </c>
    </row>
    <row r="1257" spans="1:11" ht="30" x14ac:dyDescent="0.25">
      <c r="A1257" s="4" t="s">
        <v>1911</v>
      </c>
      <c r="B1257" s="4" t="s">
        <v>7878</v>
      </c>
      <c r="C1257" t="s">
        <v>921</v>
      </c>
      <c r="D1257" t="s">
        <v>7877</v>
      </c>
      <c r="E1257" s="2"/>
      <c r="F1257" s="4" t="s">
        <v>930</v>
      </c>
      <c r="G1257" t="s">
        <v>20</v>
      </c>
      <c r="H1257">
        <v>25</v>
      </c>
      <c r="I1257" s="89">
        <v>43101</v>
      </c>
      <c r="J1257">
        <v>12</v>
      </c>
      <c r="K1257" t="s">
        <v>10</v>
      </c>
    </row>
    <row r="1258" spans="1:11" ht="30" x14ac:dyDescent="0.25">
      <c r="A1258" s="4" t="s">
        <v>1911</v>
      </c>
      <c r="B1258" s="4" t="s">
        <v>7878</v>
      </c>
      <c r="C1258" t="s">
        <v>921</v>
      </c>
      <c r="D1258" t="s">
        <v>7877</v>
      </c>
      <c r="E1258" s="2"/>
      <c r="F1258" s="4" t="s">
        <v>931</v>
      </c>
      <c r="G1258" t="s">
        <v>20</v>
      </c>
      <c r="H1258">
        <v>25</v>
      </c>
      <c r="I1258" s="89">
        <v>43101</v>
      </c>
      <c r="J1258">
        <v>12</v>
      </c>
      <c r="K1258" t="s">
        <v>10</v>
      </c>
    </row>
    <row r="1259" spans="1:11" ht="30" x14ac:dyDescent="0.25">
      <c r="A1259" s="4" t="s">
        <v>1911</v>
      </c>
      <c r="B1259" s="4" t="s">
        <v>7878</v>
      </c>
      <c r="C1259" t="s">
        <v>921</v>
      </c>
      <c r="D1259" t="s">
        <v>7877</v>
      </c>
      <c r="E1259" s="2"/>
      <c r="F1259" s="4" t="s">
        <v>932</v>
      </c>
      <c r="G1259" t="s">
        <v>20</v>
      </c>
      <c r="H1259">
        <v>25</v>
      </c>
      <c r="I1259" s="89">
        <v>43101</v>
      </c>
      <c r="J1259">
        <v>12</v>
      </c>
      <c r="K1259" t="s">
        <v>10</v>
      </c>
    </row>
    <row r="1260" spans="1:11" ht="30" x14ac:dyDescent="0.25">
      <c r="A1260" s="4" t="s">
        <v>1911</v>
      </c>
      <c r="B1260" s="4" t="s">
        <v>7878</v>
      </c>
      <c r="C1260" t="s">
        <v>921</v>
      </c>
      <c r="D1260" t="s">
        <v>7877</v>
      </c>
      <c r="E1260" s="2"/>
      <c r="F1260" s="4" t="s">
        <v>933</v>
      </c>
      <c r="G1260" t="s">
        <v>20</v>
      </c>
      <c r="H1260">
        <v>25</v>
      </c>
      <c r="I1260" s="89">
        <v>43101</v>
      </c>
      <c r="J1260">
        <v>12</v>
      </c>
      <c r="K1260" t="s">
        <v>10</v>
      </c>
    </row>
    <row r="1261" spans="1:11" ht="30" x14ac:dyDescent="0.25">
      <c r="A1261" s="4" t="s">
        <v>1911</v>
      </c>
      <c r="B1261" s="4" t="s">
        <v>7878</v>
      </c>
      <c r="C1261" t="s">
        <v>921</v>
      </c>
      <c r="D1261" t="s">
        <v>7877</v>
      </c>
      <c r="E1261" s="2"/>
      <c r="F1261" s="4" t="s">
        <v>934</v>
      </c>
      <c r="G1261" t="s">
        <v>20</v>
      </c>
      <c r="H1261">
        <v>25</v>
      </c>
      <c r="I1261" s="89">
        <v>43101</v>
      </c>
      <c r="J1261">
        <v>12</v>
      </c>
      <c r="K1261" t="s">
        <v>10</v>
      </c>
    </row>
    <row r="1262" spans="1:11" ht="30" x14ac:dyDescent="0.25">
      <c r="A1262" s="4" t="s">
        <v>1911</v>
      </c>
      <c r="B1262" s="4" t="s">
        <v>7878</v>
      </c>
      <c r="C1262" t="s">
        <v>921</v>
      </c>
      <c r="D1262" t="s">
        <v>7877</v>
      </c>
      <c r="E1262" s="2"/>
      <c r="F1262" s="4" t="s">
        <v>713</v>
      </c>
      <c r="G1262" t="s">
        <v>20</v>
      </c>
      <c r="H1262">
        <v>25</v>
      </c>
      <c r="I1262" s="89">
        <v>43101</v>
      </c>
      <c r="J1262">
        <v>12</v>
      </c>
      <c r="K1262" t="s">
        <v>10</v>
      </c>
    </row>
    <row r="1263" spans="1:11" ht="30" x14ac:dyDescent="0.25">
      <c r="A1263" s="4" t="s">
        <v>1911</v>
      </c>
      <c r="B1263" s="4" t="s">
        <v>7878</v>
      </c>
      <c r="C1263" t="s">
        <v>921</v>
      </c>
      <c r="D1263" t="s">
        <v>7877</v>
      </c>
      <c r="E1263" s="2"/>
      <c r="F1263" s="4" t="s">
        <v>935</v>
      </c>
      <c r="G1263" t="s">
        <v>20</v>
      </c>
      <c r="H1263">
        <v>25</v>
      </c>
      <c r="I1263" s="89">
        <v>43101</v>
      </c>
      <c r="J1263">
        <v>12</v>
      </c>
      <c r="K1263" t="s">
        <v>10</v>
      </c>
    </row>
    <row r="1264" spans="1:11" ht="30" x14ac:dyDescent="0.25">
      <c r="A1264" s="4" t="s">
        <v>1911</v>
      </c>
      <c r="B1264" s="4" t="s">
        <v>7878</v>
      </c>
      <c r="C1264" t="s">
        <v>921</v>
      </c>
      <c r="D1264" t="s">
        <v>7877</v>
      </c>
      <c r="E1264" s="2"/>
      <c r="F1264" s="4" t="s">
        <v>936</v>
      </c>
      <c r="G1264" t="s">
        <v>20</v>
      </c>
      <c r="H1264">
        <v>25</v>
      </c>
      <c r="I1264" s="89">
        <v>43101</v>
      </c>
      <c r="J1264">
        <v>12</v>
      </c>
      <c r="K1264" t="s">
        <v>10</v>
      </c>
    </row>
    <row r="1265" spans="1:11" ht="30" x14ac:dyDescent="0.25">
      <c r="A1265" s="4" t="s">
        <v>1911</v>
      </c>
      <c r="B1265" s="4" t="s">
        <v>7878</v>
      </c>
      <c r="C1265" t="s">
        <v>921</v>
      </c>
      <c r="D1265" t="s">
        <v>7877</v>
      </c>
      <c r="E1265" s="2"/>
      <c r="F1265" s="4" t="s">
        <v>937</v>
      </c>
      <c r="G1265" t="s">
        <v>20</v>
      </c>
      <c r="H1265">
        <v>25</v>
      </c>
      <c r="I1265" s="89">
        <v>43101</v>
      </c>
      <c r="J1265">
        <v>12</v>
      </c>
      <c r="K1265" t="s">
        <v>10</v>
      </c>
    </row>
    <row r="1266" spans="1:11" ht="30" x14ac:dyDescent="0.25">
      <c r="A1266" s="4" t="s">
        <v>1911</v>
      </c>
      <c r="B1266" s="4" t="s">
        <v>7878</v>
      </c>
      <c r="C1266" t="s">
        <v>921</v>
      </c>
      <c r="D1266" t="s">
        <v>7877</v>
      </c>
      <c r="E1266" s="2"/>
      <c r="F1266" s="4" t="s">
        <v>938</v>
      </c>
      <c r="G1266" t="s">
        <v>20</v>
      </c>
      <c r="H1266">
        <v>25</v>
      </c>
      <c r="I1266" s="89">
        <v>43101</v>
      </c>
      <c r="J1266">
        <v>12</v>
      </c>
      <c r="K1266" t="s">
        <v>10</v>
      </c>
    </row>
    <row r="1267" spans="1:11" ht="30" x14ac:dyDescent="0.25">
      <c r="A1267" s="4" t="s">
        <v>1911</v>
      </c>
      <c r="B1267" s="4" t="s">
        <v>7878</v>
      </c>
      <c r="C1267" t="s">
        <v>921</v>
      </c>
      <c r="D1267" t="s">
        <v>7877</v>
      </c>
      <c r="E1267" s="2"/>
      <c r="F1267" s="4" t="s">
        <v>939</v>
      </c>
      <c r="G1267" t="s">
        <v>20</v>
      </c>
      <c r="H1267">
        <v>25</v>
      </c>
      <c r="I1267" s="89">
        <v>43101</v>
      </c>
      <c r="J1267">
        <v>12</v>
      </c>
      <c r="K1267" t="s">
        <v>10</v>
      </c>
    </row>
    <row r="1268" spans="1:11" ht="30" x14ac:dyDescent="0.25">
      <c r="A1268" s="4" t="s">
        <v>1911</v>
      </c>
      <c r="B1268" s="4" t="s">
        <v>7879</v>
      </c>
      <c r="C1268" t="s">
        <v>946</v>
      </c>
      <c r="D1268" t="s">
        <v>7880</v>
      </c>
      <c r="E1268" s="2">
        <v>0</v>
      </c>
      <c r="F1268" s="4" t="s">
        <v>7881</v>
      </c>
      <c r="G1268" t="s">
        <v>20</v>
      </c>
      <c r="H1268">
        <v>100</v>
      </c>
      <c r="I1268" s="89">
        <v>43101</v>
      </c>
      <c r="J1268">
        <v>12</v>
      </c>
      <c r="K1268" t="s">
        <v>10</v>
      </c>
    </row>
    <row r="1269" spans="1:11" ht="30" x14ac:dyDescent="0.25">
      <c r="A1269" s="4" t="s">
        <v>1911</v>
      </c>
      <c r="B1269" s="4" t="s">
        <v>7882</v>
      </c>
      <c r="C1269" t="s">
        <v>946</v>
      </c>
      <c r="D1269" t="s">
        <v>7880</v>
      </c>
      <c r="E1269" s="2"/>
      <c r="F1269" s="4" t="s">
        <v>7883</v>
      </c>
      <c r="G1269" t="s">
        <v>20</v>
      </c>
      <c r="H1269">
        <v>100</v>
      </c>
      <c r="I1269" s="89">
        <v>43101</v>
      </c>
      <c r="J1269">
        <v>12</v>
      </c>
      <c r="K1269" t="s">
        <v>10</v>
      </c>
    </row>
    <row r="1270" spans="1:11" ht="45" x14ac:dyDescent="0.25">
      <c r="A1270" s="4" t="s">
        <v>1911</v>
      </c>
      <c r="B1270" s="4" t="s">
        <v>7884</v>
      </c>
      <c r="C1270" t="s">
        <v>940</v>
      </c>
      <c r="D1270" t="s">
        <v>7885</v>
      </c>
      <c r="E1270" s="2">
        <v>1047654300</v>
      </c>
      <c r="F1270" s="4" t="s">
        <v>7886</v>
      </c>
      <c r="G1270" t="s">
        <v>20</v>
      </c>
      <c r="H1270">
        <v>25</v>
      </c>
      <c r="I1270" s="89">
        <v>43101</v>
      </c>
      <c r="J1270">
        <v>12</v>
      </c>
      <c r="K1270" t="s">
        <v>10</v>
      </c>
    </row>
    <row r="1271" spans="1:11" ht="45" x14ac:dyDescent="0.25">
      <c r="A1271" s="4" t="s">
        <v>1911</v>
      </c>
      <c r="B1271" s="4" t="s">
        <v>7884</v>
      </c>
      <c r="C1271" t="s">
        <v>940</v>
      </c>
      <c r="D1271" t="s">
        <v>7885</v>
      </c>
      <c r="E1271" s="2"/>
      <c r="F1271" s="4" t="s">
        <v>942</v>
      </c>
      <c r="G1271" t="s">
        <v>20</v>
      </c>
      <c r="H1271">
        <v>25</v>
      </c>
      <c r="I1271" s="89">
        <v>43101</v>
      </c>
      <c r="J1271">
        <v>12</v>
      </c>
      <c r="K1271" t="s">
        <v>10</v>
      </c>
    </row>
    <row r="1272" spans="1:11" ht="45" x14ac:dyDescent="0.25">
      <c r="A1272" s="4" t="s">
        <v>1911</v>
      </c>
      <c r="B1272" s="4" t="s">
        <v>7884</v>
      </c>
      <c r="C1272" t="s">
        <v>940</v>
      </c>
      <c r="D1272" t="s">
        <v>7885</v>
      </c>
      <c r="E1272" s="2"/>
      <c r="F1272" s="4" t="s">
        <v>943</v>
      </c>
      <c r="G1272" t="s">
        <v>20</v>
      </c>
      <c r="H1272">
        <v>25</v>
      </c>
      <c r="I1272" s="89">
        <v>43101</v>
      </c>
      <c r="J1272">
        <v>12</v>
      </c>
      <c r="K1272" t="s">
        <v>10</v>
      </c>
    </row>
    <row r="1273" spans="1:11" ht="45" x14ac:dyDescent="0.25">
      <c r="A1273" s="4" t="s">
        <v>1911</v>
      </c>
      <c r="B1273" s="4" t="s">
        <v>7884</v>
      </c>
      <c r="C1273" t="s">
        <v>940</v>
      </c>
      <c r="D1273" t="s">
        <v>7885</v>
      </c>
      <c r="E1273" s="2"/>
      <c r="F1273" s="4" t="s">
        <v>944</v>
      </c>
      <c r="G1273" t="s">
        <v>20</v>
      </c>
      <c r="H1273">
        <v>25</v>
      </c>
      <c r="I1273" s="89">
        <v>43101</v>
      </c>
      <c r="J1273">
        <v>12</v>
      </c>
      <c r="K1273" t="s">
        <v>10</v>
      </c>
    </row>
    <row r="1274" spans="1:11" ht="30" x14ac:dyDescent="0.25">
      <c r="A1274" s="4" t="s">
        <v>1917</v>
      </c>
      <c r="B1274" s="4" t="s">
        <v>1826</v>
      </c>
      <c r="C1274" t="s">
        <v>1498</v>
      </c>
      <c r="D1274" t="s">
        <v>7887</v>
      </c>
      <c r="E1274" s="2">
        <v>500000000</v>
      </c>
      <c r="F1274" s="4" t="s">
        <v>1499</v>
      </c>
      <c r="G1274" t="s">
        <v>9</v>
      </c>
      <c r="H1274">
        <v>1</v>
      </c>
      <c r="I1274" s="89">
        <v>43101</v>
      </c>
      <c r="J1274">
        <v>12</v>
      </c>
      <c r="K1274" t="s">
        <v>10</v>
      </c>
    </row>
    <row r="1275" spans="1:11" ht="30" x14ac:dyDescent="0.25">
      <c r="A1275" s="4" t="s">
        <v>1917</v>
      </c>
      <c r="B1275" s="4" t="s">
        <v>1826</v>
      </c>
      <c r="C1275" t="s">
        <v>1498</v>
      </c>
      <c r="D1275" t="s">
        <v>7887</v>
      </c>
      <c r="E1275" s="2"/>
      <c r="F1275" s="4" t="s">
        <v>1500</v>
      </c>
      <c r="G1275" t="s">
        <v>9</v>
      </c>
      <c r="H1275">
        <v>1</v>
      </c>
      <c r="I1275" s="89">
        <v>43101</v>
      </c>
      <c r="J1275">
        <v>12</v>
      </c>
      <c r="K1275" t="s">
        <v>10</v>
      </c>
    </row>
    <row r="1276" spans="1:11" ht="30" x14ac:dyDescent="0.25">
      <c r="A1276" s="4" t="s">
        <v>1917</v>
      </c>
      <c r="B1276" s="4" t="s">
        <v>1826</v>
      </c>
      <c r="C1276" t="s">
        <v>1498</v>
      </c>
      <c r="D1276" t="s">
        <v>7887</v>
      </c>
      <c r="E1276" s="2"/>
      <c r="F1276" s="4" t="s">
        <v>1501</v>
      </c>
      <c r="G1276" t="s">
        <v>9</v>
      </c>
      <c r="H1276">
        <v>1</v>
      </c>
      <c r="I1276" s="89">
        <v>43101</v>
      </c>
      <c r="J1276">
        <v>12</v>
      </c>
      <c r="K1276" t="s">
        <v>10</v>
      </c>
    </row>
    <row r="1277" spans="1:11" ht="45" x14ac:dyDescent="0.25">
      <c r="A1277" s="4" t="s">
        <v>1917</v>
      </c>
      <c r="B1277" s="4" t="s">
        <v>1827</v>
      </c>
      <c r="C1277" t="s">
        <v>1502</v>
      </c>
      <c r="D1277" t="s">
        <v>7888</v>
      </c>
      <c r="E1277" s="2">
        <v>603215470</v>
      </c>
      <c r="F1277" s="4" t="s">
        <v>1503</v>
      </c>
      <c r="G1277" t="s">
        <v>9</v>
      </c>
      <c r="H1277">
        <v>50</v>
      </c>
      <c r="I1277" s="89">
        <v>43101</v>
      </c>
      <c r="J1277">
        <v>12</v>
      </c>
      <c r="K1277" t="s">
        <v>10</v>
      </c>
    </row>
    <row r="1278" spans="1:11" ht="45" x14ac:dyDescent="0.25">
      <c r="A1278" s="4" t="s">
        <v>1917</v>
      </c>
      <c r="B1278" s="4" t="s">
        <v>1827</v>
      </c>
      <c r="C1278" t="s">
        <v>1502</v>
      </c>
      <c r="D1278" t="s">
        <v>7888</v>
      </c>
      <c r="E1278" s="2"/>
      <c r="F1278" s="4" t="s">
        <v>1504</v>
      </c>
      <c r="G1278" t="s">
        <v>9</v>
      </c>
      <c r="H1278">
        <v>4</v>
      </c>
      <c r="I1278" s="89">
        <v>43101</v>
      </c>
      <c r="J1278">
        <v>12</v>
      </c>
      <c r="K1278" t="s">
        <v>10</v>
      </c>
    </row>
    <row r="1279" spans="1:11" ht="45" x14ac:dyDescent="0.25">
      <c r="A1279" s="4" t="s">
        <v>1917</v>
      </c>
      <c r="B1279" s="4" t="s">
        <v>1827</v>
      </c>
      <c r="C1279" t="s">
        <v>1502</v>
      </c>
      <c r="D1279" t="s">
        <v>7888</v>
      </c>
      <c r="E1279" s="2"/>
      <c r="F1279" s="4" t="s">
        <v>1505</v>
      </c>
      <c r="G1279" t="s">
        <v>9</v>
      </c>
      <c r="H1279">
        <v>2</v>
      </c>
      <c r="I1279" s="89">
        <v>43101</v>
      </c>
      <c r="J1279">
        <v>12</v>
      </c>
      <c r="K1279" t="s">
        <v>10</v>
      </c>
    </row>
    <row r="1280" spans="1:11" ht="45" x14ac:dyDescent="0.25">
      <c r="A1280" s="4" t="s">
        <v>1917</v>
      </c>
      <c r="B1280" s="4" t="s">
        <v>1828</v>
      </c>
      <c r="C1280" t="s">
        <v>1506</v>
      </c>
      <c r="D1280" t="s">
        <v>7889</v>
      </c>
      <c r="E1280" s="2">
        <v>100000000</v>
      </c>
      <c r="F1280" s="4" t="s">
        <v>1507</v>
      </c>
      <c r="G1280" t="s">
        <v>20</v>
      </c>
      <c r="H1280">
        <v>30</v>
      </c>
      <c r="I1280" s="89">
        <v>43101</v>
      </c>
      <c r="J1280">
        <v>12</v>
      </c>
      <c r="K1280" t="s">
        <v>10</v>
      </c>
    </row>
    <row r="1281" spans="1:11" ht="30" x14ac:dyDescent="0.25">
      <c r="A1281" s="4" t="s">
        <v>1917</v>
      </c>
      <c r="B1281" s="4" t="s">
        <v>3351</v>
      </c>
      <c r="C1281" t="s">
        <v>1581</v>
      </c>
      <c r="D1281" t="s">
        <v>7890</v>
      </c>
      <c r="E1281" s="2">
        <v>0</v>
      </c>
      <c r="F1281" s="4" t="s">
        <v>1503</v>
      </c>
      <c r="G1281" t="s">
        <v>9</v>
      </c>
      <c r="H1281">
        <v>1</v>
      </c>
      <c r="I1281" s="89">
        <v>43101</v>
      </c>
      <c r="J1281">
        <v>12</v>
      </c>
      <c r="K1281" t="s">
        <v>10</v>
      </c>
    </row>
    <row r="1282" spans="1:11" ht="60" x14ac:dyDescent="0.25">
      <c r="A1282" s="4" t="s">
        <v>1917</v>
      </c>
      <c r="B1282" s="4" t="s">
        <v>3098</v>
      </c>
      <c r="C1282" t="s">
        <v>1581</v>
      </c>
      <c r="D1282" t="s">
        <v>7890</v>
      </c>
      <c r="E1282" s="2"/>
      <c r="F1282" s="4" t="s">
        <v>1504</v>
      </c>
      <c r="G1282" t="s">
        <v>9</v>
      </c>
      <c r="H1282">
        <v>1</v>
      </c>
      <c r="I1282" s="89">
        <v>43101</v>
      </c>
      <c r="J1282">
        <v>12</v>
      </c>
      <c r="K1282" t="s">
        <v>10</v>
      </c>
    </row>
    <row r="1283" spans="1:11" ht="60" x14ac:dyDescent="0.25">
      <c r="A1283" s="4" t="s">
        <v>1917</v>
      </c>
      <c r="B1283" s="4" t="s">
        <v>3098</v>
      </c>
      <c r="C1283" t="s">
        <v>1581</v>
      </c>
      <c r="D1283" t="s">
        <v>7890</v>
      </c>
      <c r="E1283" s="2"/>
      <c r="F1283" s="4" t="s">
        <v>1505</v>
      </c>
      <c r="G1283" t="s">
        <v>9</v>
      </c>
      <c r="H1283">
        <v>1</v>
      </c>
      <c r="I1283" s="89">
        <v>43101</v>
      </c>
      <c r="J1283">
        <v>12</v>
      </c>
      <c r="K1283" t="s">
        <v>10</v>
      </c>
    </row>
    <row r="1284" spans="1:11" ht="30" x14ac:dyDescent="0.25">
      <c r="A1284" s="4" t="s">
        <v>1917</v>
      </c>
      <c r="B1284" s="4" t="s">
        <v>1829</v>
      </c>
      <c r="C1284" t="s">
        <v>1508</v>
      </c>
      <c r="D1284" t="s">
        <v>7891</v>
      </c>
      <c r="E1284" s="2">
        <v>100000000</v>
      </c>
      <c r="F1284" s="4" t="s">
        <v>1509</v>
      </c>
      <c r="G1284" t="s">
        <v>20</v>
      </c>
      <c r="H1284">
        <v>25</v>
      </c>
      <c r="I1284" s="89">
        <v>43101</v>
      </c>
      <c r="J1284">
        <v>12</v>
      </c>
      <c r="K1284" t="s">
        <v>10</v>
      </c>
    </row>
    <row r="1285" spans="1:11" ht="30" x14ac:dyDescent="0.25">
      <c r="A1285" s="4" t="s">
        <v>1917</v>
      </c>
      <c r="B1285" s="4" t="s">
        <v>1901</v>
      </c>
      <c r="C1285" t="s">
        <v>1510</v>
      </c>
      <c r="D1285" t="s">
        <v>7892</v>
      </c>
      <c r="E1285" s="2">
        <v>1632000000</v>
      </c>
      <c r="F1285" s="4" t="s">
        <v>1511</v>
      </c>
      <c r="G1285" t="s">
        <v>9</v>
      </c>
      <c r="H1285">
        <v>1</v>
      </c>
      <c r="I1285" s="89">
        <v>43101</v>
      </c>
      <c r="J1285">
        <v>12</v>
      </c>
      <c r="K1285" t="s">
        <v>10</v>
      </c>
    </row>
    <row r="1286" spans="1:11" ht="30" x14ac:dyDescent="0.25">
      <c r="A1286" s="4" t="s">
        <v>1917</v>
      </c>
      <c r="B1286" s="4" t="s">
        <v>1901</v>
      </c>
      <c r="C1286" t="s">
        <v>1510</v>
      </c>
      <c r="D1286" t="s">
        <v>7892</v>
      </c>
      <c r="E1286" s="2"/>
      <c r="F1286" s="4" t="s">
        <v>1512</v>
      </c>
      <c r="G1286" t="s">
        <v>9</v>
      </c>
      <c r="H1286">
        <v>1</v>
      </c>
      <c r="I1286" s="89">
        <v>43101</v>
      </c>
      <c r="J1286">
        <v>12</v>
      </c>
      <c r="K1286" t="s">
        <v>10</v>
      </c>
    </row>
    <row r="1287" spans="1:11" ht="30" x14ac:dyDescent="0.25">
      <c r="A1287" s="4" t="s">
        <v>1917</v>
      </c>
      <c r="B1287" s="4" t="s">
        <v>1901</v>
      </c>
      <c r="C1287" t="s">
        <v>1510</v>
      </c>
      <c r="D1287" t="s">
        <v>7892</v>
      </c>
      <c r="E1287" s="2"/>
      <c r="F1287" s="4" t="s">
        <v>1513</v>
      </c>
      <c r="G1287" t="s">
        <v>9</v>
      </c>
      <c r="H1287">
        <v>1</v>
      </c>
      <c r="I1287" s="89">
        <v>43101</v>
      </c>
      <c r="J1287">
        <v>12</v>
      </c>
      <c r="K1287" t="s">
        <v>10</v>
      </c>
    </row>
    <row r="1288" spans="1:11" ht="30" x14ac:dyDescent="0.25">
      <c r="A1288" s="4" t="s">
        <v>1917</v>
      </c>
      <c r="B1288" s="4" t="s">
        <v>1901</v>
      </c>
      <c r="C1288" t="s">
        <v>1510</v>
      </c>
      <c r="D1288" t="s">
        <v>7892</v>
      </c>
      <c r="E1288" s="2"/>
      <c r="F1288" s="4" t="s">
        <v>1514</v>
      </c>
      <c r="G1288" t="s">
        <v>9</v>
      </c>
      <c r="H1288">
        <v>1</v>
      </c>
      <c r="I1288" s="89">
        <v>43101</v>
      </c>
      <c r="J1288">
        <v>12</v>
      </c>
      <c r="K1288" t="s">
        <v>10</v>
      </c>
    </row>
    <row r="1289" spans="1:11" ht="45" x14ac:dyDescent="0.25">
      <c r="A1289" s="4" t="s">
        <v>1917</v>
      </c>
      <c r="B1289" s="4" t="s">
        <v>1830</v>
      </c>
      <c r="C1289" t="s">
        <v>1515</v>
      </c>
      <c r="D1289" t="s">
        <v>7893</v>
      </c>
      <c r="E1289" s="2">
        <v>70000000</v>
      </c>
      <c r="F1289" s="4" t="s">
        <v>1516</v>
      </c>
      <c r="G1289" t="s">
        <v>9</v>
      </c>
      <c r="H1289">
        <v>1</v>
      </c>
      <c r="I1289" s="89">
        <v>43101</v>
      </c>
      <c r="J1289">
        <v>12</v>
      </c>
      <c r="K1289" t="s">
        <v>10</v>
      </c>
    </row>
    <row r="1290" spans="1:11" ht="45" x14ac:dyDescent="0.25">
      <c r="A1290" s="4" t="s">
        <v>1917</v>
      </c>
      <c r="B1290" s="4" t="s">
        <v>1830</v>
      </c>
      <c r="C1290" t="s">
        <v>1515</v>
      </c>
      <c r="D1290" t="s">
        <v>7893</v>
      </c>
      <c r="E1290" s="2"/>
      <c r="F1290" s="4" t="s">
        <v>1517</v>
      </c>
      <c r="G1290" t="s">
        <v>9</v>
      </c>
      <c r="H1290">
        <v>1</v>
      </c>
      <c r="I1290" s="89">
        <v>43101</v>
      </c>
      <c r="J1290">
        <v>12</v>
      </c>
      <c r="K1290" t="s">
        <v>10</v>
      </c>
    </row>
    <row r="1291" spans="1:11" ht="45" x14ac:dyDescent="0.25">
      <c r="A1291" s="4" t="s">
        <v>1917</v>
      </c>
      <c r="B1291" s="4" t="s">
        <v>1830</v>
      </c>
      <c r="C1291" t="s">
        <v>1515</v>
      </c>
      <c r="D1291" t="s">
        <v>7893</v>
      </c>
      <c r="E1291" s="2"/>
      <c r="F1291" s="4" t="s">
        <v>1518</v>
      </c>
      <c r="G1291" t="s">
        <v>9</v>
      </c>
      <c r="H1291">
        <v>1</v>
      </c>
      <c r="I1291" s="89">
        <v>43101</v>
      </c>
      <c r="J1291">
        <v>12</v>
      </c>
      <c r="K1291" t="s">
        <v>10</v>
      </c>
    </row>
    <row r="1292" spans="1:11" ht="45" x14ac:dyDescent="0.25">
      <c r="A1292" s="4" t="s">
        <v>1917</v>
      </c>
      <c r="B1292" s="4" t="s">
        <v>1830</v>
      </c>
      <c r="C1292" t="s">
        <v>1515</v>
      </c>
      <c r="D1292" t="s">
        <v>7893</v>
      </c>
      <c r="E1292" s="2"/>
      <c r="F1292" s="4" t="s">
        <v>1519</v>
      </c>
      <c r="G1292" t="s">
        <v>9</v>
      </c>
      <c r="H1292">
        <v>1</v>
      </c>
      <c r="I1292" s="89">
        <v>43101</v>
      </c>
      <c r="J1292">
        <v>12</v>
      </c>
      <c r="K1292" t="s">
        <v>10</v>
      </c>
    </row>
    <row r="1293" spans="1:11" ht="45" x14ac:dyDescent="0.25">
      <c r="A1293" s="4" t="s">
        <v>1917</v>
      </c>
      <c r="B1293" s="4" t="s">
        <v>1830</v>
      </c>
      <c r="C1293" t="s">
        <v>1515</v>
      </c>
      <c r="D1293" t="s">
        <v>7893</v>
      </c>
      <c r="E1293" s="2"/>
      <c r="F1293" s="4" t="s">
        <v>1520</v>
      </c>
      <c r="G1293" t="s">
        <v>9</v>
      </c>
      <c r="H1293">
        <v>1</v>
      </c>
      <c r="I1293" s="89">
        <v>43101</v>
      </c>
      <c r="J1293">
        <v>12</v>
      </c>
      <c r="K1293" t="s">
        <v>10</v>
      </c>
    </row>
    <row r="1294" spans="1:11" ht="45" x14ac:dyDescent="0.25">
      <c r="A1294" s="4" t="s">
        <v>1917</v>
      </c>
      <c r="B1294" s="4" t="s">
        <v>1830</v>
      </c>
      <c r="C1294" t="s">
        <v>1515</v>
      </c>
      <c r="D1294" t="s">
        <v>7893</v>
      </c>
      <c r="E1294" s="2"/>
      <c r="F1294" s="4" t="s">
        <v>1521</v>
      </c>
      <c r="G1294" t="s">
        <v>9</v>
      </c>
      <c r="H1294">
        <v>1</v>
      </c>
      <c r="I1294" s="89">
        <v>43101</v>
      </c>
      <c r="J1294">
        <v>12</v>
      </c>
      <c r="K1294" t="s">
        <v>10</v>
      </c>
    </row>
    <row r="1295" spans="1:11" ht="45" x14ac:dyDescent="0.25">
      <c r="A1295" s="4" t="s">
        <v>1917</v>
      </c>
      <c r="B1295" s="4" t="s">
        <v>1830</v>
      </c>
      <c r="C1295" t="s">
        <v>1515</v>
      </c>
      <c r="D1295" t="s">
        <v>7893</v>
      </c>
      <c r="E1295" s="2"/>
      <c r="F1295" s="4" t="s">
        <v>1522</v>
      </c>
      <c r="G1295" t="s">
        <v>9</v>
      </c>
      <c r="H1295">
        <v>1</v>
      </c>
      <c r="I1295" s="89">
        <v>43101</v>
      </c>
      <c r="J1295">
        <v>12</v>
      </c>
      <c r="K1295" t="s">
        <v>10</v>
      </c>
    </row>
    <row r="1296" spans="1:11" ht="45" x14ac:dyDescent="0.25">
      <c r="A1296" s="4" t="s">
        <v>1917</v>
      </c>
      <c r="B1296" s="4" t="s">
        <v>1830</v>
      </c>
      <c r="C1296" t="s">
        <v>1515</v>
      </c>
      <c r="D1296" t="s">
        <v>7893</v>
      </c>
      <c r="E1296" s="2"/>
      <c r="F1296" s="4" t="s">
        <v>1523</v>
      </c>
      <c r="G1296" t="s">
        <v>9</v>
      </c>
      <c r="H1296">
        <v>1</v>
      </c>
      <c r="I1296" s="89">
        <v>43101</v>
      </c>
      <c r="J1296">
        <v>12</v>
      </c>
      <c r="K1296" t="s">
        <v>10</v>
      </c>
    </row>
    <row r="1297" spans="1:11" ht="45" x14ac:dyDescent="0.25">
      <c r="A1297" s="4" t="s">
        <v>1917</v>
      </c>
      <c r="B1297" s="4" t="s">
        <v>1830</v>
      </c>
      <c r="C1297" t="s">
        <v>1515</v>
      </c>
      <c r="D1297" t="s">
        <v>7893</v>
      </c>
      <c r="E1297" s="2"/>
      <c r="F1297" s="4" t="s">
        <v>1332</v>
      </c>
      <c r="G1297" t="s">
        <v>9</v>
      </c>
      <c r="H1297">
        <v>1</v>
      </c>
      <c r="I1297" s="89">
        <v>43101</v>
      </c>
      <c r="J1297">
        <v>12</v>
      </c>
      <c r="K1297" t="s">
        <v>10</v>
      </c>
    </row>
    <row r="1298" spans="1:11" ht="45" x14ac:dyDescent="0.25">
      <c r="A1298" s="4" t="s">
        <v>1917</v>
      </c>
      <c r="B1298" s="4" t="s">
        <v>1831</v>
      </c>
      <c r="C1298" t="s">
        <v>1524</v>
      </c>
      <c r="D1298" t="s">
        <v>7894</v>
      </c>
      <c r="E1298" s="2">
        <v>80000000</v>
      </c>
      <c r="F1298" s="4" t="s">
        <v>1525</v>
      </c>
      <c r="G1298" t="s">
        <v>9</v>
      </c>
      <c r="H1298">
        <v>1</v>
      </c>
      <c r="I1298" s="89">
        <v>43101</v>
      </c>
      <c r="J1298">
        <v>12</v>
      </c>
      <c r="K1298" t="s">
        <v>10</v>
      </c>
    </row>
    <row r="1299" spans="1:11" ht="45" x14ac:dyDescent="0.25">
      <c r="A1299" s="4" t="s">
        <v>1917</v>
      </c>
      <c r="B1299" s="4" t="s">
        <v>1831</v>
      </c>
      <c r="C1299" t="s">
        <v>1524</v>
      </c>
      <c r="D1299" t="s">
        <v>7894</v>
      </c>
      <c r="E1299" s="2"/>
      <c r="F1299" s="4" t="s">
        <v>1526</v>
      </c>
      <c r="G1299" t="s">
        <v>9</v>
      </c>
      <c r="H1299">
        <v>1</v>
      </c>
      <c r="I1299" s="89">
        <v>43101</v>
      </c>
      <c r="J1299">
        <v>12</v>
      </c>
      <c r="K1299" t="s">
        <v>10</v>
      </c>
    </row>
    <row r="1300" spans="1:11" ht="45" x14ac:dyDescent="0.25">
      <c r="A1300" s="4" t="s">
        <v>1917</v>
      </c>
      <c r="B1300" s="4" t="s">
        <v>1831</v>
      </c>
      <c r="C1300" t="s">
        <v>1524</v>
      </c>
      <c r="D1300" t="s">
        <v>7894</v>
      </c>
      <c r="E1300" s="2"/>
      <c r="F1300" s="4" t="s">
        <v>1527</v>
      </c>
      <c r="G1300" t="s">
        <v>9</v>
      </c>
      <c r="H1300">
        <v>1</v>
      </c>
      <c r="I1300" s="89">
        <v>43101</v>
      </c>
      <c r="J1300">
        <v>12</v>
      </c>
      <c r="K1300" t="s">
        <v>10</v>
      </c>
    </row>
    <row r="1301" spans="1:11" ht="45" x14ac:dyDescent="0.25">
      <c r="A1301" s="4" t="s">
        <v>1917</v>
      </c>
      <c r="B1301" s="4" t="s">
        <v>1831</v>
      </c>
      <c r="C1301" t="s">
        <v>1524</v>
      </c>
      <c r="D1301" t="s">
        <v>7894</v>
      </c>
      <c r="E1301" s="2"/>
      <c r="F1301" s="4" t="s">
        <v>1528</v>
      </c>
      <c r="G1301" t="s">
        <v>9</v>
      </c>
      <c r="H1301">
        <v>1</v>
      </c>
      <c r="I1301" s="89">
        <v>43101</v>
      </c>
      <c r="J1301">
        <v>12</v>
      </c>
      <c r="K1301" t="s">
        <v>10</v>
      </c>
    </row>
    <row r="1302" spans="1:11" ht="45" x14ac:dyDescent="0.25">
      <c r="A1302" s="4" t="s">
        <v>1917</v>
      </c>
      <c r="B1302" s="4" t="s">
        <v>1831</v>
      </c>
      <c r="C1302" t="s">
        <v>1524</v>
      </c>
      <c r="D1302" t="s">
        <v>7894</v>
      </c>
      <c r="E1302" s="2"/>
      <c r="F1302" s="4" t="s">
        <v>1529</v>
      </c>
      <c r="G1302" t="s">
        <v>9</v>
      </c>
      <c r="H1302">
        <v>1</v>
      </c>
      <c r="I1302" s="89">
        <v>43101</v>
      </c>
      <c r="J1302">
        <v>12</v>
      </c>
      <c r="K1302" t="s">
        <v>10</v>
      </c>
    </row>
    <row r="1303" spans="1:11" ht="45" x14ac:dyDescent="0.25">
      <c r="A1303" s="4" t="s">
        <v>1917</v>
      </c>
      <c r="B1303" s="4" t="s">
        <v>1831</v>
      </c>
      <c r="C1303" t="s">
        <v>1524</v>
      </c>
      <c r="D1303" t="s">
        <v>7894</v>
      </c>
      <c r="E1303" s="2"/>
      <c r="F1303" s="4" t="s">
        <v>1530</v>
      </c>
      <c r="G1303" t="s">
        <v>9</v>
      </c>
      <c r="H1303">
        <v>1</v>
      </c>
      <c r="I1303" s="89">
        <v>43101</v>
      </c>
      <c r="J1303">
        <v>12</v>
      </c>
      <c r="K1303" t="s">
        <v>10</v>
      </c>
    </row>
    <row r="1304" spans="1:11" ht="45" x14ac:dyDescent="0.25">
      <c r="A1304" s="4" t="s">
        <v>1917</v>
      </c>
      <c r="B1304" s="4" t="s">
        <v>1831</v>
      </c>
      <c r="C1304" t="s">
        <v>1524</v>
      </c>
      <c r="D1304" t="s">
        <v>7894</v>
      </c>
      <c r="E1304" s="2"/>
      <c r="F1304" s="4" t="s">
        <v>1534</v>
      </c>
      <c r="G1304" t="s">
        <v>9</v>
      </c>
      <c r="H1304">
        <v>1</v>
      </c>
      <c r="I1304" s="89">
        <v>43101</v>
      </c>
      <c r="J1304">
        <v>12</v>
      </c>
      <c r="K1304" t="s">
        <v>10</v>
      </c>
    </row>
    <row r="1305" spans="1:11" ht="45" x14ac:dyDescent="0.25">
      <c r="A1305" s="4" t="s">
        <v>1917</v>
      </c>
      <c r="B1305" s="4" t="s">
        <v>1831</v>
      </c>
      <c r="C1305" t="s">
        <v>1524</v>
      </c>
      <c r="D1305" t="s">
        <v>7894</v>
      </c>
      <c r="E1305" s="2"/>
      <c r="F1305" s="4" t="s">
        <v>1535</v>
      </c>
      <c r="G1305" t="s">
        <v>9</v>
      </c>
      <c r="H1305">
        <v>1</v>
      </c>
      <c r="I1305" s="89">
        <v>43101</v>
      </c>
      <c r="J1305">
        <v>12</v>
      </c>
      <c r="K1305" t="s">
        <v>10</v>
      </c>
    </row>
    <row r="1306" spans="1:11" ht="45" x14ac:dyDescent="0.25">
      <c r="A1306" s="4" t="s">
        <v>1917</v>
      </c>
      <c r="B1306" s="4" t="s">
        <v>1831</v>
      </c>
      <c r="C1306" t="s">
        <v>1524</v>
      </c>
      <c r="D1306" t="s">
        <v>7894</v>
      </c>
      <c r="E1306" s="2"/>
      <c r="F1306" s="4" t="s">
        <v>1332</v>
      </c>
      <c r="G1306" t="s">
        <v>9</v>
      </c>
      <c r="H1306">
        <v>1</v>
      </c>
      <c r="I1306" s="89">
        <v>43101</v>
      </c>
      <c r="J1306">
        <v>12</v>
      </c>
      <c r="K1306" t="s">
        <v>10</v>
      </c>
    </row>
    <row r="1307" spans="1:11" ht="45" x14ac:dyDescent="0.25">
      <c r="A1307" s="4" t="s">
        <v>1917</v>
      </c>
      <c r="B1307" s="4" t="s">
        <v>1831</v>
      </c>
      <c r="C1307" t="s">
        <v>1524</v>
      </c>
      <c r="D1307" t="s">
        <v>7894</v>
      </c>
      <c r="E1307" s="2"/>
      <c r="F1307" s="4" t="s">
        <v>1536</v>
      </c>
      <c r="G1307" t="s">
        <v>9</v>
      </c>
      <c r="H1307">
        <v>1</v>
      </c>
      <c r="I1307" s="89">
        <v>43101</v>
      </c>
      <c r="J1307">
        <v>12</v>
      </c>
      <c r="K1307" t="s">
        <v>10</v>
      </c>
    </row>
    <row r="1308" spans="1:11" ht="45" x14ac:dyDescent="0.25">
      <c r="A1308" s="4" t="s">
        <v>1917</v>
      </c>
      <c r="B1308" s="4" t="s">
        <v>1831</v>
      </c>
      <c r="C1308" t="s">
        <v>1524</v>
      </c>
      <c r="D1308" t="s">
        <v>7894</v>
      </c>
      <c r="E1308" s="2"/>
      <c r="F1308" s="4" t="s">
        <v>1537</v>
      </c>
      <c r="G1308" t="s">
        <v>9</v>
      </c>
      <c r="H1308">
        <v>1</v>
      </c>
      <c r="I1308" s="89">
        <v>43101</v>
      </c>
      <c r="J1308">
        <v>12</v>
      </c>
      <c r="K1308" t="s">
        <v>10</v>
      </c>
    </row>
    <row r="1309" spans="1:11" ht="45" x14ac:dyDescent="0.25">
      <c r="A1309" s="4" t="s">
        <v>1917</v>
      </c>
      <c r="B1309" s="4" t="s">
        <v>1902</v>
      </c>
      <c r="C1309" t="s">
        <v>1538</v>
      </c>
      <c r="D1309" t="s">
        <v>7895</v>
      </c>
      <c r="E1309" s="2">
        <v>20114769982</v>
      </c>
      <c r="F1309" s="4" t="s">
        <v>1539</v>
      </c>
      <c r="G1309" t="s">
        <v>470</v>
      </c>
      <c r="H1309">
        <v>200</v>
      </c>
      <c r="I1309" s="89">
        <v>43101</v>
      </c>
      <c r="J1309">
        <v>12</v>
      </c>
      <c r="K1309" t="s">
        <v>10</v>
      </c>
    </row>
    <row r="1310" spans="1:11" ht="45" x14ac:dyDescent="0.25">
      <c r="A1310" s="4" t="s">
        <v>1917</v>
      </c>
      <c r="B1310" s="4" t="s">
        <v>1832</v>
      </c>
      <c r="C1310" t="s">
        <v>1540</v>
      </c>
      <c r="D1310" t="s">
        <v>7896</v>
      </c>
      <c r="E1310" s="2">
        <v>200000000</v>
      </c>
      <c r="F1310" s="4" t="s">
        <v>1541</v>
      </c>
      <c r="G1310" t="s">
        <v>9</v>
      </c>
      <c r="H1310">
        <v>1</v>
      </c>
      <c r="I1310" s="89">
        <v>43101</v>
      </c>
      <c r="J1310">
        <v>12</v>
      </c>
      <c r="K1310" t="s">
        <v>10</v>
      </c>
    </row>
    <row r="1311" spans="1:11" ht="45" x14ac:dyDescent="0.25">
      <c r="A1311" s="4" t="s">
        <v>1917</v>
      </c>
      <c r="B1311" s="4" t="s">
        <v>1832</v>
      </c>
      <c r="C1311" t="s">
        <v>1540</v>
      </c>
      <c r="D1311" t="s">
        <v>7896</v>
      </c>
      <c r="E1311" s="2"/>
      <c r="F1311" s="4" t="s">
        <v>7897</v>
      </c>
      <c r="G1311" t="s">
        <v>9</v>
      </c>
      <c r="H1311">
        <v>1</v>
      </c>
      <c r="I1311" s="89">
        <v>43101</v>
      </c>
      <c r="J1311">
        <v>12</v>
      </c>
      <c r="K1311" t="s">
        <v>10</v>
      </c>
    </row>
    <row r="1312" spans="1:11" ht="45" x14ac:dyDescent="0.25">
      <c r="A1312" s="4" t="s">
        <v>1917</v>
      </c>
      <c r="B1312" s="4" t="s">
        <v>1832</v>
      </c>
      <c r="C1312" t="s">
        <v>1540</v>
      </c>
      <c r="D1312" t="s">
        <v>7896</v>
      </c>
      <c r="E1312" s="2"/>
      <c r="F1312" s="4" t="s">
        <v>1543</v>
      </c>
      <c r="G1312" t="s">
        <v>9</v>
      </c>
      <c r="H1312">
        <v>1</v>
      </c>
      <c r="I1312" s="89">
        <v>43101</v>
      </c>
      <c r="J1312">
        <v>12</v>
      </c>
      <c r="K1312" t="s">
        <v>10</v>
      </c>
    </row>
    <row r="1313" spans="1:11" ht="45" x14ac:dyDescent="0.25">
      <c r="A1313" s="4" t="s">
        <v>1917</v>
      </c>
      <c r="B1313" s="4" t="s">
        <v>1832</v>
      </c>
      <c r="C1313" t="s">
        <v>1540</v>
      </c>
      <c r="D1313" t="s">
        <v>7896</v>
      </c>
      <c r="E1313" s="2"/>
      <c r="F1313" s="4" t="s">
        <v>1544</v>
      </c>
      <c r="G1313" t="s">
        <v>9</v>
      </c>
      <c r="H1313">
        <v>1</v>
      </c>
      <c r="I1313" s="89">
        <v>43101</v>
      </c>
      <c r="J1313">
        <v>12</v>
      </c>
      <c r="K1313" t="s">
        <v>10</v>
      </c>
    </row>
    <row r="1314" spans="1:11" ht="45" x14ac:dyDescent="0.25">
      <c r="A1314" s="4" t="s">
        <v>1917</v>
      </c>
      <c r="B1314" s="4" t="s">
        <v>1832</v>
      </c>
      <c r="C1314" t="s">
        <v>1540</v>
      </c>
      <c r="D1314" t="s">
        <v>7896</v>
      </c>
      <c r="E1314" s="2"/>
      <c r="F1314" s="4" t="s">
        <v>1545</v>
      </c>
      <c r="G1314" t="s">
        <v>9</v>
      </c>
      <c r="H1314">
        <v>1</v>
      </c>
      <c r="I1314" s="89">
        <v>43101</v>
      </c>
      <c r="J1314">
        <v>12</v>
      </c>
      <c r="K1314" t="s">
        <v>10</v>
      </c>
    </row>
    <row r="1315" spans="1:11" ht="45" x14ac:dyDescent="0.25">
      <c r="A1315" s="4" t="s">
        <v>1917</v>
      </c>
      <c r="B1315" s="4" t="s">
        <v>1832</v>
      </c>
      <c r="C1315" t="s">
        <v>1540</v>
      </c>
      <c r="D1315" t="s">
        <v>7896</v>
      </c>
      <c r="E1315" s="2"/>
      <c r="F1315" s="4" t="s">
        <v>1546</v>
      </c>
      <c r="G1315" t="s">
        <v>9</v>
      </c>
      <c r="H1315">
        <v>1</v>
      </c>
      <c r="I1315" s="89">
        <v>43101</v>
      </c>
      <c r="J1315">
        <v>12</v>
      </c>
      <c r="K1315" t="s">
        <v>10</v>
      </c>
    </row>
    <row r="1316" spans="1:11" ht="45" x14ac:dyDescent="0.25">
      <c r="A1316" s="4" t="s">
        <v>1917</v>
      </c>
      <c r="B1316" s="4" t="s">
        <v>1832</v>
      </c>
      <c r="C1316" t="s">
        <v>1540</v>
      </c>
      <c r="D1316" t="s">
        <v>7896</v>
      </c>
      <c r="E1316" s="2"/>
      <c r="F1316" s="4" t="s">
        <v>1547</v>
      </c>
      <c r="G1316" t="s">
        <v>9</v>
      </c>
      <c r="H1316">
        <v>1</v>
      </c>
      <c r="I1316" s="89">
        <v>43101</v>
      </c>
      <c r="J1316">
        <v>12</v>
      </c>
      <c r="K1316" t="s">
        <v>10</v>
      </c>
    </row>
    <row r="1317" spans="1:11" ht="45" x14ac:dyDescent="0.25">
      <c r="A1317" s="4" t="s">
        <v>1917</v>
      </c>
      <c r="B1317" s="4" t="s">
        <v>1832</v>
      </c>
      <c r="C1317" t="s">
        <v>1540</v>
      </c>
      <c r="D1317" t="s">
        <v>7896</v>
      </c>
      <c r="E1317" s="2"/>
      <c r="F1317" s="4" t="s">
        <v>1548</v>
      </c>
      <c r="G1317" t="s">
        <v>9</v>
      </c>
      <c r="H1317">
        <v>1</v>
      </c>
      <c r="I1317" s="89">
        <v>43101</v>
      </c>
      <c r="J1317">
        <v>12</v>
      </c>
      <c r="K1317" t="s">
        <v>10</v>
      </c>
    </row>
    <row r="1318" spans="1:11" ht="45" x14ac:dyDescent="0.25">
      <c r="A1318" s="4" t="s">
        <v>1917</v>
      </c>
      <c r="B1318" s="4" t="s">
        <v>1832</v>
      </c>
      <c r="C1318" t="s">
        <v>1540</v>
      </c>
      <c r="D1318" t="s">
        <v>7896</v>
      </c>
      <c r="E1318" s="2"/>
      <c r="F1318" s="4" t="s">
        <v>1549</v>
      </c>
      <c r="G1318" t="s">
        <v>9</v>
      </c>
      <c r="H1318">
        <v>1</v>
      </c>
      <c r="I1318" s="89">
        <v>43101</v>
      </c>
      <c r="J1318">
        <v>12</v>
      </c>
      <c r="K1318" t="s">
        <v>10</v>
      </c>
    </row>
    <row r="1319" spans="1:11" ht="45" x14ac:dyDescent="0.25">
      <c r="A1319" s="4" t="s">
        <v>1917</v>
      </c>
      <c r="B1319" s="4" t="s">
        <v>1832</v>
      </c>
      <c r="C1319" t="s">
        <v>1540</v>
      </c>
      <c r="D1319" t="s">
        <v>7896</v>
      </c>
      <c r="E1319" s="2"/>
      <c r="F1319" s="4" t="s">
        <v>1550</v>
      </c>
      <c r="G1319" t="s">
        <v>9</v>
      </c>
      <c r="H1319">
        <v>1</v>
      </c>
      <c r="I1319" s="89">
        <v>43101</v>
      </c>
      <c r="J1319">
        <v>12</v>
      </c>
      <c r="K1319" t="s">
        <v>10</v>
      </c>
    </row>
    <row r="1320" spans="1:11" ht="45" x14ac:dyDescent="0.25">
      <c r="A1320" s="4" t="s">
        <v>1917</v>
      </c>
      <c r="B1320" s="4" t="s">
        <v>1832</v>
      </c>
      <c r="C1320" t="s">
        <v>1540</v>
      </c>
      <c r="D1320" t="s">
        <v>7896</v>
      </c>
      <c r="E1320" s="2"/>
      <c r="F1320" s="4" t="s">
        <v>1551</v>
      </c>
      <c r="G1320" t="s">
        <v>9</v>
      </c>
      <c r="H1320">
        <v>1</v>
      </c>
      <c r="I1320" s="89">
        <v>43101</v>
      </c>
      <c r="J1320">
        <v>12</v>
      </c>
      <c r="K1320" t="s">
        <v>10</v>
      </c>
    </row>
    <row r="1321" spans="1:11" ht="45" x14ac:dyDescent="0.25">
      <c r="A1321" s="4" t="s">
        <v>1917</v>
      </c>
      <c r="B1321" s="4" t="s">
        <v>1832</v>
      </c>
      <c r="C1321" t="s">
        <v>1540</v>
      </c>
      <c r="D1321" t="s">
        <v>7896</v>
      </c>
      <c r="E1321" s="2"/>
      <c r="F1321" s="4" t="s">
        <v>1535</v>
      </c>
      <c r="G1321" t="s">
        <v>9</v>
      </c>
      <c r="H1321">
        <v>1</v>
      </c>
      <c r="I1321" s="89">
        <v>43101</v>
      </c>
      <c r="J1321">
        <v>12</v>
      </c>
      <c r="K1321" t="s">
        <v>10</v>
      </c>
    </row>
    <row r="1322" spans="1:11" ht="45" x14ac:dyDescent="0.25">
      <c r="A1322" s="4" t="s">
        <v>1917</v>
      </c>
      <c r="B1322" s="4" t="s">
        <v>1832</v>
      </c>
      <c r="C1322" t="s">
        <v>1540</v>
      </c>
      <c r="D1322" t="s">
        <v>7896</v>
      </c>
      <c r="E1322" s="2"/>
      <c r="F1322" s="4" t="s">
        <v>1552</v>
      </c>
      <c r="G1322" t="s">
        <v>9</v>
      </c>
      <c r="H1322">
        <v>1</v>
      </c>
      <c r="I1322" s="89">
        <v>43101</v>
      </c>
      <c r="J1322">
        <v>12</v>
      </c>
      <c r="K1322" t="s">
        <v>10</v>
      </c>
    </row>
    <row r="1323" spans="1:11" ht="45" x14ac:dyDescent="0.25">
      <c r="A1323" s="4" t="s">
        <v>1917</v>
      </c>
      <c r="B1323" s="4" t="s">
        <v>1832</v>
      </c>
      <c r="C1323" t="s">
        <v>1540</v>
      </c>
      <c r="D1323" t="s">
        <v>7896</v>
      </c>
      <c r="E1323" s="2"/>
      <c r="F1323" s="4" t="s">
        <v>1554</v>
      </c>
      <c r="G1323" t="s">
        <v>9</v>
      </c>
      <c r="H1323">
        <v>1</v>
      </c>
      <c r="I1323" s="89">
        <v>43101</v>
      </c>
      <c r="J1323">
        <v>12</v>
      </c>
      <c r="K1323" t="s">
        <v>10</v>
      </c>
    </row>
    <row r="1324" spans="1:11" ht="45" x14ac:dyDescent="0.25">
      <c r="A1324" s="4" t="s">
        <v>1917</v>
      </c>
      <c r="B1324" s="4" t="s">
        <v>1832</v>
      </c>
      <c r="C1324" t="s">
        <v>1540</v>
      </c>
      <c r="D1324" t="s">
        <v>7896</v>
      </c>
      <c r="E1324" s="2"/>
      <c r="F1324" s="4" t="s">
        <v>1555</v>
      </c>
      <c r="G1324" t="s">
        <v>9</v>
      </c>
      <c r="H1324">
        <v>1</v>
      </c>
      <c r="I1324" s="89">
        <v>43101</v>
      </c>
      <c r="J1324">
        <v>12</v>
      </c>
      <c r="K1324" t="s">
        <v>10</v>
      </c>
    </row>
    <row r="1325" spans="1:11" ht="45" x14ac:dyDescent="0.25">
      <c r="A1325" s="4" t="s">
        <v>1917</v>
      </c>
      <c r="B1325" s="4" t="s">
        <v>1832</v>
      </c>
      <c r="C1325" t="s">
        <v>1540</v>
      </c>
      <c r="D1325" t="s">
        <v>7896</v>
      </c>
      <c r="E1325" s="2"/>
      <c r="F1325" s="4" t="s">
        <v>1556</v>
      </c>
      <c r="G1325" t="s">
        <v>9</v>
      </c>
      <c r="H1325">
        <v>1</v>
      </c>
      <c r="I1325" s="89">
        <v>43101</v>
      </c>
      <c r="J1325">
        <v>12</v>
      </c>
      <c r="K1325" t="s">
        <v>10</v>
      </c>
    </row>
    <row r="1326" spans="1:11" ht="30" x14ac:dyDescent="0.25">
      <c r="A1326" s="4" t="s">
        <v>1917</v>
      </c>
      <c r="B1326" s="4" t="s">
        <v>1833</v>
      </c>
      <c r="C1326" t="s">
        <v>1557</v>
      </c>
      <c r="D1326" t="s">
        <v>7898</v>
      </c>
      <c r="E1326" s="2">
        <v>216320000</v>
      </c>
      <c r="F1326" s="4" t="s">
        <v>1558</v>
      </c>
      <c r="G1326" t="s">
        <v>470</v>
      </c>
      <c r="H1326">
        <v>26</v>
      </c>
      <c r="I1326" s="89">
        <v>43101</v>
      </c>
      <c r="J1326">
        <v>12</v>
      </c>
      <c r="K1326" t="s">
        <v>10</v>
      </c>
    </row>
    <row r="1327" spans="1:11" ht="30" x14ac:dyDescent="0.25">
      <c r="A1327" s="4" t="s">
        <v>1917</v>
      </c>
      <c r="B1327" s="4" t="s">
        <v>1834</v>
      </c>
      <c r="C1327" t="s">
        <v>1559</v>
      </c>
      <c r="D1327" t="s">
        <v>7899</v>
      </c>
      <c r="E1327" s="2">
        <v>300000000</v>
      </c>
      <c r="F1327" s="4" t="s">
        <v>1560</v>
      </c>
      <c r="G1327" t="s">
        <v>470</v>
      </c>
      <c r="H1327">
        <v>2000</v>
      </c>
      <c r="I1327" s="89">
        <v>43101</v>
      </c>
      <c r="J1327">
        <v>12</v>
      </c>
      <c r="K1327" t="s">
        <v>10</v>
      </c>
    </row>
    <row r="1328" spans="1:11" ht="45" x14ac:dyDescent="0.25">
      <c r="A1328" s="4" t="s">
        <v>1917</v>
      </c>
      <c r="B1328" s="4" t="s">
        <v>1835</v>
      </c>
      <c r="C1328" t="s">
        <v>1561</v>
      </c>
      <c r="D1328" t="s">
        <v>7900</v>
      </c>
      <c r="E1328" s="2">
        <v>600000000</v>
      </c>
      <c r="F1328" s="4" t="s">
        <v>1562</v>
      </c>
      <c r="G1328" t="s">
        <v>9</v>
      </c>
      <c r="H1328">
        <v>1</v>
      </c>
      <c r="I1328" s="89">
        <v>43101</v>
      </c>
      <c r="J1328">
        <v>12</v>
      </c>
      <c r="K1328" t="s">
        <v>10</v>
      </c>
    </row>
    <row r="1329" spans="1:11" ht="45" x14ac:dyDescent="0.25">
      <c r="A1329" s="4" t="s">
        <v>1917</v>
      </c>
      <c r="B1329" s="4" t="s">
        <v>1836</v>
      </c>
      <c r="C1329" t="s">
        <v>1563</v>
      </c>
      <c r="D1329" t="s">
        <v>7901</v>
      </c>
      <c r="E1329" s="2">
        <v>1141025394</v>
      </c>
      <c r="F1329" s="4" t="s">
        <v>1564</v>
      </c>
      <c r="G1329" t="s">
        <v>9</v>
      </c>
      <c r="H1329">
        <v>12874</v>
      </c>
      <c r="I1329" s="89">
        <v>43101</v>
      </c>
      <c r="J1329">
        <v>12</v>
      </c>
      <c r="K1329" t="s">
        <v>10</v>
      </c>
    </row>
    <row r="1330" spans="1:11" ht="45" x14ac:dyDescent="0.25">
      <c r="A1330" s="4" t="s">
        <v>1917</v>
      </c>
      <c r="B1330" s="4" t="s">
        <v>1836</v>
      </c>
      <c r="C1330" t="s">
        <v>1563</v>
      </c>
      <c r="D1330" t="s">
        <v>7901</v>
      </c>
      <c r="E1330" s="2"/>
      <c r="F1330" s="4" t="s">
        <v>1565</v>
      </c>
      <c r="G1330" t="s">
        <v>9</v>
      </c>
      <c r="H1330">
        <v>6</v>
      </c>
      <c r="I1330" s="89">
        <v>43101</v>
      </c>
      <c r="J1330">
        <v>12</v>
      </c>
      <c r="K1330" t="s">
        <v>10</v>
      </c>
    </row>
    <row r="1331" spans="1:11" ht="30" x14ac:dyDescent="0.25">
      <c r="A1331" s="4" t="s">
        <v>1917</v>
      </c>
      <c r="B1331" s="4" t="s">
        <v>1837</v>
      </c>
      <c r="C1331" t="s">
        <v>1566</v>
      </c>
      <c r="D1331" t="s">
        <v>7902</v>
      </c>
      <c r="E1331" s="2">
        <v>160000000</v>
      </c>
      <c r="F1331" s="4" t="s">
        <v>1567</v>
      </c>
      <c r="G1331" t="s">
        <v>470</v>
      </c>
      <c r="H1331">
        <v>5</v>
      </c>
      <c r="I1331" s="89">
        <v>43101</v>
      </c>
      <c r="J1331">
        <v>12</v>
      </c>
      <c r="K1331" t="s">
        <v>10</v>
      </c>
    </row>
    <row r="1332" spans="1:11" ht="30" x14ac:dyDescent="0.25">
      <c r="A1332" s="4" t="s">
        <v>1917</v>
      </c>
      <c r="B1332" s="4" t="s">
        <v>1837</v>
      </c>
      <c r="C1332" t="s">
        <v>1566</v>
      </c>
      <c r="D1332" t="s">
        <v>7902</v>
      </c>
      <c r="E1332" s="2"/>
      <c r="F1332" s="4" t="s">
        <v>1568</v>
      </c>
      <c r="G1332" t="s">
        <v>470</v>
      </c>
      <c r="H1332">
        <v>95</v>
      </c>
      <c r="I1332" s="89">
        <v>43101</v>
      </c>
      <c r="J1332">
        <v>12</v>
      </c>
      <c r="K1332" t="s">
        <v>10</v>
      </c>
    </row>
    <row r="1333" spans="1:11" ht="30" x14ac:dyDescent="0.25">
      <c r="A1333" s="4" t="s">
        <v>1917</v>
      </c>
      <c r="B1333" s="4" t="s">
        <v>1838</v>
      </c>
      <c r="C1333" t="s">
        <v>1569</v>
      </c>
      <c r="D1333" t="s">
        <v>7903</v>
      </c>
      <c r="E1333" s="2">
        <v>600000000</v>
      </c>
      <c r="F1333" s="4" t="s">
        <v>7904</v>
      </c>
      <c r="G1333" t="s">
        <v>20</v>
      </c>
      <c r="H1333">
        <v>94</v>
      </c>
      <c r="I1333" s="89">
        <v>43101</v>
      </c>
      <c r="J1333">
        <v>12</v>
      </c>
      <c r="K1333" t="s">
        <v>10</v>
      </c>
    </row>
    <row r="1334" spans="1:11" ht="30" x14ac:dyDescent="0.25">
      <c r="A1334" s="4" t="s">
        <v>1917</v>
      </c>
      <c r="B1334" s="4" t="s">
        <v>1838</v>
      </c>
      <c r="C1334" t="s">
        <v>1569</v>
      </c>
      <c r="D1334" t="s">
        <v>7903</v>
      </c>
      <c r="E1334" s="2"/>
      <c r="F1334" s="4" t="s">
        <v>7905</v>
      </c>
      <c r="G1334" t="s">
        <v>20</v>
      </c>
      <c r="H1334">
        <v>94</v>
      </c>
      <c r="I1334" s="89">
        <v>43101</v>
      </c>
      <c r="J1334">
        <v>12</v>
      </c>
      <c r="K1334" t="s">
        <v>10</v>
      </c>
    </row>
    <row r="1335" spans="1:11" ht="30" x14ac:dyDescent="0.25">
      <c r="A1335" s="4" t="s">
        <v>1917</v>
      </c>
      <c r="B1335" s="4" t="s">
        <v>1838</v>
      </c>
      <c r="C1335" t="s">
        <v>1569</v>
      </c>
      <c r="D1335" t="s">
        <v>7903</v>
      </c>
      <c r="E1335" s="2"/>
      <c r="F1335" s="4" t="s">
        <v>1570</v>
      </c>
      <c r="G1335" t="s">
        <v>20</v>
      </c>
      <c r="H1335">
        <v>94</v>
      </c>
      <c r="I1335" s="89">
        <v>43101</v>
      </c>
      <c r="J1335">
        <v>12</v>
      </c>
      <c r="K1335" t="s">
        <v>10</v>
      </c>
    </row>
    <row r="1336" spans="1:11" ht="30" x14ac:dyDescent="0.25">
      <c r="A1336" s="4" t="s">
        <v>1917</v>
      </c>
      <c r="B1336" s="4" t="s">
        <v>1839</v>
      </c>
      <c r="C1336" t="s">
        <v>1571</v>
      </c>
      <c r="D1336" t="s">
        <v>7906</v>
      </c>
      <c r="E1336" s="2">
        <v>125978030</v>
      </c>
      <c r="F1336" s="4" t="s">
        <v>1572</v>
      </c>
      <c r="G1336" t="s">
        <v>20</v>
      </c>
      <c r="H1336">
        <v>100</v>
      </c>
      <c r="I1336" s="89">
        <v>43252</v>
      </c>
      <c r="J1336">
        <v>6</v>
      </c>
      <c r="K1336" t="s">
        <v>10</v>
      </c>
    </row>
    <row r="1337" spans="1:11" ht="30" x14ac:dyDescent="0.25">
      <c r="A1337" s="4" t="s">
        <v>1917</v>
      </c>
      <c r="B1337" s="4" t="s">
        <v>1839</v>
      </c>
      <c r="C1337" t="s">
        <v>1571</v>
      </c>
      <c r="D1337" t="s">
        <v>7906</v>
      </c>
      <c r="E1337" s="2"/>
      <c r="F1337" s="4" t="s">
        <v>1573</v>
      </c>
      <c r="G1337" t="s">
        <v>20</v>
      </c>
      <c r="H1337">
        <v>100</v>
      </c>
      <c r="I1337" s="89">
        <v>43252</v>
      </c>
      <c r="J1337">
        <v>6</v>
      </c>
      <c r="K1337" t="s">
        <v>10</v>
      </c>
    </row>
    <row r="1338" spans="1:11" ht="30" x14ac:dyDescent="0.25">
      <c r="A1338" s="4" t="s">
        <v>1917</v>
      </c>
      <c r="B1338" s="4" t="s">
        <v>1839</v>
      </c>
      <c r="C1338" t="s">
        <v>1571</v>
      </c>
      <c r="D1338" t="s">
        <v>7906</v>
      </c>
      <c r="E1338" s="2"/>
      <c r="F1338" s="4" t="s">
        <v>1574</v>
      </c>
      <c r="G1338" t="s">
        <v>20</v>
      </c>
      <c r="H1338">
        <v>100</v>
      </c>
      <c r="I1338" s="89">
        <v>43101</v>
      </c>
      <c r="J1338">
        <v>12</v>
      </c>
      <c r="K1338" t="s">
        <v>10</v>
      </c>
    </row>
    <row r="1339" spans="1:11" ht="60" x14ac:dyDescent="0.25">
      <c r="A1339" s="4" t="s">
        <v>1917</v>
      </c>
      <c r="B1339" s="4" t="s">
        <v>1903</v>
      </c>
      <c r="C1339" t="s">
        <v>1575</v>
      </c>
      <c r="D1339" t="s">
        <v>7907</v>
      </c>
      <c r="E1339" s="2">
        <v>1194000000</v>
      </c>
      <c r="F1339" s="4" t="s">
        <v>1576</v>
      </c>
      <c r="G1339" t="s">
        <v>20</v>
      </c>
      <c r="H1339">
        <v>100</v>
      </c>
      <c r="I1339" s="89">
        <v>43101</v>
      </c>
      <c r="J1339">
        <v>12</v>
      </c>
      <c r="K1339" t="s">
        <v>10</v>
      </c>
    </row>
    <row r="1340" spans="1:11" ht="60" x14ac:dyDescent="0.25">
      <c r="A1340" s="4" t="s">
        <v>1917</v>
      </c>
      <c r="B1340" s="4" t="s">
        <v>1903</v>
      </c>
      <c r="C1340" t="s">
        <v>1575</v>
      </c>
      <c r="D1340" t="s">
        <v>7907</v>
      </c>
      <c r="E1340" s="2"/>
      <c r="F1340" s="4" t="s">
        <v>1574</v>
      </c>
      <c r="G1340" t="s">
        <v>20</v>
      </c>
      <c r="H1340">
        <v>100</v>
      </c>
      <c r="I1340" s="89">
        <v>43101</v>
      </c>
      <c r="J1340">
        <v>12</v>
      </c>
      <c r="K1340" t="s">
        <v>10</v>
      </c>
    </row>
    <row r="1341" spans="1:11" ht="45" x14ac:dyDescent="0.25">
      <c r="A1341" s="4" t="s">
        <v>1917</v>
      </c>
      <c r="B1341" s="4" t="s">
        <v>1840</v>
      </c>
      <c r="C1341" t="s">
        <v>1577</v>
      </c>
      <c r="D1341" t="s">
        <v>7908</v>
      </c>
      <c r="E1341" s="2">
        <v>2593781106</v>
      </c>
      <c r="F1341" s="4" t="s">
        <v>1578</v>
      </c>
      <c r="G1341" t="s">
        <v>470</v>
      </c>
      <c r="H1341">
        <v>600</v>
      </c>
      <c r="I1341" s="89">
        <v>43101</v>
      </c>
      <c r="J1341">
        <v>12</v>
      </c>
      <c r="K1341" t="s">
        <v>10</v>
      </c>
    </row>
    <row r="1342" spans="1:11" ht="45" x14ac:dyDescent="0.25">
      <c r="A1342" s="4" t="s">
        <v>1917</v>
      </c>
      <c r="B1342" s="4" t="s">
        <v>1840</v>
      </c>
      <c r="C1342" t="s">
        <v>1577</v>
      </c>
      <c r="D1342" t="s">
        <v>7908</v>
      </c>
      <c r="E1342" s="2"/>
      <c r="F1342" s="4" t="s">
        <v>1579</v>
      </c>
      <c r="G1342" t="s">
        <v>20</v>
      </c>
      <c r="H1342">
        <v>100</v>
      </c>
      <c r="I1342" s="89">
        <v>43101</v>
      </c>
      <c r="J1342">
        <v>12</v>
      </c>
      <c r="K1342" t="s">
        <v>10</v>
      </c>
    </row>
    <row r="1343" spans="1:11" ht="45" x14ac:dyDescent="0.25">
      <c r="A1343" s="4" t="s">
        <v>1917</v>
      </c>
      <c r="B1343" s="4" t="s">
        <v>1840</v>
      </c>
      <c r="C1343" t="s">
        <v>1577</v>
      </c>
      <c r="D1343" t="s">
        <v>7908</v>
      </c>
      <c r="E1343" s="2"/>
      <c r="F1343" s="4" t="s">
        <v>1580</v>
      </c>
      <c r="G1343" t="s">
        <v>9</v>
      </c>
      <c r="H1343">
        <v>20</v>
      </c>
      <c r="I1343" s="89">
        <v>43101</v>
      </c>
      <c r="J1343">
        <v>12</v>
      </c>
      <c r="K1343" t="s">
        <v>10</v>
      </c>
    </row>
    <row r="1344" spans="1:11" ht="45" x14ac:dyDescent="0.25">
      <c r="A1344" s="4" t="s">
        <v>1909</v>
      </c>
      <c r="B1344" s="4" t="s">
        <v>1685</v>
      </c>
      <c r="C1344" t="s">
        <v>412</v>
      </c>
      <c r="D1344" t="s">
        <v>7909</v>
      </c>
      <c r="E1344" s="2">
        <v>1255490000</v>
      </c>
      <c r="F1344" s="4" t="s">
        <v>413</v>
      </c>
      <c r="G1344" t="s">
        <v>9</v>
      </c>
      <c r="H1344">
        <v>2</v>
      </c>
      <c r="I1344" s="89">
        <v>43101</v>
      </c>
      <c r="J1344">
        <v>12</v>
      </c>
      <c r="K1344" t="s">
        <v>10</v>
      </c>
    </row>
    <row r="1345" spans="1:11" ht="45" x14ac:dyDescent="0.25">
      <c r="A1345" s="4" t="s">
        <v>1909</v>
      </c>
      <c r="B1345" s="4" t="s">
        <v>1685</v>
      </c>
      <c r="C1345" t="s">
        <v>412</v>
      </c>
      <c r="D1345" t="s">
        <v>7909</v>
      </c>
      <c r="E1345" s="2"/>
      <c r="F1345" s="4" t="s">
        <v>414</v>
      </c>
      <c r="G1345" t="s">
        <v>9</v>
      </c>
      <c r="H1345">
        <v>1</v>
      </c>
      <c r="I1345" s="89">
        <v>43101</v>
      </c>
      <c r="J1345">
        <v>12</v>
      </c>
      <c r="K1345" t="s">
        <v>10</v>
      </c>
    </row>
    <row r="1346" spans="1:11" ht="45" x14ac:dyDescent="0.25">
      <c r="A1346" s="4" t="s">
        <v>1909</v>
      </c>
      <c r="B1346" s="4" t="s">
        <v>1685</v>
      </c>
      <c r="C1346" t="s">
        <v>412</v>
      </c>
      <c r="D1346" t="s">
        <v>7909</v>
      </c>
      <c r="E1346" s="2"/>
      <c r="F1346" s="4" t="s">
        <v>415</v>
      </c>
      <c r="G1346" t="s">
        <v>9</v>
      </c>
      <c r="H1346">
        <v>1</v>
      </c>
      <c r="I1346" s="89">
        <v>43101</v>
      </c>
      <c r="J1346">
        <v>12</v>
      </c>
      <c r="K1346" t="s">
        <v>10</v>
      </c>
    </row>
    <row r="1347" spans="1:11" ht="45" x14ac:dyDescent="0.25">
      <c r="A1347" s="4" t="s">
        <v>1909</v>
      </c>
      <c r="B1347" s="4" t="s">
        <v>1685</v>
      </c>
      <c r="C1347" t="s">
        <v>412</v>
      </c>
      <c r="D1347" t="s">
        <v>7909</v>
      </c>
      <c r="E1347" s="2"/>
      <c r="F1347" s="4" t="s">
        <v>416</v>
      </c>
      <c r="G1347" t="s">
        <v>9</v>
      </c>
      <c r="H1347">
        <v>2</v>
      </c>
      <c r="I1347" s="89">
        <v>43101</v>
      </c>
      <c r="J1347">
        <v>12</v>
      </c>
      <c r="K1347" t="s">
        <v>10</v>
      </c>
    </row>
    <row r="1348" spans="1:11" ht="45" x14ac:dyDescent="0.25">
      <c r="A1348" s="4" t="s">
        <v>1909</v>
      </c>
      <c r="B1348" s="4" t="s">
        <v>1685</v>
      </c>
      <c r="C1348" t="s">
        <v>412</v>
      </c>
      <c r="D1348" t="s">
        <v>7909</v>
      </c>
      <c r="E1348" s="2"/>
      <c r="F1348" s="4" t="s">
        <v>417</v>
      </c>
      <c r="G1348" t="s">
        <v>20</v>
      </c>
      <c r="H1348">
        <v>100</v>
      </c>
      <c r="I1348" s="89">
        <v>43101</v>
      </c>
      <c r="J1348">
        <v>12</v>
      </c>
      <c r="K1348" t="s">
        <v>10</v>
      </c>
    </row>
    <row r="1349" spans="1:11" ht="45" x14ac:dyDescent="0.25">
      <c r="A1349" s="4" t="s">
        <v>1909</v>
      </c>
      <c r="B1349" s="4" t="s">
        <v>1686</v>
      </c>
      <c r="C1349" t="s">
        <v>418</v>
      </c>
      <c r="D1349" t="s">
        <v>7910</v>
      </c>
      <c r="E1349" s="2">
        <v>6515963000</v>
      </c>
      <c r="F1349" s="4" t="s">
        <v>419</v>
      </c>
      <c r="G1349" t="s">
        <v>9</v>
      </c>
      <c r="H1349">
        <v>200</v>
      </c>
      <c r="I1349" s="89">
        <v>43101</v>
      </c>
      <c r="J1349">
        <v>12</v>
      </c>
      <c r="K1349" t="s">
        <v>10</v>
      </c>
    </row>
    <row r="1350" spans="1:11" ht="45" x14ac:dyDescent="0.25">
      <c r="A1350" s="4" t="s">
        <v>1909</v>
      </c>
      <c r="B1350" s="4" t="s">
        <v>1686</v>
      </c>
      <c r="C1350" t="s">
        <v>418</v>
      </c>
      <c r="D1350" t="s">
        <v>7910</v>
      </c>
      <c r="E1350" s="2"/>
      <c r="F1350" s="4" t="s">
        <v>415</v>
      </c>
      <c r="G1350" t="s">
        <v>9</v>
      </c>
      <c r="H1350">
        <v>1</v>
      </c>
      <c r="I1350" s="89">
        <v>43101</v>
      </c>
      <c r="J1350">
        <v>12</v>
      </c>
      <c r="K1350" t="s">
        <v>10</v>
      </c>
    </row>
    <row r="1351" spans="1:11" ht="45" x14ac:dyDescent="0.25">
      <c r="A1351" s="4" t="s">
        <v>1909</v>
      </c>
      <c r="B1351" s="4" t="s">
        <v>1686</v>
      </c>
      <c r="C1351" t="s">
        <v>418</v>
      </c>
      <c r="D1351" t="s">
        <v>7910</v>
      </c>
      <c r="E1351" s="2"/>
      <c r="F1351" s="4" t="s">
        <v>420</v>
      </c>
      <c r="G1351" t="s">
        <v>9</v>
      </c>
      <c r="H1351">
        <v>1</v>
      </c>
      <c r="I1351" s="89">
        <v>43101</v>
      </c>
      <c r="J1351">
        <v>12</v>
      </c>
      <c r="K1351" t="s">
        <v>10</v>
      </c>
    </row>
    <row r="1352" spans="1:11" ht="45" x14ac:dyDescent="0.25">
      <c r="A1352" s="4" t="s">
        <v>1909</v>
      </c>
      <c r="B1352" s="4" t="s">
        <v>1686</v>
      </c>
      <c r="C1352" t="s">
        <v>418</v>
      </c>
      <c r="D1352" t="s">
        <v>7910</v>
      </c>
      <c r="E1352" s="2"/>
      <c r="F1352" s="4" t="s">
        <v>421</v>
      </c>
      <c r="G1352" t="s">
        <v>9</v>
      </c>
      <c r="H1352">
        <v>2500</v>
      </c>
      <c r="I1352" s="89">
        <v>43101</v>
      </c>
      <c r="J1352">
        <v>12</v>
      </c>
      <c r="K1352" t="s">
        <v>10</v>
      </c>
    </row>
    <row r="1353" spans="1:11" ht="45" x14ac:dyDescent="0.25">
      <c r="A1353" s="4" t="s">
        <v>1909</v>
      </c>
      <c r="B1353" s="4" t="s">
        <v>1687</v>
      </c>
      <c r="C1353" t="s">
        <v>422</v>
      </c>
      <c r="D1353" t="s">
        <v>7911</v>
      </c>
      <c r="E1353" s="2">
        <v>5637502262</v>
      </c>
      <c r="F1353" s="4" t="s">
        <v>423</v>
      </c>
      <c r="G1353" t="s">
        <v>9</v>
      </c>
      <c r="H1353">
        <v>1</v>
      </c>
      <c r="I1353" s="89">
        <v>43101</v>
      </c>
      <c r="J1353">
        <v>12</v>
      </c>
      <c r="K1353" t="s">
        <v>10</v>
      </c>
    </row>
    <row r="1354" spans="1:11" ht="45" x14ac:dyDescent="0.25">
      <c r="A1354" s="4" t="s">
        <v>1909</v>
      </c>
      <c r="B1354" s="4" t="s">
        <v>1687</v>
      </c>
      <c r="C1354" t="s">
        <v>422</v>
      </c>
      <c r="D1354" t="s">
        <v>7911</v>
      </c>
      <c r="E1354" s="2"/>
      <c r="F1354" s="4" t="s">
        <v>424</v>
      </c>
      <c r="G1354" t="s">
        <v>9</v>
      </c>
      <c r="H1354">
        <v>1</v>
      </c>
      <c r="I1354" s="89">
        <v>43101</v>
      </c>
      <c r="J1354">
        <v>12</v>
      </c>
      <c r="K1354" t="s">
        <v>10</v>
      </c>
    </row>
    <row r="1355" spans="1:11" ht="45" x14ac:dyDescent="0.25">
      <c r="A1355" s="4" t="s">
        <v>1909</v>
      </c>
      <c r="B1355" s="4" t="s">
        <v>1687</v>
      </c>
      <c r="C1355" t="s">
        <v>422</v>
      </c>
      <c r="D1355" t="s">
        <v>7911</v>
      </c>
      <c r="E1355" s="2"/>
      <c r="F1355" s="4" t="s">
        <v>425</v>
      </c>
      <c r="G1355" t="s">
        <v>9</v>
      </c>
      <c r="H1355">
        <v>51168</v>
      </c>
      <c r="I1355" s="89">
        <v>43101</v>
      </c>
      <c r="J1355">
        <v>12</v>
      </c>
      <c r="K1355" t="s">
        <v>10</v>
      </c>
    </row>
    <row r="1356" spans="1:11" ht="60" x14ac:dyDescent="0.25">
      <c r="A1356" s="4" t="s">
        <v>1909</v>
      </c>
      <c r="B1356" s="4" t="s">
        <v>1688</v>
      </c>
      <c r="C1356" t="s">
        <v>426</v>
      </c>
      <c r="D1356" t="s">
        <v>7912</v>
      </c>
      <c r="E1356" s="2">
        <v>858977000</v>
      </c>
      <c r="F1356" s="4" t="s">
        <v>427</v>
      </c>
      <c r="G1356" t="s">
        <v>9</v>
      </c>
      <c r="H1356">
        <v>3</v>
      </c>
      <c r="I1356" s="89">
        <v>43101</v>
      </c>
      <c r="J1356">
        <v>12</v>
      </c>
      <c r="K1356" t="s">
        <v>10</v>
      </c>
    </row>
    <row r="1357" spans="1:11" ht="60" x14ac:dyDescent="0.25">
      <c r="A1357" s="4" t="s">
        <v>1909</v>
      </c>
      <c r="B1357" s="4" t="s">
        <v>1688</v>
      </c>
      <c r="C1357" t="s">
        <v>426</v>
      </c>
      <c r="D1357" t="s">
        <v>7912</v>
      </c>
      <c r="E1357" s="2"/>
      <c r="F1357" s="4" t="s">
        <v>428</v>
      </c>
      <c r="G1357" t="s">
        <v>9</v>
      </c>
      <c r="H1357">
        <v>4</v>
      </c>
      <c r="I1357" s="89">
        <v>43101</v>
      </c>
      <c r="J1357">
        <v>12</v>
      </c>
      <c r="K1357" t="s">
        <v>10</v>
      </c>
    </row>
    <row r="1358" spans="1:11" ht="60" x14ac:dyDescent="0.25">
      <c r="A1358" s="4" t="s">
        <v>1909</v>
      </c>
      <c r="B1358" s="4" t="s">
        <v>1688</v>
      </c>
      <c r="C1358" t="s">
        <v>426</v>
      </c>
      <c r="D1358" t="s">
        <v>7912</v>
      </c>
      <c r="E1358" s="2"/>
      <c r="F1358" s="4" t="s">
        <v>429</v>
      </c>
      <c r="G1358" t="s">
        <v>9</v>
      </c>
      <c r="H1358">
        <v>1</v>
      </c>
      <c r="I1358" s="89">
        <v>43101</v>
      </c>
      <c r="J1358">
        <v>12</v>
      </c>
      <c r="K1358" t="s">
        <v>10</v>
      </c>
    </row>
    <row r="1359" spans="1:11" ht="60" x14ac:dyDescent="0.25">
      <c r="A1359" s="4" t="s">
        <v>1909</v>
      </c>
      <c r="B1359" s="4" t="s">
        <v>1688</v>
      </c>
      <c r="C1359" t="s">
        <v>426</v>
      </c>
      <c r="D1359" t="s">
        <v>7912</v>
      </c>
      <c r="E1359" s="2"/>
      <c r="F1359" s="4" t="s">
        <v>424</v>
      </c>
      <c r="G1359" t="s">
        <v>9</v>
      </c>
      <c r="H1359">
        <v>1</v>
      </c>
      <c r="I1359" s="89">
        <v>43101</v>
      </c>
      <c r="J1359">
        <v>12</v>
      </c>
      <c r="K1359" t="s">
        <v>10</v>
      </c>
    </row>
    <row r="1360" spans="1:11" ht="60" x14ac:dyDescent="0.25">
      <c r="A1360" s="4" t="s">
        <v>1909</v>
      </c>
      <c r="B1360" s="4" t="s">
        <v>1688</v>
      </c>
      <c r="C1360" t="s">
        <v>426</v>
      </c>
      <c r="D1360" t="s">
        <v>7912</v>
      </c>
      <c r="E1360" s="2"/>
      <c r="F1360" s="4" t="s">
        <v>430</v>
      </c>
      <c r="G1360" t="s">
        <v>9</v>
      </c>
      <c r="H1360">
        <v>1</v>
      </c>
      <c r="I1360" s="89">
        <v>43101</v>
      </c>
      <c r="J1360">
        <v>12</v>
      </c>
      <c r="K1360" t="s">
        <v>10</v>
      </c>
    </row>
    <row r="1361" spans="1:11" ht="30" x14ac:dyDescent="0.25">
      <c r="A1361" s="4" t="s">
        <v>1909</v>
      </c>
      <c r="B1361" s="4" t="s">
        <v>1689</v>
      </c>
      <c r="C1361" t="s">
        <v>431</v>
      </c>
      <c r="D1361" t="s">
        <v>7913</v>
      </c>
      <c r="E1361" s="2">
        <v>964338000</v>
      </c>
      <c r="F1361" s="4" t="s">
        <v>432</v>
      </c>
      <c r="G1361" t="s">
        <v>9</v>
      </c>
      <c r="H1361">
        <v>10000</v>
      </c>
      <c r="I1361" s="89">
        <v>43101</v>
      </c>
      <c r="J1361">
        <v>12</v>
      </c>
      <c r="K1361" t="s">
        <v>10</v>
      </c>
    </row>
    <row r="1362" spans="1:11" ht="30" x14ac:dyDescent="0.25">
      <c r="A1362" s="4" t="s">
        <v>1909</v>
      </c>
      <c r="B1362" s="4" t="s">
        <v>1689</v>
      </c>
      <c r="C1362" t="s">
        <v>431</v>
      </c>
      <c r="D1362" t="s">
        <v>7913</v>
      </c>
      <c r="E1362" s="2"/>
      <c r="F1362" s="4" t="s">
        <v>433</v>
      </c>
      <c r="G1362" t="s">
        <v>9</v>
      </c>
      <c r="H1362">
        <v>1</v>
      </c>
      <c r="I1362" s="89">
        <v>43101</v>
      </c>
      <c r="J1362">
        <v>12</v>
      </c>
      <c r="K1362" t="s">
        <v>10</v>
      </c>
    </row>
    <row r="1363" spans="1:11" ht="30" x14ac:dyDescent="0.25">
      <c r="A1363" s="4" t="s">
        <v>1909</v>
      </c>
      <c r="B1363" s="4" t="s">
        <v>1689</v>
      </c>
      <c r="C1363" t="s">
        <v>431</v>
      </c>
      <c r="D1363" t="s">
        <v>7913</v>
      </c>
      <c r="E1363" s="2"/>
      <c r="F1363" s="4" t="s">
        <v>434</v>
      </c>
      <c r="G1363" t="s">
        <v>9</v>
      </c>
      <c r="H1363">
        <v>1</v>
      </c>
      <c r="I1363" s="89">
        <v>43101</v>
      </c>
      <c r="J1363">
        <v>12</v>
      </c>
      <c r="K1363" t="s">
        <v>10</v>
      </c>
    </row>
    <row r="1364" spans="1:11" ht="30" x14ac:dyDescent="0.25">
      <c r="A1364" s="4" t="s">
        <v>1909</v>
      </c>
      <c r="B1364" s="4" t="s">
        <v>1689</v>
      </c>
      <c r="C1364" t="s">
        <v>431</v>
      </c>
      <c r="D1364" t="s">
        <v>7913</v>
      </c>
      <c r="E1364" s="2"/>
      <c r="F1364" s="4" t="s">
        <v>435</v>
      </c>
      <c r="G1364" t="s">
        <v>9</v>
      </c>
      <c r="H1364">
        <v>80</v>
      </c>
      <c r="I1364" s="89">
        <v>43101</v>
      </c>
      <c r="J1364">
        <v>12</v>
      </c>
      <c r="K1364" t="s">
        <v>10</v>
      </c>
    </row>
    <row r="1365" spans="1:11" ht="30" x14ac:dyDescent="0.25">
      <c r="A1365" s="4" t="s">
        <v>1909</v>
      </c>
      <c r="B1365" s="4" t="s">
        <v>1689</v>
      </c>
      <c r="C1365" t="s">
        <v>431</v>
      </c>
      <c r="D1365" t="s">
        <v>7913</v>
      </c>
      <c r="E1365" s="2"/>
      <c r="F1365" s="4" t="s">
        <v>437</v>
      </c>
      <c r="G1365" t="s">
        <v>9</v>
      </c>
      <c r="H1365">
        <v>10</v>
      </c>
      <c r="I1365" s="89">
        <v>43101</v>
      </c>
      <c r="J1365">
        <v>12</v>
      </c>
      <c r="K1365" t="s">
        <v>10</v>
      </c>
    </row>
    <row r="1366" spans="1:11" ht="30" x14ac:dyDescent="0.25">
      <c r="A1366" s="4" t="s">
        <v>1909</v>
      </c>
      <c r="B1366" s="4" t="s">
        <v>1689</v>
      </c>
      <c r="C1366" t="s">
        <v>431</v>
      </c>
      <c r="D1366" t="s">
        <v>7913</v>
      </c>
      <c r="E1366" s="2"/>
      <c r="F1366" s="4" t="s">
        <v>436</v>
      </c>
      <c r="G1366" t="s">
        <v>9</v>
      </c>
      <c r="H1366">
        <v>10</v>
      </c>
      <c r="I1366" s="89">
        <v>43101</v>
      </c>
      <c r="J1366">
        <v>12</v>
      </c>
      <c r="K1366" t="s">
        <v>10</v>
      </c>
    </row>
    <row r="1367" spans="1:11" ht="60" x14ac:dyDescent="0.25">
      <c r="A1367" s="4" t="s">
        <v>1909</v>
      </c>
      <c r="B1367" s="4" t="s">
        <v>1690</v>
      </c>
      <c r="C1367" t="s">
        <v>438</v>
      </c>
      <c r="D1367" t="s">
        <v>7914</v>
      </c>
      <c r="E1367" s="2">
        <v>194045000</v>
      </c>
      <c r="F1367" s="4" t="s">
        <v>439</v>
      </c>
      <c r="G1367" t="s">
        <v>9</v>
      </c>
      <c r="H1367">
        <v>9385</v>
      </c>
      <c r="I1367" s="89">
        <v>43101</v>
      </c>
      <c r="J1367">
        <v>12</v>
      </c>
      <c r="K1367" t="s">
        <v>10</v>
      </c>
    </row>
    <row r="1368" spans="1:11" ht="60" x14ac:dyDescent="0.25">
      <c r="A1368" s="4" t="s">
        <v>1909</v>
      </c>
      <c r="B1368" s="4" t="s">
        <v>1690</v>
      </c>
      <c r="C1368" t="s">
        <v>438</v>
      </c>
      <c r="D1368" t="s">
        <v>7914</v>
      </c>
      <c r="E1368" s="2"/>
      <c r="F1368" s="4" t="s">
        <v>440</v>
      </c>
      <c r="G1368" t="s">
        <v>9</v>
      </c>
      <c r="H1368">
        <v>1</v>
      </c>
      <c r="I1368" s="89">
        <v>43101</v>
      </c>
      <c r="J1368">
        <v>12</v>
      </c>
      <c r="K1368" t="s">
        <v>10</v>
      </c>
    </row>
    <row r="1369" spans="1:11" ht="60" x14ac:dyDescent="0.25">
      <c r="A1369" s="4" t="s">
        <v>1909</v>
      </c>
      <c r="B1369" s="4" t="s">
        <v>1690</v>
      </c>
      <c r="C1369" t="s">
        <v>438</v>
      </c>
      <c r="D1369" t="s">
        <v>7914</v>
      </c>
      <c r="E1369" s="2"/>
      <c r="F1369" s="4" t="s">
        <v>441</v>
      </c>
      <c r="G1369" t="s">
        <v>9</v>
      </c>
      <c r="H1369">
        <v>1</v>
      </c>
      <c r="I1369" s="89">
        <v>43101</v>
      </c>
      <c r="J1369">
        <v>12</v>
      </c>
      <c r="K1369" t="s">
        <v>10</v>
      </c>
    </row>
    <row r="1370" spans="1:11" ht="60" x14ac:dyDescent="0.25">
      <c r="A1370" s="4" t="s">
        <v>1909</v>
      </c>
      <c r="B1370" s="4" t="s">
        <v>1690</v>
      </c>
      <c r="C1370" t="s">
        <v>438</v>
      </c>
      <c r="D1370" t="s">
        <v>7914</v>
      </c>
      <c r="E1370" s="2"/>
      <c r="F1370" s="4" t="s">
        <v>442</v>
      </c>
      <c r="G1370" t="s">
        <v>9</v>
      </c>
      <c r="H1370">
        <v>521</v>
      </c>
      <c r="I1370" s="89">
        <v>43101</v>
      </c>
      <c r="J1370">
        <v>12</v>
      </c>
      <c r="K1370" t="s">
        <v>10</v>
      </c>
    </row>
    <row r="1371" spans="1:11" ht="45" x14ac:dyDescent="0.25">
      <c r="A1371" s="4" t="s">
        <v>1909</v>
      </c>
      <c r="B1371" s="4" t="s">
        <v>1879</v>
      </c>
      <c r="C1371" t="s">
        <v>443</v>
      </c>
      <c r="D1371" t="s">
        <v>7915</v>
      </c>
      <c r="E1371" s="2">
        <v>410740000</v>
      </c>
      <c r="F1371" s="4" t="s">
        <v>444</v>
      </c>
      <c r="G1371" t="s">
        <v>9</v>
      </c>
      <c r="H1371">
        <v>2</v>
      </c>
      <c r="I1371" s="89">
        <v>43101</v>
      </c>
      <c r="J1371">
        <v>12</v>
      </c>
      <c r="K1371" t="s">
        <v>10</v>
      </c>
    </row>
    <row r="1372" spans="1:11" ht="45" x14ac:dyDescent="0.25">
      <c r="A1372" s="4" t="s">
        <v>1909</v>
      </c>
      <c r="B1372" s="4" t="s">
        <v>1879</v>
      </c>
      <c r="C1372" t="s">
        <v>443</v>
      </c>
      <c r="D1372" t="s">
        <v>7915</v>
      </c>
      <c r="E1372" s="2"/>
      <c r="F1372" s="4" t="s">
        <v>445</v>
      </c>
      <c r="G1372" t="s">
        <v>9</v>
      </c>
      <c r="H1372">
        <v>1</v>
      </c>
      <c r="I1372" s="89">
        <v>43101</v>
      </c>
      <c r="J1372">
        <v>12</v>
      </c>
      <c r="K1372" t="s">
        <v>10</v>
      </c>
    </row>
    <row r="1373" spans="1:11" ht="45" x14ac:dyDescent="0.25">
      <c r="A1373" s="4" t="s">
        <v>1909</v>
      </c>
      <c r="B1373" s="4" t="s">
        <v>1879</v>
      </c>
      <c r="C1373" t="s">
        <v>443</v>
      </c>
      <c r="D1373" t="s">
        <v>7915</v>
      </c>
      <c r="E1373" s="2"/>
      <c r="F1373" s="4" t="s">
        <v>446</v>
      </c>
      <c r="G1373" t="s">
        <v>9</v>
      </c>
      <c r="H1373">
        <v>1</v>
      </c>
      <c r="I1373" s="89">
        <v>43101</v>
      </c>
      <c r="J1373">
        <v>12</v>
      </c>
      <c r="K1373" t="s">
        <v>10</v>
      </c>
    </row>
    <row r="1374" spans="1:11" ht="45" x14ac:dyDescent="0.25">
      <c r="A1374" s="4" t="s">
        <v>1909</v>
      </c>
      <c r="B1374" s="4" t="s">
        <v>1879</v>
      </c>
      <c r="C1374" t="s">
        <v>443</v>
      </c>
      <c r="D1374" t="s">
        <v>7915</v>
      </c>
      <c r="E1374" s="2"/>
      <c r="F1374" s="4" t="s">
        <v>447</v>
      </c>
      <c r="G1374" t="s">
        <v>9</v>
      </c>
      <c r="H1374">
        <v>1</v>
      </c>
      <c r="I1374" s="89">
        <v>43101</v>
      </c>
      <c r="J1374">
        <v>12</v>
      </c>
      <c r="K1374" t="s">
        <v>10</v>
      </c>
    </row>
    <row r="1375" spans="1:11" ht="60" x14ac:dyDescent="0.25">
      <c r="A1375" s="4" t="s">
        <v>1909</v>
      </c>
      <c r="B1375" s="4" t="s">
        <v>1880</v>
      </c>
      <c r="C1375" t="s">
        <v>448</v>
      </c>
      <c r="D1375" t="s">
        <v>7916</v>
      </c>
      <c r="E1375" s="2">
        <v>4212914000</v>
      </c>
      <c r="F1375" s="4" t="s">
        <v>449</v>
      </c>
      <c r="G1375" t="s">
        <v>9</v>
      </c>
      <c r="H1375">
        <v>124</v>
      </c>
      <c r="I1375" s="89">
        <v>43101</v>
      </c>
      <c r="J1375">
        <v>12</v>
      </c>
      <c r="K1375" t="s">
        <v>10</v>
      </c>
    </row>
    <row r="1376" spans="1:11" ht="60" x14ac:dyDescent="0.25">
      <c r="A1376" s="4" t="s">
        <v>1909</v>
      </c>
      <c r="B1376" s="4" t="s">
        <v>1880</v>
      </c>
      <c r="C1376" t="s">
        <v>448</v>
      </c>
      <c r="D1376" t="s">
        <v>7916</v>
      </c>
      <c r="E1376" s="2"/>
      <c r="F1376" s="4" t="s">
        <v>450</v>
      </c>
      <c r="G1376" t="s">
        <v>9</v>
      </c>
      <c r="H1376">
        <v>124</v>
      </c>
      <c r="I1376" s="89">
        <v>43101</v>
      </c>
      <c r="J1376">
        <v>12</v>
      </c>
      <c r="K1376" t="s">
        <v>10</v>
      </c>
    </row>
    <row r="1377" spans="1:11" ht="60" x14ac:dyDescent="0.25">
      <c r="A1377" s="4" t="s">
        <v>1909</v>
      </c>
      <c r="B1377" s="4" t="s">
        <v>1880</v>
      </c>
      <c r="C1377" t="s">
        <v>448</v>
      </c>
      <c r="D1377" t="s">
        <v>7916</v>
      </c>
      <c r="E1377" s="2"/>
      <c r="F1377" s="4" t="s">
        <v>451</v>
      </c>
      <c r="G1377" t="s">
        <v>9</v>
      </c>
      <c r="H1377">
        <v>48</v>
      </c>
      <c r="I1377" s="89">
        <v>43101</v>
      </c>
      <c r="J1377">
        <v>12</v>
      </c>
      <c r="K1377" t="s">
        <v>10</v>
      </c>
    </row>
    <row r="1378" spans="1:11" ht="60" x14ac:dyDescent="0.25">
      <c r="A1378" s="4" t="s">
        <v>1909</v>
      </c>
      <c r="B1378" s="4" t="s">
        <v>1880</v>
      </c>
      <c r="C1378" t="s">
        <v>448</v>
      </c>
      <c r="D1378" t="s">
        <v>7916</v>
      </c>
      <c r="E1378" s="2"/>
      <c r="F1378" s="4" t="s">
        <v>452</v>
      </c>
      <c r="G1378" t="s">
        <v>9</v>
      </c>
      <c r="H1378">
        <v>116</v>
      </c>
      <c r="I1378" s="89">
        <v>43101</v>
      </c>
      <c r="J1378">
        <v>12</v>
      </c>
      <c r="K1378" t="s">
        <v>10</v>
      </c>
    </row>
    <row r="1379" spans="1:11" ht="60" x14ac:dyDescent="0.25">
      <c r="A1379" s="4" t="s">
        <v>1909</v>
      </c>
      <c r="B1379" s="4" t="s">
        <v>1880</v>
      </c>
      <c r="C1379" t="s">
        <v>448</v>
      </c>
      <c r="D1379" t="s">
        <v>7916</v>
      </c>
      <c r="E1379" s="2"/>
      <c r="F1379" s="4" t="s">
        <v>446</v>
      </c>
      <c r="G1379" t="s">
        <v>9</v>
      </c>
      <c r="H1379">
        <v>2</v>
      </c>
      <c r="I1379" s="89">
        <v>43101</v>
      </c>
      <c r="J1379">
        <v>12</v>
      </c>
      <c r="K1379" t="s">
        <v>10</v>
      </c>
    </row>
    <row r="1380" spans="1:11" ht="45" x14ac:dyDescent="0.25">
      <c r="A1380" s="4" t="s">
        <v>1909</v>
      </c>
      <c r="B1380" s="4" t="s">
        <v>1691</v>
      </c>
      <c r="C1380" t="s">
        <v>453</v>
      </c>
      <c r="D1380" t="s">
        <v>7917</v>
      </c>
      <c r="E1380" s="2">
        <v>6721030000</v>
      </c>
      <c r="F1380" s="4" t="s">
        <v>455</v>
      </c>
      <c r="G1380" t="s">
        <v>9</v>
      </c>
      <c r="H1380">
        <v>215</v>
      </c>
      <c r="I1380" s="89">
        <v>43101</v>
      </c>
      <c r="J1380">
        <v>12</v>
      </c>
      <c r="K1380" t="s">
        <v>10</v>
      </c>
    </row>
    <row r="1381" spans="1:11" ht="45" x14ac:dyDescent="0.25">
      <c r="A1381" s="4" t="s">
        <v>1909</v>
      </c>
      <c r="B1381" s="4" t="s">
        <v>1691</v>
      </c>
      <c r="C1381" t="s">
        <v>453</v>
      </c>
      <c r="D1381" t="s">
        <v>7917</v>
      </c>
      <c r="E1381" s="2"/>
      <c r="F1381" s="4" t="s">
        <v>457</v>
      </c>
      <c r="G1381" t="s">
        <v>9</v>
      </c>
      <c r="H1381">
        <v>67443</v>
      </c>
      <c r="I1381" s="89">
        <v>43101</v>
      </c>
      <c r="J1381">
        <v>12</v>
      </c>
      <c r="K1381" t="s">
        <v>10</v>
      </c>
    </row>
    <row r="1382" spans="1:11" ht="45" x14ac:dyDescent="0.25">
      <c r="A1382" s="4" t="s">
        <v>1909</v>
      </c>
      <c r="B1382" s="4" t="s">
        <v>1691</v>
      </c>
      <c r="C1382" t="s">
        <v>453</v>
      </c>
      <c r="D1382" t="s">
        <v>7917</v>
      </c>
      <c r="E1382" s="2"/>
      <c r="F1382" s="4" t="s">
        <v>7918</v>
      </c>
      <c r="G1382" t="s">
        <v>9</v>
      </c>
      <c r="H1382">
        <v>41</v>
      </c>
      <c r="I1382" s="89">
        <v>43101</v>
      </c>
      <c r="J1382">
        <v>12</v>
      </c>
      <c r="K1382" t="s">
        <v>10</v>
      </c>
    </row>
    <row r="1383" spans="1:11" ht="45" x14ac:dyDescent="0.25">
      <c r="A1383" s="4" t="s">
        <v>1909</v>
      </c>
      <c r="B1383" s="4" t="s">
        <v>1691</v>
      </c>
      <c r="C1383" t="s">
        <v>453</v>
      </c>
      <c r="D1383" t="s">
        <v>7917</v>
      </c>
      <c r="E1383" s="2"/>
      <c r="F1383" s="4" t="s">
        <v>459</v>
      </c>
      <c r="G1383" t="s">
        <v>9</v>
      </c>
      <c r="H1383">
        <v>1</v>
      </c>
      <c r="I1383" s="89">
        <v>43101</v>
      </c>
      <c r="J1383">
        <v>12</v>
      </c>
      <c r="K1383" t="s">
        <v>10</v>
      </c>
    </row>
    <row r="1384" spans="1:11" ht="45" x14ac:dyDescent="0.25">
      <c r="A1384" s="4" t="s">
        <v>1909</v>
      </c>
      <c r="B1384" s="4" t="s">
        <v>1692</v>
      </c>
      <c r="C1384" t="s">
        <v>460</v>
      </c>
      <c r="D1384" t="s">
        <v>7919</v>
      </c>
      <c r="E1384" s="2">
        <v>10626823405</v>
      </c>
      <c r="F1384" s="4" t="s">
        <v>461</v>
      </c>
      <c r="G1384" t="s">
        <v>9</v>
      </c>
      <c r="H1384">
        <v>5</v>
      </c>
      <c r="I1384" s="89">
        <v>43101</v>
      </c>
      <c r="J1384">
        <v>12</v>
      </c>
      <c r="K1384" t="s">
        <v>10</v>
      </c>
    </row>
    <row r="1385" spans="1:11" ht="45" x14ac:dyDescent="0.25">
      <c r="A1385" s="4" t="s">
        <v>1909</v>
      </c>
      <c r="B1385" s="4" t="s">
        <v>1692</v>
      </c>
      <c r="C1385" t="s">
        <v>460</v>
      </c>
      <c r="D1385" t="s">
        <v>7919</v>
      </c>
      <c r="E1385" s="2"/>
      <c r="F1385" s="4" t="s">
        <v>424</v>
      </c>
      <c r="G1385" t="s">
        <v>9</v>
      </c>
      <c r="H1385">
        <v>1</v>
      </c>
      <c r="I1385" s="89">
        <v>43101</v>
      </c>
      <c r="J1385">
        <v>12</v>
      </c>
      <c r="K1385" t="s">
        <v>10</v>
      </c>
    </row>
    <row r="1386" spans="1:11" ht="45" x14ac:dyDescent="0.25">
      <c r="A1386" s="4" t="s">
        <v>1909</v>
      </c>
      <c r="B1386" s="4" t="s">
        <v>1692</v>
      </c>
      <c r="C1386" t="s">
        <v>460</v>
      </c>
      <c r="D1386" t="s">
        <v>7919</v>
      </c>
      <c r="E1386" s="2"/>
      <c r="F1386" s="4" t="s">
        <v>420</v>
      </c>
      <c r="G1386" t="s">
        <v>9</v>
      </c>
      <c r="H1386">
        <v>2</v>
      </c>
      <c r="I1386" s="89">
        <v>43101</v>
      </c>
      <c r="J1386">
        <v>12</v>
      </c>
      <c r="K1386" t="s">
        <v>10</v>
      </c>
    </row>
    <row r="1387" spans="1:11" ht="45" x14ac:dyDescent="0.25">
      <c r="A1387" s="4" t="s">
        <v>1909</v>
      </c>
      <c r="B1387" s="4" t="s">
        <v>1692</v>
      </c>
      <c r="C1387" t="s">
        <v>460</v>
      </c>
      <c r="D1387" t="s">
        <v>7919</v>
      </c>
      <c r="E1387" s="2"/>
      <c r="F1387" s="4" t="s">
        <v>462</v>
      </c>
      <c r="G1387" t="s">
        <v>9</v>
      </c>
      <c r="H1387">
        <v>115</v>
      </c>
      <c r="I1387" s="89">
        <v>43101</v>
      </c>
      <c r="J1387">
        <v>12</v>
      </c>
      <c r="K1387" t="s">
        <v>10</v>
      </c>
    </row>
    <row r="1388" spans="1:11" ht="45" x14ac:dyDescent="0.25">
      <c r="A1388" s="4" t="s">
        <v>1909</v>
      </c>
      <c r="B1388" s="4" t="s">
        <v>1692</v>
      </c>
      <c r="C1388" t="s">
        <v>460</v>
      </c>
      <c r="D1388" t="s">
        <v>7919</v>
      </c>
      <c r="E1388" s="2"/>
      <c r="F1388" s="4" t="s">
        <v>463</v>
      </c>
      <c r="G1388" t="s">
        <v>9</v>
      </c>
      <c r="H1388">
        <v>9</v>
      </c>
      <c r="I1388" s="89">
        <v>43101</v>
      </c>
      <c r="J1388">
        <v>12</v>
      </c>
      <c r="K1388" t="s">
        <v>10</v>
      </c>
    </row>
    <row r="1389" spans="1:11" ht="45" x14ac:dyDescent="0.25">
      <c r="A1389" s="4" t="s">
        <v>1909</v>
      </c>
      <c r="B1389" s="4" t="s">
        <v>1692</v>
      </c>
      <c r="C1389" t="s">
        <v>460</v>
      </c>
      <c r="D1389" t="s">
        <v>7919</v>
      </c>
      <c r="E1389" s="2"/>
      <c r="F1389" s="4" t="s">
        <v>464</v>
      </c>
      <c r="G1389" t="s">
        <v>9</v>
      </c>
      <c r="H1389">
        <v>1</v>
      </c>
      <c r="I1389" s="89">
        <v>43101</v>
      </c>
      <c r="J1389">
        <v>12</v>
      </c>
      <c r="K1389" t="s">
        <v>10</v>
      </c>
    </row>
    <row r="1390" spans="1:11" ht="45" x14ac:dyDescent="0.25">
      <c r="A1390" s="4" t="s">
        <v>1909</v>
      </c>
      <c r="B1390" s="4" t="s">
        <v>1693</v>
      </c>
      <c r="C1390" t="s">
        <v>465</v>
      </c>
      <c r="D1390" t="s">
        <v>7920</v>
      </c>
      <c r="E1390" s="2">
        <v>1479023248</v>
      </c>
      <c r="F1390" s="4" t="s">
        <v>466</v>
      </c>
      <c r="G1390" t="s">
        <v>9</v>
      </c>
      <c r="H1390">
        <v>18</v>
      </c>
      <c r="I1390" s="89">
        <v>43101</v>
      </c>
      <c r="J1390">
        <v>12</v>
      </c>
      <c r="K1390" t="s">
        <v>10</v>
      </c>
    </row>
    <row r="1391" spans="1:11" ht="45" x14ac:dyDescent="0.25">
      <c r="A1391" s="4" t="s">
        <v>1909</v>
      </c>
      <c r="B1391" s="4" t="s">
        <v>1693</v>
      </c>
      <c r="C1391" t="s">
        <v>465</v>
      </c>
      <c r="D1391" t="s">
        <v>7920</v>
      </c>
      <c r="E1391" s="2"/>
      <c r="F1391" s="4" t="s">
        <v>467</v>
      </c>
      <c r="G1391" t="s">
        <v>9</v>
      </c>
      <c r="H1391">
        <v>12</v>
      </c>
      <c r="I1391" s="89">
        <v>43101</v>
      </c>
      <c r="J1391">
        <v>12</v>
      </c>
      <c r="K1391" t="s">
        <v>10</v>
      </c>
    </row>
    <row r="1392" spans="1:11" ht="45" x14ac:dyDescent="0.25">
      <c r="A1392" s="4" t="s">
        <v>1909</v>
      </c>
      <c r="B1392" s="4" t="s">
        <v>1693</v>
      </c>
      <c r="C1392" t="s">
        <v>465</v>
      </c>
      <c r="D1392" t="s">
        <v>7920</v>
      </c>
      <c r="E1392" s="2"/>
      <c r="F1392" s="4" t="s">
        <v>424</v>
      </c>
      <c r="G1392" t="s">
        <v>9</v>
      </c>
      <c r="H1392">
        <v>1</v>
      </c>
      <c r="I1392" s="89">
        <v>43101</v>
      </c>
      <c r="J1392">
        <v>12</v>
      </c>
      <c r="K1392" t="s">
        <v>10</v>
      </c>
    </row>
    <row r="1393" spans="1:11" ht="60" x14ac:dyDescent="0.25">
      <c r="A1393" s="4" t="s">
        <v>1909</v>
      </c>
      <c r="B1393" s="4" t="s">
        <v>1694</v>
      </c>
      <c r="C1393" t="s">
        <v>468</v>
      </c>
      <c r="D1393" t="s">
        <v>7921</v>
      </c>
      <c r="E1393" s="2">
        <v>7080199000</v>
      </c>
      <c r="F1393" s="4" t="s">
        <v>469</v>
      </c>
      <c r="G1393" t="s">
        <v>470</v>
      </c>
      <c r="H1393">
        <v>125</v>
      </c>
      <c r="I1393" s="89">
        <v>43101</v>
      </c>
      <c r="J1393">
        <v>12</v>
      </c>
      <c r="K1393" t="s">
        <v>10</v>
      </c>
    </row>
    <row r="1394" spans="1:11" ht="60" x14ac:dyDescent="0.25">
      <c r="A1394" s="4" t="s">
        <v>1909</v>
      </c>
      <c r="B1394" s="4" t="s">
        <v>1694</v>
      </c>
      <c r="C1394" t="s">
        <v>468</v>
      </c>
      <c r="D1394" t="s">
        <v>7921</v>
      </c>
      <c r="E1394" s="2"/>
      <c r="F1394" s="4" t="s">
        <v>471</v>
      </c>
      <c r="G1394" t="s">
        <v>9</v>
      </c>
      <c r="H1394">
        <v>1</v>
      </c>
      <c r="I1394" s="89">
        <v>43101</v>
      </c>
      <c r="J1394">
        <v>12</v>
      </c>
      <c r="K1394" t="s">
        <v>10</v>
      </c>
    </row>
    <row r="1395" spans="1:11" ht="60" x14ac:dyDescent="0.25">
      <c r="A1395" s="4" t="s">
        <v>1909</v>
      </c>
      <c r="B1395" s="4" t="s">
        <v>1694</v>
      </c>
      <c r="C1395" t="s">
        <v>468</v>
      </c>
      <c r="D1395" t="s">
        <v>7921</v>
      </c>
      <c r="E1395" s="2"/>
      <c r="F1395" s="4" t="s">
        <v>415</v>
      </c>
      <c r="G1395" t="s">
        <v>9</v>
      </c>
      <c r="H1395">
        <v>1</v>
      </c>
      <c r="I1395" s="89">
        <v>43101</v>
      </c>
      <c r="J1395">
        <v>12</v>
      </c>
      <c r="K1395" t="s">
        <v>10</v>
      </c>
    </row>
    <row r="1396" spans="1:11" ht="60" x14ac:dyDescent="0.25">
      <c r="A1396" s="4" t="s">
        <v>1909</v>
      </c>
      <c r="B1396" s="4" t="s">
        <v>1694</v>
      </c>
      <c r="C1396" t="s">
        <v>468</v>
      </c>
      <c r="D1396" t="s">
        <v>7921</v>
      </c>
      <c r="E1396" s="2"/>
      <c r="F1396" s="4" t="s">
        <v>472</v>
      </c>
      <c r="G1396" t="s">
        <v>9</v>
      </c>
      <c r="H1396">
        <v>1</v>
      </c>
      <c r="I1396" s="89">
        <v>43101</v>
      </c>
      <c r="J1396">
        <v>12</v>
      </c>
      <c r="K1396" t="s">
        <v>10</v>
      </c>
    </row>
    <row r="1397" spans="1:11" ht="30" x14ac:dyDescent="0.25">
      <c r="A1397" s="4" t="s">
        <v>1909</v>
      </c>
      <c r="B1397" s="4" t="s">
        <v>1695</v>
      </c>
      <c r="C1397" t="s">
        <v>473</v>
      </c>
      <c r="D1397" t="s">
        <v>7922</v>
      </c>
      <c r="E1397" s="2">
        <v>2631445115</v>
      </c>
      <c r="F1397" s="4" t="s">
        <v>474</v>
      </c>
      <c r="G1397" t="s">
        <v>20</v>
      </c>
      <c r="H1397">
        <v>90</v>
      </c>
      <c r="I1397" s="89">
        <v>43101</v>
      </c>
      <c r="J1397">
        <v>12</v>
      </c>
      <c r="K1397" t="s">
        <v>10</v>
      </c>
    </row>
    <row r="1398" spans="1:11" ht="30" x14ac:dyDescent="0.25">
      <c r="A1398" s="4" t="s">
        <v>1909</v>
      </c>
      <c r="B1398" s="4" t="s">
        <v>1695</v>
      </c>
      <c r="C1398" t="s">
        <v>473</v>
      </c>
      <c r="D1398" t="s">
        <v>7922</v>
      </c>
      <c r="E1398" s="2"/>
      <c r="F1398" s="4" t="s">
        <v>475</v>
      </c>
      <c r="G1398" t="s">
        <v>9</v>
      </c>
      <c r="H1398">
        <v>39</v>
      </c>
      <c r="I1398" s="89">
        <v>43101</v>
      </c>
      <c r="J1398">
        <v>12</v>
      </c>
      <c r="K1398" t="s">
        <v>10</v>
      </c>
    </row>
    <row r="1399" spans="1:11" ht="30" x14ac:dyDescent="0.25">
      <c r="A1399" s="4" t="s">
        <v>1909</v>
      </c>
      <c r="B1399" s="4" t="s">
        <v>1695</v>
      </c>
      <c r="C1399" t="s">
        <v>473</v>
      </c>
      <c r="D1399" t="s">
        <v>7922</v>
      </c>
      <c r="E1399" s="2"/>
      <c r="F1399" s="4" t="s">
        <v>476</v>
      </c>
      <c r="G1399" t="s">
        <v>9</v>
      </c>
      <c r="H1399">
        <v>2</v>
      </c>
      <c r="I1399" s="89">
        <v>43101</v>
      </c>
      <c r="J1399">
        <v>12</v>
      </c>
      <c r="K1399" t="s">
        <v>10</v>
      </c>
    </row>
    <row r="1400" spans="1:11" ht="30" x14ac:dyDescent="0.25">
      <c r="A1400" s="4" t="s">
        <v>1909</v>
      </c>
      <c r="B1400" s="4" t="s">
        <v>1695</v>
      </c>
      <c r="C1400" t="s">
        <v>473</v>
      </c>
      <c r="D1400" t="s">
        <v>7922</v>
      </c>
      <c r="E1400" s="2"/>
      <c r="F1400" s="4" t="s">
        <v>477</v>
      </c>
      <c r="G1400" t="s">
        <v>9</v>
      </c>
      <c r="H1400">
        <v>125</v>
      </c>
      <c r="I1400" s="89">
        <v>43101</v>
      </c>
      <c r="J1400">
        <v>12</v>
      </c>
      <c r="K1400" t="s">
        <v>10</v>
      </c>
    </row>
    <row r="1401" spans="1:11" ht="30" x14ac:dyDescent="0.25">
      <c r="A1401" s="4" t="s">
        <v>1909</v>
      </c>
      <c r="B1401" s="4" t="s">
        <v>1695</v>
      </c>
      <c r="C1401" t="s">
        <v>473</v>
      </c>
      <c r="D1401" t="s">
        <v>7922</v>
      </c>
      <c r="E1401" s="2"/>
      <c r="F1401" s="4" t="s">
        <v>478</v>
      </c>
      <c r="G1401" t="s">
        <v>20</v>
      </c>
      <c r="H1401">
        <v>95</v>
      </c>
      <c r="I1401" s="89">
        <v>43101</v>
      </c>
      <c r="J1401">
        <v>12</v>
      </c>
      <c r="K1401" t="s">
        <v>10</v>
      </c>
    </row>
    <row r="1402" spans="1:11" ht="45" x14ac:dyDescent="0.25">
      <c r="A1402" s="4" t="s">
        <v>1909</v>
      </c>
      <c r="B1402" s="4" t="s">
        <v>1696</v>
      </c>
      <c r="C1402" t="s">
        <v>479</v>
      </c>
      <c r="D1402" t="s">
        <v>7923</v>
      </c>
      <c r="E1402" s="2">
        <v>1885683000</v>
      </c>
      <c r="F1402" s="4" t="s">
        <v>480</v>
      </c>
      <c r="G1402" t="s">
        <v>9</v>
      </c>
      <c r="H1402">
        <v>30</v>
      </c>
      <c r="I1402" s="89">
        <v>43101</v>
      </c>
      <c r="J1402">
        <v>12</v>
      </c>
      <c r="K1402" t="s">
        <v>10</v>
      </c>
    </row>
    <row r="1403" spans="1:11" ht="45" x14ac:dyDescent="0.25">
      <c r="A1403" s="4" t="s">
        <v>1909</v>
      </c>
      <c r="B1403" s="4" t="s">
        <v>1696</v>
      </c>
      <c r="C1403" t="s">
        <v>479</v>
      </c>
      <c r="D1403" t="s">
        <v>7923</v>
      </c>
      <c r="E1403" s="2"/>
      <c r="F1403" s="4" t="s">
        <v>481</v>
      </c>
      <c r="G1403" t="s">
        <v>9</v>
      </c>
      <c r="H1403">
        <v>4</v>
      </c>
      <c r="I1403" s="89">
        <v>43101</v>
      </c>
      <c r="J1403">
        <v>12</v>
      </c>
      <c r="K1403" t="s">
        <v>10</v>
      </c>
    </row>
    <row r="1404" spans="1:11" ht="45" x14ac:dyDescent="0.25">
      <c r="A1404" s="4" t="s">
        <v>1909</v>
      </c>
      <c r="B1404" s="4" t="s">
        <v>1696</v>
      </c>
      <c r="C1404" t="s">
        <v>479</v>
      </c>
      <c r="D1404" t="s">
        <v>7923</v>
      </c>
      <c r="E1404" s="2"/>
      <c r="F1404" s="4" t="s">
        <v>482</v>
      </c>
      <c r="G1404" t="s">
        <v>9</v>
      </c>
      <c r="H1404">
        <v>35</v>
      </c>
      <c r="I1404" s="89">
        <v>43101</v>
      </c>
      <c r="J1404">
        <v>12</v>
      </c>
      <c r="K1404" t="s">
        <v>10</v>
      </c>
    </row>
    <row r="1405" spans="1:11" ht="45" x14ac:dyDescent="0.25">
      <c r="A1405" s="4" t="s">
        <v>1909</v>
      </c>
      <c r="B1405" s="4" t="s">
        <v>1696</v>
      </c>
      <c r="C1405" t="s">
        <v>479</v>
      </c>
      <c r="D1405" t="s">
        <v>7923</v>
      </c>
      <c r="E1405" s="2"/>
      <c r="F1405" s="4" t="s">
        <v>483</v>
      </c>
      <c r="G1405" t="s">
        <v>3521</v>
      </c>
      <c r="H1405">
        <v>33</v>
      </c>
      <c r="I1405" s="89">
        <v>43101</v>
      </c>
      <c r="J1405">
        <v>12</v>
      </c>
      <c r="K1405" t="s">
        <v>10</v>
      </c>
    </row>
    <row r="1406" spans="1:11" ht="45" x14ac:dyDescent="0.25">
      <c r="A1406" s="4" t="s">
        <v>1909</v>
      </c>
      <c r="B1406" s="4" t="s">
        <v>1696</v>
      </c>
      <c r="C1406" t="s">
        <v>479</v>
      </c>
      <c r="D1406" t="s">
        <v>7923</v>
      </c>
      <c r="E1406" s="2"/>
      <c r="F1406" s="4" t="s">
        <v>424</v>
      </c>
      <c r="G1406" t="s">
        <v>3521</v>
      </c>
      <c r="H1406">
        <v>1</v>
      </c>
      <c r="I1406" s="89">
        <v>43101</v>
      </c>
      <c r="J1406">
        <v>12</v>
      </c>
      <c r="K1406" t="s">
        <v>10</v>
      </c>
    </row>
    <row r="1407" spans="1:11" ht="45" x14ac:dyDescent="0.25">
      <c r="A1407" s="4" t="s">
        <v>1909</v>
      </c>
      <c r="B1407" s="4" t="s">
        <v>1696</v>
      </c>
      <c r="C1407" t="s">
        <v>479</v>
      </c>
      <c r="D1407" t="s">
        <v>7923</v>
      </c>
      <c r="E1407" s="2"/>
      <c r="F1407" s="4" t="s">
        <v>484</v>
      </c>
      <c r="G1407" t="s">
        <v>3521</v>
      </c>
      <c r="H1407">
        <v>70</v>
      </c>
      <c r="I1407" s="89">
        <v>43101</v>
      </c>
      <c r="J1407">
        <v>12</v>
      </c>
      <c r="K1407" t="s">
        <v>10</v>
      </c>
    </row>
    <row r="1408" spans="1:11" ht="45" x14ac:dyDescent="0.25">
      <c r="A1408" s="4" t="s">
        <v>1909</v>
      </c>
      <c r="B1408" s="4" t="s">
        <v>1697</v>
      </c>
      <c r="C1408" t="s">
        <v>485</v>
      </c>
      <c r="D1408" t="s">
        <v>7924</v>
      </c>
      <c r="E1408" s="2">
        <v>3291504000</v>
      </c>
      <c r="F1408" s="4" t="s">
        <v>486</v>
      </c>
      <c r="G1408" t="s">
        <v>9</v>
      </c>
      <c r="H1408">
        <v>269</v>
      </c>
      <c r="I1408" s="89">
        <v>43101</v>
      </c>
      <c r="J1408">
        <v>12</v>
      </c>
      <c r="K1408" t="s">
        <v>10</v>
      </c>
    </row>
    <row r="1409" spans="1:11" ht="45" x14ac:dyDescent="0.25">
      <c r="A1409" s="4" t="s">
        <v>1909</v>
      </c>
      <c r="B1409" s="4" t="s">
        <v>1697</v>
      </c>
      <c r="C1409" t="s">
        <v>485</v>
      </c>
      <c r="D1409" t="s">
        <v>7924</v>
      </c>
      <c r="E1409" s="2"/>
      <c r="F1409" s="4" t="s">
        <v>487</v>
      </c>
      <c r="G1409" t="s">
        <v>9</v>
      </c>
      <c r="H1409">
        <v>12</v>
      </c>
      <c r="I1409" s="89">
        <v>43101</v>
      </c>
      <c r="J1409">
        <v>12</v>
      </c>
      <c r="K1409" t="s">
        <v>10</v>
      </c>
    </row>
    <row r="1410" spans="1:11" ht="45" x14ac:dyDescent="0.25">
      <c r="A1410" s="4" t="s">
        <v>1909</v>
      </c>
      <c r="B1410" s="4" t="s">
        <v>1697</v>
      </c>
      <c r="C1410" t="s">
        <v>485</v>
      </c>
      <c r="D1410" t="s">
        <v>7924</v>
      </c>
      <c r="E1410" s="2"/>
      <c r="F1410" s="4" t="s">
        <v>488</v>
      </c>
      <c r="G1410" t="s">
        <v>9</v>
      </c>
      <c r="H1410">
        <v>12</v>
      </c>
      <c r="I1410" s="89">
        <v>43101</v>
      </c>
      <c r="J1410">
        <v>12</v>
      </c>
      <c r="K1410" t="s">
        <v>10</v>
      </c>
    </row>
    <row r="1411" spans="1:11" ht="45" x14ac:dyDescent="0.25">
      <c r="A1411" s="4" t="s">
        <v>1909</v>
      </c>
      <c r="B1411" s="4" t="s">
        <v>1697</v>
      </c>
      <c r="C1411" t="s">
        <v>485</v>
      </c>
      <c r="D1411" t="s">
        <v>7924</v>
      </c>
      <c r="E1411" s="2"/>
      <c r="F1411" s="4" t="s">
        <v>489</v>
      </c>
      <c r="G1411" t="s">
        <v>9</v>
      </c>
      <c r="H1411">
        <v>80</v>
      </c>
      <c r="I1411" s="89">
        <v>43101</v>
      </c>
      <c r="J1411">
        <v>12</v>
      </c>
      <c r="K1411" t="s">
        <v>10</v>
      </c>
    </row>
    <row r="1412" spans="1:11" ht="45" x14ac:dyDescent="0.25">
      <c r="A1412" s="4" t="s">
        <v>1909</v>
      </c>
      <c r="B1412" s="4" t="s">
        <v>1698</v>
      </c>
      <c r="C1412" t="s">
        <v>491</v>
      </c>
      <c r="D1412" t="s">
        <v>7925</v>
      </c>
      <c r="E1412" s="2">
        <v>1199545667</v>
      </c>
      <c r="F1412" s="4" t="s">
        <v>492</v>
      </c>
      <c r="G1412" t="s">
        <v>9</v>
      </c>
      <c r="H1412">
        <v>80</v>
      </c>
      <c r="I1412" s="89">
        <v>43101</v>
      </c>
      <c r="J1412">
        <v>12</v>
      </c>
      <c r="K1412" t="s">
        <v>10</v>
      </c>
    </row>
    <row r="1413" spans="1:11" ht="45" x14ac:dyDescent="0.25">
      <c r="A1413" s="4" t="s">
        <v>1909</v>
      </c>
      <c r="B1413" s="4" t="s">
        <v>1698</v>
      </c>
      <c r="C1413" t="s">
        <v>491</v>
      </c>
      <c r="D1413" t="s">
        <v>7925</v>
      </c>
      <c r="E1413" s="2"/>
      <c r="F1413" s="4" t="s">
        <v>493</v>
      </c>
      <c r="G1413" t="s">
        <v>9</v>
      </c>
      <c r="H1413">
        <v>125</v>
      </c>
      <c r="I1413" s="89">
        <v>43101</v>
      </c>
      <c r="J1413">
        <v>12</v>
      </c>
      <c r="K1413" t="s">
        <v>10</v>
      </c>
    </row>
    <row r="1414" spans="1:11" ht="45" x14ac:dyDescent="0.25">
      <c r="A1414" s="4" t="s">
        <v>1909</v>
      </c>
      <c r="B1414" s="4" t="s">
        <v>1698</v>
      </c>
      <c r="C1414" t="s">
        <v>491</v>
      </c>
      <c r="D1414" t="s">
        <v>7925</v>
      </c>
      <c r="E1414" s="2"/>
      <c r="F1414" s="4" t="s">
        <v>494</v>
      </c>
      <c r="G1414" t="s">
        <v>9</v>
      </c>
      <c r="H1414">
        <v>125</v>
      </c>
      <c r="I1414" s="89">
        <v>43101</v>
      </c>
      <c r="J1414">
        <v>12</v>
      </c>
      <c r="K1414" t="s">
        <v>10</v>
      </c>
    </row>
    <row r="1415" spans="1:11" ht="45" x14ac:dyDescent="0.25">
      <c r="A1415" s="4" t="s">
        <v>1909</v>
      </c>
      <c r="B1415" s="4" t="s">
        <v>1698</v>
      </c>
      <c r="C1415" t="s">
        <v>491</v>
      </c>
      <c r="D1415" t="s">
        <v>7925</v>
      </c>
      <c r="E1415" s="2"/>
      <c r="F1415" s="4" t="s">
        <v>495</v>
      </c>
      <c r="G1415" t="s">
        <v>9</v>
      </c>
      <c r="H1415">
        <v>3</v>
      </c>
      <c r="I1415" s="89">
        <v>43101</v>
      </c>
      <c r="J1415">
        <v>12</v>
      </c>
      <c r="K1415" t="s">
        <v>10</v>
      </c>
    </row>
    <row r="1416" spans="1:11" ht="45" x14ac:dyDescent="0.25">
      <c r="A1416" s="4" t="s">
        <v>1909</v>
      </c>
      <c r="B1416" s="4" t="s">
        <v>1698</v>
      </c>
      <c r="C1416" t="s">
        <v>491</v>
      </c>
      <c r="D1416" t="s">
        <v>7925</v>
      </c>
      <c r="E1416" s="2"/>
      <c r="F1416" s="4" t="s">
        <v>446</v>
      </c>
      <c r="G1416" t="s">
        <v>9</v>
      </c>
      <c r="H1416">
        <v>1</v>
      </c>
      <c r="I1416" s="89">
        <v>43101</v>
      </c>
      <c r="J1416">
        <v>12</v>
      </c>
      <c r="K1416" t="s">
        <v>10</v>
      </c>
    </row>
    <row r="1417" spans="1:11" ht="45" x14ac:dyDescent="0.25">
      <c r="A1417" s="4" t="s">
        <v>1909</v>
      </c>
      <c r="B1417" s="4" t="s">
        <v>1698</v>
      </c>
      <c r="C1417" t="s">
        <v>491</v>
      </c>
      <c r="D1417" t="s">
        <v>7925</v>
      </c>
      <c r="E1417" s="2"/>
      <c r="F1417" s="4" t="s">
        <v>496</v>
      </c>
      <c r="G1417" t="s">
        <v>9</v>
      </c>
      <c r="H1417">
        <v>12</v>
      </c>
      <c r="I1417" s="89">
        <v>43101</v>
      </c>
      <c r="J1417">
        <v>12</v>
      </c>
      <c r="K1417" t="s">
        <v>10</v>
      </c>
    </row>
    <row r="1418" spans="1:11" ht="45" x14ac:dyDescent="0.25">
      <c r="A1418" s="4" t="s">
        <v>1909</v>
      </c>
      <c r="B1418" s="4" t="s">
        <v>1699</v>
      </c>
      <c r="C1418" t="s">
        <v>497</v>
      </c>
      <c r="D1418" t="s">
        <v>7926</v>
      </c>
      <c r="E1418" s="2">
        <v>974817000</v>
      </c>
      <c r="F1418" s="4" t="s">
        <v>499</v>
      </c>
      <c r="G1418" t="s">
        <v>9</v>
      </c>
      <c r="H1418">
        <v>1</v>
      </c>
      <c r="I1418" s="89">
        <v>43101</v>
      </c>
      <c r="J1418">
        <v>12</v>
      </c>
      <c r="K1418" t="s">
        <v>10</v>
      </c>
    </row>
    <row r="1419" spans="1:11" ht="45" x14ac:dyDescent="0.25">
      <c r="A1419" s="4" t="s">
        <v>1909</v>
      </c>
      <c r="B1419" s="4" t="s">
        <v>1699</v>
      </c>
      <c r="C1419" t="s">
        <v>497</v>
      </c>
      <c r="D1419" t="s">
        <v>7926</v>
      </c>
      <c r="E1419" s="2"/>
      <c r="F1419" s="4" t="s">
        <v>7927</v>
      </c>
      <c r="G1419" t="s">
        <v>9</v>
      </c>
      <c r="H1419">
        <v>20</v>
      </c>
      <c r="I1419" s="89">
        <v>43101</v>
      </c>
      <c r="J1419">
        <v>12</v>
      </c>
      <c r="K1419" t="s">
        <v>10</v>
      </c>
    </row>
    <row r="1420" spans="1:11" ht="30" x14ac:dyDescent="0.25">
      <c r="A1420" s="4" t="s">
        <v>1909</v>
      </c>
      <c r="B1420" s="4" t="s">
        <v>1700</v>
      </c>
      <c r="C1420" t="s">
        <v>501</v>
      </c>
      <c r="D1420" t="s">
        <v>7928</v>
      </c>
      <c r="E1420" s="2">
        <v>247933443000</v>
      </c>
      <c r="F1420" s="4" t="s">
        <v>502</v>
      </c>
      <c r="G1420" t="s">
        <v>9</v>
      </c>
      <c r="H1420">
        <v>15</v>
      </c>
      <c r="I1420" s="89">
        <v>43101</v>
      </c>
      <c r="J1420">
        <v>12</v>
      </c>
      <c r="K1420" t="s">
        <v>10</v>
      </c>
    </row>
    <row r="1421" spans="1:11" ht="30" x14ac:dyDescent="0.25">
      <c r="A1421" s="4" t="s">
        <v>1909</v>
      </c>
      <c r="B1421" s="4" t="s">
        <v>1700</v>
      </c>
      <c r="C1421" t="s">
        <v>501</v>
      </c>
      <c r="D1421" t="s">
        <v>7928</v>
      </c>
      <c r="E1421" s="2"/>
      <c r="F1421" s="4" t="s">
        <v>503</v>
      </c>
      <c r="G1421" t="s">
        <v>9</v>
      </c>
      <c r="H1421">
        <v>58</v>
      </c>
      <c r="I1421" s="89">
        <v>43101</v>
      </c>
      <c r="J1421">
        <v>12</v>
      </c>
      <c r="K1421" t="s">
        <v>10</v>
      </c>
    </row>
    <row r="1422" spans="1:11" ht="30" x14ac:dyDescent="0.25">
      <c r="A1422" s="4" t="s">
        <v>1909</v>
      </c>
      <c r="B1422" s="4" t="s">
        <v>1700</v>
      </c>
      <c r="C1422" t="s">
        <v>501</v>
      </c>
      <c r="D1422" t="s">
        <v>7928</v>
      </c>
      <c r="E1422" s="2"/>
      <c r="F1422" s="4" t="s">
        <v>504</v>
      </c>
      <c r="G1422" t="s">
        <v>9</v>
      </c>
      <c r="H1422">
        <v>59</v>
      </c>
      <c r="I1422" s="89">
        <v>43101</v>
      </c>
      <c r="J1422">
        <v>12</v>
      </c>
      <c r="K1422" t="s">
        <v>10</v>
      </c>
    </row>
    <row r="1423" spans="1:11" ht="30" x14ac:dyDescent="0.25">
      <c r="A1423" s="4" t="s">
        <v>1909</v>
      </c>
      <c r="B1423" s="4" t="s">
        <v>1700</v>
      </c>
      <c r="C1423" t="s">
        <v>501</v>
      </c>
      <c r="D1423" t="s">
        <v>7928</v>
      </c>
      <c r="E1423" s="2"/>
      <c r="F1423" s="4" t="s">
        <v>415</v>
      </c>
      <c r="G1423" t="s">
        <v>9</v>
      </c>
      <c r="H1423">
        <v>11</v>
      </c>
      <c r="I1423" s="89">
        <v>43101</v>
      </c>
      <c r="J1423">
        <v>12</v>
      </c>
      <c r="K1423" t="s">
        <v>10</v>
      </c>
    </row>
    <row r="1424" spans="1:11" ht="30" x14ac:dyDescent="0.25">
      <c r="A1424" s="4" t="s">
        <v>1909</v>
      </c>
      <c r="B1424" s="4" t="s">
        <v>1700</v>
      </c>
      <c r="C1424" t="s">
        <v>501</v>
      </c>
      <c r="D1424" t="s">
        <v>7928</v>
      </c>
      <c r="E1424" s="2"/>
      <c r="F1424" s="4" t="s">
        <v>505</v>
      </c>
      <c r="G1424" t="s">
        <v>9</v>
      </c>
      <c r="H1424">
        <v>21</v>
      </c>
      <c r="I1424" s="89">
        <v>43101</v>
      </c>
      <c r="J1424">
        <v>12</v>
      </c>
      <c r="K1424" t="s">
        <v>10</v>
      </c>
    </row>
    <row r="1425" spans="1:11" ht="30" x14ac:dyDescent="0.25">
      <c r="A1425" s="4" t="s">
        <v>1909</v>
      </c>
      <c r="B1425" s="4" t="s">
        <v>1700</v>
      </c>
      <c r="C1425" t="s">
        <v>501</v>
      </c>
      <c r="D1425" t="s">
        <v>7928</v>
      </c>
      <c r="E1425" s="2"/>
      <c r="F1425" s="4" t="s">
        <v>506</v>
      </c>
      <c r="G1425" t="s">
        <v>9</v>
      </c>
      <c r="H1425">
        <v>34</v>
      </c>
      <c r="I1425" s="89">
        <v>43101</v>
      </c>
      <c r="J1425">
        <v>12</v>
      </c>
      <c r="K1425" t="s">
        <v>10</v>
      </c>
    </row>
    <row r="1426" spans="1:11" ht="30" x14ac:dyDescent="0.25">
      <c r="A1426" s="4" t="s">
        <v>1909</v>
      </c>
      <c r="B1426" s="4" t="s">
        <v>1701</v>
      </c>
      <c r="C1426" t="s">
        <v>507</v>
      </c>
      <c r="D1426" t="s">
        <v>7929</v>
      </c>
      <c r="E1426" s="2">
        <v>770347000</v>
      </c>
      <c r="F1426" s="4" t="s">
        <v>508</v>
      </c>
      <c r="G1426" t="s">
        <v>9</v>
      </c>
      <c r="H1426">
        <v>93</v>
      </c>
      <c r="I1426" s="89">
        <v>43101</v>
      </c>
      <c r="J1426">
        <v>12</v>
      </c>
      <c r="K1426" t="s">
        <v>10</v>
      </c>
    </row>
    <row r="1427" spans="1:11" ht="30" x14ac:dyDescent="0.25">
      <c r="A1427" s="4" t="s">
        <v>1909</v>
      </c>
      <c r="B1427" s="4" t="s">
        <v>1701</v>
      </c>
      <c r="C1427" t="s">
        <v>507</v>
      </c>
      <c r="D1427" t="s">
        <v>7929</v>
      </c>
      <c r="E1427" s="2"/>
      <c r="F1427" s="4" t="s">
        <v>509</v>
      </c>
      <c r="G1427" t="s">
        <v>9</v>
      </c>
      <c r="H1427">
        <v>117</v>
      </c>
      <c r="I1427" s="89">
        <v>43101</v>
      </c>
      <c r="J1427">
        <v>12</v>
      </c>
      <c r="K1427" t="s">
        <v>10</v>
      </c>
    </row>
    <row r="1428" spans="1:11" ht="30" x14ac:dyDescent="0.25">
      <c r="A1428" s="4" t="s">
        <v>1909</v>
      </c>
      <c r="B1428" s="4" t="s">
        <v>1701</v>
      </c>
      <c r="C1428" t="s">
        <v>507</v>
      </c>
      <c r="D1428" t="s">
        <v>7929</v>
      </c>
      <c r="E1428" s="2"/>
      <c r="F1428" s="4" t="s">
        <v>415</v>
      </c>
      <c r="G1428" t="s">
        <v>9</v>
      </c>
      <c r="H1428">
        <v>3</v>
      </c>
      <c r="I1428" s="89">
        <v>43101</v>
      </c>
      <c r="J1428">
        <v>12</v>
      </c>
      <c r="K1428" t="s">
        <v>10</v>
      </c>
    </row>
    <row r="1429" spans="1:11" ht="30" x14ac:dyDescent="0.25">
      <c r="A1429" s="4" t="s">
        <v>1909</v>
      </c>
      <c r="B1429" s="4" t="s">
        <v>1702</v>
      </c>
      <c r="C1429" t="s">
        <v>510</v>
      </c>
      <c r="D1429" t="s">
        <v>7930</v>
      </c>
      <c r="E1429" s="2">
        <v>31234545000</v>
      </c>
      <c r="F1429" s="4" t="s">
        <v>511</v>
      </c>
      <c r="G1429" t="s">
        <v>9</v>
      </c>
      <c r="H1429">
        <v>125</v>
      </c>
      <c r="I1429" s="89">
        <v>43101</v>
      </c>
      <c r="J1429">
        <v>12</v>
      </c>
      <c r="K1429" t="s">
        <v>10</v>
      </c>
    </row>
    <row r="1430" spans="1:11" ht="30" x14ac:dyDescent="0.25">
      <c r="A1430" s="4" t="s">
        <v>1909</v>
      </c>
      <c r="B1430" s="4" t="s">
        <v>1702</v>
      </c>
      <c r="C1430" t="s">
        <v>510</v>
      </c>
      <c r="D1430" t="s">
        <v>7930</v>
      </c>
      <c r="E1430" s="2"/>
      <c r="F1430" s="4" t="s">
        <v>512</v>
      </c>
      <c r="G1430" t="s">
        <v>9</v>
      </c>
      <c r="H1430">
        <v>90</v>
      </c>
      <c r="I1430" s="89">
        <v>43101</v>
      </c>
      <c r="J1430">
        <v>12</v>
      </c>
      <c r="K1430" t="s">
        <v>10</v>
      </c>
    </row>
    <row r="1431" spans="1:11" ht="30" x14ac:dyDescent="0.25">
      <c r="A1431" s="4" t="s">
        <v>1909</v>
      </c>
      <c r="B1431" s="4" t="s">
        <v>1702</v>
      </c>
      <c r="C1431" t="s">
        <v>510</v>
      </c>
      <c r="D1431" t="s">
        <v>7930</v>
      </c>
      <c r="E1431" s="2"/>
      <c r="F1431" s="4" t="s">
        <v>513</v>
      </c>
      <c r="G1431" t="s">
        <v>9</v>
      </c>
      <c r="H1431">
        <v>1</v>
      </c>
      <c r="I1431" s="89">
        <v>43101</v>
      </c>
      <c r="J1431">
        <v>12</v>
      </c>
      <c r="K1431" t="s">
        <v>10</v>
      </c>
    </row>
    <row r="1432" spans="1:11" ht="30" x14ac:dyDescent="0.25">
      <c r="A1432" s="4" t="s">
        <v>1909</v>
      </c>
      <c r="B1432" s="4" t="s">
        <v>1702</v>
      </c>
      <c r="C1432" t="s">
        <v>510</v>
      </c>
      <c r="D1432" t="s">
        <v>7930</v>
      </c>
      <c r="E1432" s="2"/>
      <c r="F1432" s="4" t="s">
        <v>514</v>
      </c>
      <c r="G1432" t="s">
        <v>9</v>
      </c>
      <c r="H1432">
        <v>30</v>
      </c>
      <c r="I1432" s="89">
        <v>43101</v>
      </c>
      <c r="J1432">
        <v>12</v>
      </c>
      <c r="K1432" t="s">
        <v>10</v>
      </c>
    </row>
    <row r="1433" spans="1:11" ht="30" x14ac:dyDescent="0.25">
      <c r="A1433" s="4" t="s">
        <v>1909</v>
      </c>
      <c r="B1433" s="4" t="s">
        <v>1702</v>
      </c>
      <c r="C1433" t="s">
        <v>510</v>
      </c>
      <c r="D1433" t="s">
        <v>7930</v>
      </c>
      <c r="E1433" s="2"/>
      <c r="F1433" s="4" t="s">
        <v>515</v>
      </c>
      <c r="G1433" t="s">
        <v>9</v>
      </c>
      <c r="H1433">
        <v>15</v>
      </c>
      <c r="I1433" s="89">
        <v>43101</v>
      </c>
      <c r="J1433">
        <v>12</v>
      </c>
      <c r="K1433" t="s">
        <v>10</v>
      </c>
    </row>
    <row r="1434" spans="1:11" ht="30" x14ac:dyDescent="0.25">
      <c r="A1434" s="4" t="s">
        <v>1909</v>
      </c>
      <c r="B1434" s="4" t="s">
        <v>1702</v>
      </c>
      <c r="C1434" t="s">
        <v>510</v>
      </c>
      <c r="D1434" t="s">
        <v>7930</v>
      </c>
      <c r="E1434" s="2"/>
      <c r="F1434" s="4" t="s">
        <v>516</v>
      </c>
      <c r="G1434" t="s">
        <v>9</v>
      </c>
      <c r="H1434">
        <v>2</v>
      </c>
      <c r="I1434" s="89">
        <v>43101</v>
      </c>
      <c r="J1434">
        <v>12</v>
      </c>
      <c r="K1434" t="s">
        <v>10</v>
      </c>
    </row>
    <row r="1435" spans="1:11" ht="30" x14ac:dyDescent="0.25">
      <c r="A1435" s="4" t="s">
        <v>1909</v>
      </c>
      <c r="B1435" s="4" t="s">
        <v>1702</v>
      </c>
      <c r="C1435" t="s">
        <v>510</v>
      </c>
      <c r="D1435" t="s">
        <v>7930</v>
      </c>
      <c r="E1435" s="2"/>
      <c r="F1435" s="4" t="s">
        <v>517</v>
      </c>
      <c r="G1435" t="s">
        <v>9</v>
      </c>
      <c r="H1435">
        <v>8</v>
      </c>
      <c r="I1435" s="89">
        <v>43101</v>
      </c>
      <c r="J1435">
        <v>12</v>
      </c>
      <c r="K1435" t="s">
        <v>10</v>
      </c>
    </row>
    <row r="1436" spans="1:11" ht="30" x14ac:dyDescent="0.25">
      <c r="A1436" s="4" t="s">
        <v>1909</v>
      </c>
      <c r="B1436" s="4" t="s">
        <v>1702</v>
      </c>
      <c r="C1436" t="s">
        <v>510</v>
      </c>
      <c r="D1436" t="s">
        <v>7930</v>
      </c>
      <c r="E1436" s="2"/>
      <c r="F1436" s="4" t="s">
        <v>518</v>
      </c>
      <c r="G1436" t="s">
        <v>9</v>
      </c>
      <c r="H1436">
        <v>1</v>
      </c>
      <c r="I1436" s="89">
        <v>43101</v>
      </c>
      <c r="J1436">
        <v>12</v>
      </c>
      <c r="K1436" t="s">
        <v>10</v>
      </c>
    </row>
    <row r="1437" spans="1:11" ht="30" x14ac:dyDescent="0.25">
      <c r="A1437" s="4" t="s">
        <v>1909</v>
      </c>
      <c r="B1437" s="4" t="s">
        <v>1702</v>
      </c>
      <c r="C1437" t="s">
        <v>510</v>
      </c>
      <c r="D1437" t="s">
        <v>7930</v>
      </c>
      <c r="E1437" s="2"/>
      <c r="F1437" s="4" t="s">
        <v>519</v>
      </c>
      <c r="G1437" t="s">
        <v>9</v>
      </c>
      <c r="H1437">
        <v>4</v>
      </c>
      <c r="I1437" s="89">
        <v>43101</v>
      </c>
      <c r="J1437">
        <v>12</v>
      </c>
      <c r="K1437" t="s">
        <v>10</v>
      </c>
    </row>
    <row r="1438" spans="1:11" ht="30" x14ac:dyDescent="0.25">
      <c r="A1438" s="4" t="s">
        <v>1909</v>
      </c>
      <c r="B1438" s="4" t="s">
        <v>1702</v>
      </c>
      <c r="C1438" t="s">
        <v>510</v>
      </c>
      <c r="D1438" t="s">
        <v>7930</v>
      </c>
      <c r="E1438" s="2"/>
      <c r="F1438" s="4" t="s">
        <v>520</v>
      </c>
      <c r="G1438" t="s">
        <v>9</v>
      </c>
      <c r="H1438">
        <v>4</v>
      </c>
      <c r="I1438" s="89">
        <v>43101</v>
      </c>
      <c r="J1438">
        <v>12</v>
      </c>
      <c r="K1438" t="s">
        <v>10</v>
      </c>
    </row>
    <row r="1439" spans="1:11" ht="45" x14ac:dyDescent="0.25">
      <c r="A1439" s="4" t="s">
        <v>1909</v>
      </c>
      <c r="B1439" s="4" t="s">
        <v>1703</v>
      </c>
      <c r="C1439" t="s">
        <v>521</v>
      </c>
      <c r="D1439" t="s">
        <v>7931</v>
      </c>
      <c r="E1439" s="2">
        <v>3795599252</v>
      </c>
      <c r="F1439" s="4" t="s">
        <v>522</v>
      </c>
      <c r="G1439" t="s">
        <v>9</v>
      </c>
      <c r="H1439">
        <v>50</v>
      </c>
      <c r="I1439" s="89">
        <v>43101</v>
      </c>
      <c r="J1439">
        <v>12</v>
      </c>
      <c r="K1439" t="s">
        <v>10</v>
      </c>
    </row>
    <row r="1440" spans="1:11" ht="45" x14ac:dyDescent="0.25">
      <c r="A1440" s="4" t="s">
        <v>1909</v>
      </c>
      <c r="B1440" s="4" t="s">
        <v>1703</v>
      </c>
      <c r="C1440" t="s">
        <v>521</v>
      </c>
      <c r="D1440" t="s">
        <v>7931</v>
      </c>
      <c r="E1440" s="2"/>
      <c r="F1440" s="4" t="s">
        <v>523</v>
      </c>
      <c r="G1440" t="s">
        <v>9</v>
      </c>
      <c r="H1440">
        <v>20</v>
      </c>
      <c r="I1440" s="89">
        <v>43101</v>
      </c>
      <c r="J1440">
        <v>12</v>
      </c>
      <c r="K1440" t="s">
        <v>10</v>
      </c>
    </row>
    <row r="1441" spans="1:11" ht="45" x14ac:dyDescent="0.25">
      <c r="A1441" s="4" t="s">
        <v>1909</v>
      </c>
      <c r="B1441" s="4" t="s">
        <v>1703</v>
      </c>
      <c r="C1441" t="s">
        <v>521</v>
      </c>
      <c r="D1441" t="s">
        <v>7931</v>
      </c>
      <c r="E1441" s="2"/>
      <c r="F1441" s="4" t="s">
        <v>524</v>
      </c>
      <c r="G1441" t="s">
        <v>9</v>
      </c>
      <c r="H1441">
        <v>292</v>
      </c>
      <c r="I1441" s="89">
        <v>43101</v>
      </c>
      <c r="J1441">
        <v>12</v>
      </c>
      <c r="K1441" t="s">
        <v>10</v>
      </c>
    </row>
    <row r="1442" spans="1:11" ht="45" x14ac:dyDescent="0.25">
      <c r="A1442" s="4" t="s">
        <v>1909</v>
      </c>
      <c r="B1442" s="4" t="s">
        <v>1703</v>
      </c>
      <c r="C1442" t="s">
        <v>521</v>
      </c>
      <c r="D1442" t="s">
        <v>7931</v>
      </c>
      <c r="E1442" s="2"/>
      <c r="F1442" s="4" t="s">
        <v>424</v>
      </c>
      <c r="G1442" t="s">
        <v>3521</v>
      </c>
      <c r="H1442">
        <v>17</v>
      </c>
      <c r="I1442" s="89">
        <v>43101</v>
      </c>
      <c r="J1442">
        <v>12</v>
      </c>
      <c r="K1442" t="s">
        <v>10</v>
      </c>
    </row>
    <row r="1443" spans="1:11" ht="45" x14ac:dyDescent="0.25">
      <c r="A1443" s="4" t="s">
        <v>1909</v>
      </c>
      <c r="B1443" s="4" t="s">
        <v>1704</v>
      </c>
      <c r="C1443" t="s">
        <v>525</v>
      </c>
      <c r="D1443" t="s">
        <v>7932</v>
      </c>
      <c r="E1443" s="2">
        <v>1698882000</v>
      </c>
      <c r="F1443" s="4" t="s">
        <v>526</v>
      </c>
      <c r="G1443" t="s">
        <v>9</v>
      </c>
      <c r="H1443">
        <v>125</v>
      </c>
      <c r="I1443" s="89">
        <v>43101</v>
      </c>
      <c r="J1443">
        <v>12</v>
      </c>
      <c r="K1443" t="s">
        <v>10</v>
      </c>
    </row>
    <row r="1444" spans="1:11" ht="45" x14ac:dyDescent="0.25">
      <c r="A1444" s="4" t="s">
        <v>1909</v>
      </c>
      <c r="B1444" s="4" t="s">
        <v>1704</v>
      </c>
      <c r="C1444" t="s">
        <v>525</v>
      </c>
      <c r="D1444" t="s">
        <v>7932</v>
      </c>
      <c r="E1444" s="2"/>
      <c r="F1444" s="4" t="s">
        <v>527</v>
      </c>
      <c r="G1444" t="s">
        <v>9</v>
      </c>
      <c r="H1444">
        <v>12</v>
      </c>
      <c r="I1444" s="89">
        <v>43101</v>
      </c>
      <c r="J1444">
        <v>12</v>
      </c>
      <c r="K1444" t="s">
        <v>10</v>
      </c>
    </row>
    <row r="1445" spans="1:11" ht="45" x14ac:dyDescent="0.25">
      <c r="A1445" s="4" t="s">
        <v>1909</v>
      </c>
      <c r="B1445" s="4" t="s">
        <v>1704</v>
      </c>
      <c r="C1445" t="s">
        <v>525</v>
      </c>
      <c r="D1445" t="s">
        <v>7932</v>
      </c>
      <c r="E1445" s="2"/>
      <c r="F1445" s="4" t="s">
        <v>424</v>
      </c>
      <c r="G1445" t="s">
        <v>9</v>
      </c>
      <c r="H1445">
        <v>4</v>
      </c>
      <c r="I1445" s="89">
        <v>43101</v>
      </c>
      <c r="J1445">
        <v>12</v>
      </c>
      <c r="K1445" t="s">
        <v>10</v>
      </c>
    </row>
    <row r="1446" spans="1:11" ht="45" x14ac:dyDescent="0.25">
      <c r="A1446" s="4" t="s">
        <v>1909</v>
      </c>
      <c r="B1446" s="4" t="s">
        <v>1704</v>
      </c>
      <c r="C1446" t="s">
        <v>525</v>
      </c>
      <c r="D1446" t="s">
        <v>7932</v>
      </c>
      <c r="E1446" s="2"/>
      <c r="F1446" s="4" t="s">
        <v>528</v>
      </c>
      <c r="G1446" t="s">
        <v>9</v>
      </c>
      <c r="H1446">
        <v>12</v>
      </c>
      <c r="I1446" s="89">
        <v>43101</v>
      </c>
      <c r="J1446">
        <v>12</v>
      </c>
      <c r="K1446" t="s">
        <v>10</v>
      </c>
    </row>
    <row r="1447" spans="1:11" ht="45" x14ac:dyDescent="0.25">
      <c r="A1447" s="4" t="s">
        <v>1909</v>
      </c>
      <c r="B1447" s="4" t="s">
        <v>1704</v>
      </c>
      <c r="C1447" t="s">
        <v>525</v>
      </c>
      <c r="D1447" t="s">
        <v>7932</v>
      </c>
      <c r="E1447" s="2"/>
      <c r="F1447" s="4" t="s">
        <v>529</v>
      </c>
      <c r="G1447" t="s">
        <v>9</v>
      </c>
      <c r="H1447">
        <v>110</v>
      </c>
      <c r="I1447" s="89">
        <v>43101</v>
      </c>
      <c r="J1447">
        <v>12</v>
      </c>
      <c r="K1447" t="s">
        <v>10</v>
      </c>
    </row>
    <row r="1448" spans="1:11" ht="45" x14ac:dyDescent="0.25">
      <c r="A1448" s="4" t="s">
        <v>1909</v>
      </c>
      <c r="B1448" s="4" t="s">
        <v>1705</v>
      </c>
      <c r="C1448" t="s">
        <v>530</v>
      </c>
      <c r="D1448" t="s">
        <v>7933</v>
      </c>
      <c r="E1448" s="2">
        <v>3142162000</v>
      </c>
      <c r="F1448" s="4" t="s">
        <v>531</v>
      </c>
      <c r="G1448" t="s">
        <v>9</v>
      </c>
      <c r="H1448">
        <v>124</v>
      </c>
      <c r="I1448" s="89">
        <v>43101</v>
      </c>
      <c r="J1448">
        <v>12</v>
      </c>
      <c r="K1448" t="s">
        <v>10</v>
      </c>
    </row>
    <row r="1449" spans="1:11" ht="45" x14ac:dyDescent="0.25">
      <c r="A1449" s="4" t="s">
        <v>1909</v>
      </c>
      <c r="B1449" s="4" t="s">
        <v>1705</v>
      </c>
      <c r="C1449" t="s">
        <v>530</v>
      </c>
      <c r="D1449" t="s">
        <v>7933</v>
      </c>
      <c r="E1449" s="2"/>
      <c r="F1449" s="4" t="s">
        <v>532</v>
      </c>
      <c r="G1449" t="s">
        <v>9</v>
      </c>
      <c r="H1449">
        <v>124</v>
      </c>
      <c r="I1449" s="89">
        <v>43101</v>
      </c>
      <c r="J1449">
        <v>12</v>
      </c>
      <c r="K1449" t="s">
        <v>10</v>
      </c>
    </row>
    <row r="1450" spans="1:11" ht="45" x14ac:dyDescent="0.25">
      <c r="A1450" s="4" t="s">
        <v>1909</v>
      </c>
      <c r="B1450" s="4" t="s">
        <v>1705</v>
      </c>
      <c r="C1450" t="s">
        <v>530</v>
      </c>
      <c r="D1450" t="s">
        <v>7933</v>
      </c>
      <c r="E1450" s="2"/>
      <c r="F1450" s="4" t="s">
        <v>533</v>
      </c>
      <c r="G1450" t="s">
        <v>9</v>
      </c>
      <c r="H1450">
        <v>1</v>
      </c>
      <c r="I1450" s="89">
        <v>43101</v>
      </c>
      <c r="J1450">
        <v>12</v>
      </c>
      <c r="K1450" t="s">
        <v>10</v>
      </c>
    </row>
    <row r="1451" spans="1:11" ht="45" x14ac:dyDescent="0.25">
      <c r="A1451" s="4" t="s">
        <v>1909</v>
      </c>
      <c r="B1451" s="4" t="s">
        <v>1705</v>
      </c>
      <c r="C1451" t="s">
        <v>530</v>
      </c>
      <c r="D1451" t="s">
        <v>7933</v>
      </c>
      <c r="E1451" s="2"/>
      <c r="F1451" s="4" t="s">
        <v>534</v>
      </c>
      <c r="G1451" t="s">
        <v>9</v>
      </c>
      <c r="H1451">
        <v>1</v>
      </c>
      <c r="I1451" s="89">
        <v>43101</v>
      </c>
      <c r="J1451">
        <v>12</v>
      </c>
      <c r="K1451" t="s">
        <v>10</v>
      </c>
    </row>
    <row r="1452" spans="1:11" ht="45" x14ac:dyDescent="0.25">
      <c r="A1452" s="4" t="s">
        <v>1909</v>
      </c>
      <c r="B1452" s="4" t="s">
        <v>1705</v>
      </c>
      <c r="C1452" t="s">
        <v>530</v>
      </c>
      <c r="D1452" t="s">
        <v>7933</v>
      </c>
      <c r="E1452" s="2"/>
      <c r="F1452" s="4" t="s">
        <v>535</v>
      </c>
      <c r="G1452" t="s">
        <v>9</v>
      </c>
      <c r="H1452">
        <v>1</v>
      </c>
      <c r="I1452" s="89">
        <v>43101</v>
      </c>
      <c r="J1452">
        <v>12</v>
      </c>
      <c r="K1452" t="s">
        <v>10</v>
      </c>
    </row>
    <row r="1453" spans="1:11" ht="45" x14ac:dyDescent="0.25">
      <c r="A1453" s="4" t="s">
        <v>1909</v>
      </c>
      <c r="B1453" s="4" t="s">
        <v>1705</v>
      </c>
      <c r="C1453" t="s">
        <v>530</v>
      </c>
      <c r="D1453" t="s">
        <v>7933</v>
      </c>
      <c r="E1453" s="2"/>
      <c r="F1453" s="4" t="s">
        <v>415</v>
      </c>
      <c r="G1453" t="s">
        <v>9</v>
      </c>
      <c r="H1453">
        <v>7</v>
      </c>
      <c r="I1453" s="89">
        <v>43101</v>
      </c>
      <c r="J1453">
        <v>12</v>
      </c>
      <c r="K1453" t="s">
        <v>10</v>
      </c>
    </row>
    <row r="1454" spans="1:11" ht="45" x14ac:dyDescent="0.25">
      <c r="A1454" s="4" t="s">
        <v>1909</v>
      </c>
      <c r="B1454" s="4" t="s">
        <v>1706</v>
      </c>
      <c r="C1454" t="s">
        <v>536</v>
      </c>
      <c r="D1454" t="s">
        <v>7934</v>
      </c>
      <c r="E1454" s="2">
        <v>1451188135</v>
      </c>
      <c r="F1454" s="4" t="s">
        <v>537</v>
      </c>
      <c r="G1454" t="s">
        <v>9</v>
      </c>
      <c r="H1454">
        <v>4873</v>
      </c>
      <c r="I1454" s="89">
        <v>43101</v>
      </c>
      <c r="J1454">
        <v>12</v>
      </c>
      <c r="K1454" t="s">
        <v>10</v>
      </c>
    </row>
    <row r="1455" spans="1:11" ht="45" x14ac:dyDescent="0.25">
      <c r="A1455" s="4" t="s">
        <v>1909</v>
      </c>
      <c r="B1455" s="4" t="s">
        <v>1706</v>
      </c>
      <c r="C1455" t="s">
        <v>536</v>
      </c>
      <c r="D1455" t="s">
        <v>7934</v>
      </c>
      <c r="E1455" s="2"/>
      <c r="F1455" s="4" t="s">
        <v>538</v>
      </c>
      <c r="G1455" t="s">
        <v>9</v>
      </c>
      <c r="H1455">
        <v>5700</v>
      </c>
      <c r="I1455" s="89">
        <v>43101</v>
      </c>
      <c r="J1455">
        <v>12</v>
      </c>
      <c r="K1455" t="s">
        <v>10</v>
      </c>
    </row>
    <row r="1456" spans="1:11" ht="45" x14ac:dyDescent="0.25">
      <c r="A1456" s="4" t="s">
        <v>1909</v>
      </c>
      <c r="B1456" s="4" t="s">
        <v>1706</v>
      </c>
      <c r="C1456" t="s">
        <v>536</v>
      </c>
      <c r="D1456" t="s">
        <v>7934</v>
      </c>
      <c r="E1456" s="2"/>
      <c r="F1456" s="4" t="s">
        <v>539</v>
      </c>
      <c r="G1456" t="s">
        <v>9</v>
      </c>
      <c r="H1456">
        <v>726</v>
      </c>
      <c r="I1456" s="89">
        <v>43101</v>
      </c>
      <c r="J1456">
        <v>12</v>
      </c>
      <c r="K1456" t="s">
        <v>10</v>
      </c>
    </row>
    <row r="1457" spans="1:11" ht="45" x14ac:dyDescent="0.25">
      <c r="A1457" s="4" t="s">
        <v>1909</v>
      </c>
      <c r="B1457" s="4" t="s">
        <v>1706</v>
      </c>
      <c r="C1457" t="s">
        <v>536</v>
      </c>
      <c r="D1457" t="s">
        <v>7934</v>
      </c>
      <c r="E1457" s="2"/>
      <c r="F1457" s="4" t="s">
        <v>540</v>
      </c>
      <c r="G1457" t="s">
        <v>9</v>
      </c>
      <c r="H1457">
        <v>160</v>
      </c>
      <c r="I1457" s="89">
        <v>43101</v>
      </c>
      <c r="J1457">
        <v>12</v>
      </c>
      <c r="K1457" t="s">
        <v>10</v>
      </c>
    </row>
    <row r="1458" spans="1:11" ht="45" x14ac:dyDescent="0.25">
      <c r="A1458" s="4" t="s">
        <v>1909</v>
      </c>
      <c r="B1458" s="4" t="s">
        <v>1706</v>
      </c>
      <c r="C1458" t="s">
        <v>536</v>
      </c>
      <c r="D1458" t="s">
        <v>7934</v>
      </c>
      <c r="E1458" s="2"/>
      <c r="F1458" s="4" t="s">
        <v>517</v>
      </c>
      <c r="G1458" t="s">
        <v>9</v>
      </c>
      <c r="H1458">
        <v>1</v>
      </c>
      <c r="I1458" s="89">
        <v>43101</v>
      </c>
      <c r="J1458">
        <v>12</v>
      </c>
      <c r="K1458" t="s">
        <v>10</v>
      </c>
    </row>
    <row r="1459" spans="1:11" ht="45" x14ac:dyDescent="0.25">
      <c r="A1459" s="4" t="s">
        <v>1909</v>
      </c>
      <c r="B1459" s="4" t="s">
        <v>1706</v>
      </c>
      <c r="C1459" t="s">
        <v>536</v>
      </c>
      <c r="D1459" t="s">
        <v>7934</v>
      </c>
      <c r="E1459" s="2"/>
      <c r="F1459" s="4" t="s">
        <v>541</v>
      </c>
      <c r="G1459" t="s">
        <v>9</v>
      </c>
      <c r="H1459">
        <v>1</v>
      </c>
      <c r="I1459" s="89">
        <v>43101</v>
      </c>
      <c r="J1459">
        <v>12</v>
      </c>
      <c r="K1459" t="s">
        <v>10</v>
      </c>
    </row>
    <row r="1460" spans="1:11" ht="45" x14ac:dyDescent="0.25">
      <c r="A1460" s="4" t="s">
        <v>1909</v>
      </c>
      <c r="B1460" s="4" t="s">
        <v>1706</v>
      </c>
      <c r="C1460" t="s">
        <v>536</v>
      </c>
      <c r="D1460" t="s">
        <v>7934</v>
      </c>
      <c r="E1460" s="2"/>
      <c r="F1460" s="4" t="s">
        <v>542</v>
      </c>
      <c r="G1460" t="s">
        <v>9</v>
      </c>
      <c r="H1460">
        <v>1844</v>
      </c>
      <c r="I1460" s="89">
        <v>43101</v>
      </c>
      <c r="J1460">
        <v>12</v>
      </c>
      <c r="K1460" t="s">
        <v>10</v>
      </c>
    </row>
    <row r="1461" spans="1:11" ht="30" x14ac:dyDescent="0.25">
      <c r="A1461" s="4" t="s">
        <v>1909</v>
      </c>
      <c r="B1461" s="4" t="s">
        <v>1707</v>
      </c>
      <c r="C1461" t="s">
        <v>543</v>
      </c>
      <c r="D1461" t="s">
        <v>7935</v>
      </c>
      <c r="E1461" s="2">
        <v>16763962000</v>
      </c>
      <c r="F1461" s="4" t="s">
        <v>3970</v>
      </c>
      <c r="G1461" t="s">
        <v>9</v>
      </c>
      <c r="H1461">
        <v>375</v>
      </c>
      <c r="I1461" s="89">
        <v>43101</v>
      </c>
      <c r="J1461">
        <v>12</v>
      </c>
      <c r="K1461" t="s">
        <v>10</v>
      </c>
    </row>
    <row r="1462" spans="1:11" ht="30" x14ac:dyDescent="0.25">
      <c r="A1462" s="4" t="s">
        <v>1909</v>
      </c>
      <c r="B1462" s="4" t="s">
        <v>1707</v>
      </c>
      <c r="C1462" t="s">
        <v>543</v>
      </c>
      <c r="D1462" t="s">
        <v>7935</v>
      </c>
      <c r="E1462" s="2"/>
      <c r="F1462" s="4" t="s">
        <v>544</v>
      </c>
      <c r="G1462" t="s">
        <v>9</v>
      </c>
      <c r="H1462">
        <v>125</v>
      </c>
      <c r="I1462" s="89">
        <v>43101</v>
      </c>
      <c r="J1462">
        <v>12</v>
      </c>
      <c r="K1462" t="s">
        <v>10</v>
      </c>
    </row>
    <row r="1463" spans="1:11" ht="30" x14ac:dyDescent="0.25">
      <c r="A1463" s="4" t="s">
        <v>1909</v>
      </c>
      <c r="B1463" s="4" t="s">
        <v>1707</v>
      </c>
      <c r="C1463" t="s">
        <v>543</v>
      </c>
      <c r="D1463" t="s">
        <v>7935</v>
      </c>
      <c r="E1463" s="2"/>
      <c r="F1463" s="4" t="s">
        <v>545</v>
      </c>
      <c r="G1463" t="s">
        <v>9</v>
      </c>
      <c r="H1463">
        <v>20</v>
      </c>
      <c r="I1463" s="89">
        <v>43101</v>
      </c>
      <c r="J1463">
        <v>12</v>
      </c>
      <c r="K1463" t="s">
        <v>10</v>
      </c>
    </row>
    <row r="1464" spans="1:11" ht="30" x14ac:dyDescent="0.25">
      <c r="A1464" s="4" t="s">
        <v>1909</v>
      </c>
      <c r="B1464" s="4" t="s">
        <v>1707</v>
      </c>
      <c r="C1464" t="s">
        <v>543</v>
      </c>
      <c r="D1464" t="s">
        <v>7935</v>
      </c>
      <c r="E1464" s="2"/>
      <c r="F1464" s="4" t="s">
        <v>546</v>
      </c>
      <c r="G1464" t="s">
        <v>9</v>
      </c>
      <c r="H1464">
        <v>10</v>
      </c>
      <c r="I1464" s="89">
        <v>43101</v>
      </c>
      <c r="J1464">
        <v>12</v>
      </c>
      <c r="K1464" t="s">
        <v>10</v>
      </c>
    </row>
    <row r="1465" spans="1:11" ht="30" x14ac:dyDescent="0.25">
      <c r="A1465" s="4" t="s">
        <v>1909</v>
      </c>
      <c r="B1465" s="4" t="s">
        <v>1708</v>
      </c>
      <c r="C1465" t="s">
        <v>547</v>
      </c>
      <c r="D1465" t="s">
        <v>7936</v>
      </c>
      <c r="E1465" s="2">
        <v>552560000</v>
      </c>
      <c r="F1465" s="4" t="s">
        <v>548</v>
      </c>
      <c r="G1465" t="s">
        <v>9</v>
      </c>
      <c r="H1465">
        <v>75</v>
      </c>
      <c r="I1465" s="89">
        <v>43101</v>
      </c>
      <c r="J1465">
        <v>12</v>
      </c>
      <c r="K1465" t="s">
        <v>10</v>
      </c>
    </row>
    <row r="1466" spans="1:11" ht="30" x14ac:dyDescent="0.25">
      <c r="A1466" s="4" t="s">
        <v>1909</v>
      </c>
      <c r="B1466" s="4" t="s">
        <v>1708</v>
      </c>
      <c r="C1466" t="s">
        <v>547</v>
      </c>
      <c r="D1466" t="s">
        <v>7936</v>
      </c>
      <c r="E1466" s="2"/>
      <c r="F1466" s="4" t="s">
        <v>415</v>
      </c>
      <c r="G1466" t="s">
        <v>9</v>
      </c>
      <c r="H1466">
        <v>1</v>
      </c>
      <c r="I1466" s="89">
        <v>43101</v>
      </c>
      <c r="J1466">
        <v>12</v>
      </c>
      <c r="K1466" t="s">
        <v>10</v>
      </c>
    </row>
    <row r="1467" spans="1:11" ht="30" x14ac:dyDescent="0.25">
      <c r="A1467" s="4" t="s">
        <v>1909</v>
      </c>
      <c r="B1467" s="4" t="s">
        <v>1708</v>
      </c>
      <c r="C1467" t="s">
        <v>547</v>
      </c>
      <c r="D1467" t="s">
        <v>7936</v>
      </c>
      <c r="E1467" s="2"/>
      <c r="F1467" s="4" t="s">
        <v>549</v>
      </c>
      <c r="G1467" t="s">
        <v>9</v>
      </c>
      <c r="H1467">
        <v>124</v>
      </c>
      <c r="I1467" s="89">
        <v>43101</v>
      </c>
      <c r="J1467">
        <v>12</v>
      </c>
      <c r="K1467" t="s">
        <v>10</v>
      </c>
    </row>
    <row r="1468" spans="1:11" ht="45" x14ac:dyDescent="0.25">
      <c r="A1468" s="4" t="s">
        <v>1909</v>
      </c>
      <c r="B1468" s="4" t="s">
        <v>1881</v>
      </c>
      <c r="C1468" t="s">
        <v>550</v>
      </c>
      <c r="D1468" t="s">
        <v>7937</v>
      </c>
      <c r="E1468" s="2">
        <v>202575000</v>
      </c>
      <c r="F1468" s="4" t="s">
        <v>551</v>
      </c>
      <c r="G1468" t="s">
        <v>9</v>
      </c>
      <c r="H1468">
        <v>60</v>
      </c>
      <c r="I1468" s="89">
        <v>43101</v>
      </c>
      <c r="J1468">
        <v>12</v>
      </c>
      <c r="K1468" t="s">
        <v>10</v>
      </c>
    </row>
    <row r="1469" spans="1:11" ht="45" x14ac:dyDescent="0.25">
      <c r="A1469" s="4" t="s">
        <v>1909</v>
      </c>
      <c r="B1469" s="4" t="s">
        <v>1881</v>
      </c>
      <c r="C1469" t="s">
        <v>550</v>
      </c>
      <c r="D1469" t="s">
        <v>7937</v>
      </c>
      <c r="E1469" s="2"/>
      <c r="F1469" s="4" t="s">
        <v>552</v>
      </c>
      <c r="G1469" t="s">
        <v>9</v>
      </c>
      <c r="H1469">
        <v>9</v>
      </c>
      <c r="I1469" s="89">
        <v>43101</v>
      </c>
      <c r="J1469">
        <v>12</v>
      </c>
      <c r="K1469" t="s">
        <v>10</v>
      </c>
    </row>
    <row r="1470" spans="1:11" ht="45" x14ac:dyDescent="0.25">
      <c r="A1470" s="4" t="s">
        <v>1909</v>
      </c>
      <c r="B1470" s="4" t="s">
        <v>1881</v>
      </c>
      <c r="C1470" t="s">
        <v>550</v>
      </c>
      <c r="D1470" t="s">
        <v>7937</v>
      </c>
      <c r="E1470" s="2"/>
      <c r="F1470" s="4" t="s">
        <v>424</v>
      </c>
      <c r="G1470" t="s">
        <v>9</v>
      </c>
      <c r="H1470">
        <v>1</v>
      </c>
      <c r="I1470" s="89">
        <v>43101</v>
      </c>
      <c r="J1470">
        <v>12</v>
      </c>
      <c r="K1470" t="s">
        <v>10</v>
      </c>
    </row>
    <row r="1471" spans="1:11" ht="45" x14ac:dyDescent="0.25">
      <c r="A1471" s="4" t="s">
        <v>1909</v>
      </c>
      <c r="B1471" s="4" t="s">
        <v>1881</v>
      </c>
      <c r="C1471" t="s">
        <v>550</v>
      </c>
      <c r="D1471" t="s">
        <v>7937</v>
      </c>
      <c r="E1471" s="2"/>
      <c r="F1471" s="4" t="s">
        <v>553</v>
      </c>
      <c r="G1471" t="s">
        <v>9</v>
      </c>
      <c r="H1471">
        <v>60</v>
      </c>
      <c r="I1471" s="89">
        <v>43101</v>
      </c>
      <c r="J1471">
        <v>12</v>
      </c>
      <c r="K1471" t="s">
        <v>10</v>
      </c>
    </row>
    <row r="1472" spans="1:11" ht="30" x14ac:dyDescent="0.25">
      <c r="A1472" s="4" t="s">
        <v>1909</v>
      </c>
      <c r="B1472" s="4" t="s">
        <v>1882</v>
      </c>
      <c r="C1472" t="s">
        <v>554</v>
      </c>
      <c r="D1472" t="s">
        <v>7938</v>
      </c>
      <c r="E1472" s="2">
        <v>251575000</v>
      </c>
      <c r="F1472" s="4" t="s">
        <v>555</v>
      </c>
      <c r="G1472" t="s">
        <v>9</v>
      </c>
      <c r="H1472">
        <v>37</v>
      </c>
      <c r="I1472" s="89">
        <v>43101</v>
      </c>
      <c r="J1472">
        <v>12</v>
      </c>
      <c r="K1472" t="s">
        <v>10</v>
      </c>
    </row>
    <row r="1473" spans="1:11" ht="30" x14ac:dyDescent="0.25">
      <c r="A1473" s="4" t="s">
        <v>1909</v>
      </c>
      <c r="B1473" s="4" t="s">
        <v>1882</v>
      </c>
      <c r="C1473" t="s">
        <v>554</v>
      </c>
      <c r="D1473" t="s">
        <v>7938</v>
      </c>
      <c r="E1473" s="2"/>
      <c r="F1473" s="4" t="s">
        <v>556</v>
      </c>
      <c r="G1473" t="s">
        <v>9</v>
      </c>
      <c r="H1473">
        <v>15</v>
      </c>
      <c r="I1473" s="89">
        <v>43101</v>
      </c>
      <c r="J1473">
        <v>12</v>
      </c>
      <c r="K1473" t="s">
        <v>10</v>
      </c>
    </row>
    <row r="1474" spans="1:11" ht="30" x14ac:dyDescent="0.25">
      <c r="A1474" s="4" t="s">
        <v>1909</v>
      </c>
      <c r="B1474" s="4" t="s">
        <v>1882</v>
      </c>
      <c r="C1474" t="s">
        <v>554</v>
      </c>
      <c r="D1474" t="s">
        <v>7938</v>
      </c>
      <c r="E1474" s="2"/>
      <c r="F1474" s="4" t="s">
        <v>558</v>
      </c>
      <c r="G1474" t="s">
        <v>9</v>
      </c>
      <c r="H1474">
        <v>30</v>
      </c>
      <c r="I1474" s="89">
        <v>43101</v>
      </c>
      <c r="J1474">
        <v>12</v>
      </c>
      <c r="K1474" t="s">
        <v>10</v>
      </c>
    </row>
    <row r="1475" spans="1:11" ht="30" x14ac:dyDescent="0.25">
      <c r="A1475" s="4" t="s">
        <v>1909</v>
      </c>
      <c r="B1475" s="4" t="s">
        <v>1709</v>
      </c>
      <c r="C1475" t="s">
        <v>564</v>
      </c>
      <c r="D1475" t="s">
        <v>7939</v>
      </c>
      <c r="E1475" s="2">
        <v>1560561000</v>
      </c>
      <c r="F1475" s="4" t="s">
        <v>565</v>
      </c>
      <c r="G1475" t="s">
        <v>9</v>
      </c>
      <c r="H1475">
        <v>50</v>
      </c>
      <c r="I1475" s="89">
        <v>43101</v>
      </c>
      <c r="J1475">
        <v>12</v>
      </c>
      <c r="K1475" t="s">
        <v>10</v>
      </c>
    </row>
    <row r="1476" spans="1:11" ht="30" x14ac:dyDescent="0.25">
      <c r="A1476" s="4" t="s">
        <v>1909</v>
      </c>
      <c r="B1476" s="4" t="s">
        <v>1709</v>
      </c>
      <c r="C1476" t="s">
        <v>564</v>
      </c>
      <c r="D1476" t="s">
        <v>7939</v>
      </c>
      <c r="E1476" s="2"/>
      <c r="F1476" s="4" t="s">
        <v>566</v>
      </c>
      <c r="G1476" t="s">
        <v>9</v>
      </c>
      <c r="H1476">
        <v>2</v>
      </c>
      <c r="I1476" s="89">
        <v>43101</v>
      </c>
      <c r="J1476">
        <v>12</v>
      </c>
      <c r="K1476" t="s">
        <v>10</v>
      </c>
    </row>
    <row r="1477" spans="1:11" ht="30" x14ac:dyDescent="0.25">
      <c r="A1477" s="4" t="s">
        <v>1909</v>
      </c>
      <c r="B1477" s="4" t="s">
        <v>1709</v>
      </c>
      <c r="C1477" t="s">
        <v>564</v>
      </c>
      <c r="D1477" t="s">
        <v>7939</v>
      </c>
      <c r="E1477" s="2"/>
      <c r="F1477" s="4" t="s">
        <v>567</v>
      </c>
      <c r="G1477" t="s">
        <v>9</v>
      </c>
      <c r="H1477">
        <v>10</v>
      </c>
      <c r="I1477" s="89">
        <v>43101</v>
      </c>
      <c r="J1477">
        <v>12</v>
      </c>
      <c r="K1477" t="s">
        <v>10</v>
      </c>
    </row>
    <row r="1478" spans="1:11" ht="30" x14ac:dyDescent="0.25">
      <c r="A1478" s="4" t="s">
        <v>1909</v>
      </c>
      <c r="B1478" s="4" t="s">
        <v>1709</v>
      </c>
      <c r="C1478" t="s">
        <v>564</v>
      </c>
      <c r="D1478" t="s">
        <v>7939</v>
      </c>
      <c r="E1478" s="2"/>
      <c r="F1478" s="4" t="s">
        <v>424</v>
      </c>
      <c r="G1478" t="s">
        <v>9</v>
      </c>
      <c r="H1478">
        <v>12</v>
      </c>
      <c r="I1478" s="89">
        <v>43101</v>
      </c>
      <c r="J1478">
        <v>12</v>
      </c>
      <c r="K1478" t="s">
        <v>10</v>
      </c>
    </row>
    <row r="1479" spans="1:11" ht="30" x14ac:dyDescent="0.25">
      <c r="A1479" s="4" t="s">
        <v>1909</v>
      </c>
      <c r="B1479" s="4" t="s">
        <v>1709</v>
      </c>
      <c r="C1479" t="s">
        <v>564</v>
      </c>
      <c r="D1479" t="s">
        <v>7939</v>
      </c>
      <c r="E1479" s="2"/>
      <c r="F1479" s="4" t="s">
        <v>568</v>
      </c>
      <c r="G1479" t="s">
        <v>9</v>
      </c>
      <c r="H1479">
        <v>1</v>
      </c>
      <c r="I1479" s="89">
        <v>43101</v>
      </c>
      <c r="J1479">
        <v>12</v>
      </c>
      <c r="K1479" t="s">
        <v>10</v>
      </c>
    </row>
    <row r="1480" spans="1:11" ht="30" x14ac:dyDescent="0.25">
      <c r="A1480" s="4" t="s">
        <v>1909</v>
      </c>
      <c r="B1480" s="4" t="s">
        <v>1710</v>
      </c>
      <c r="C1480" t="s">
        <v>569</v>
      </c>
      <c r="D1480" t="s">
        <v>7940</v>
      </c>
      <c r="E1480" s="2">
        <v>6168254677</v>
      </c>
      <c r="F1480" s="4" t="s">
        <v>570</v>
      </c>
      <c r="G1480" t="s">
        <v>9</v>
      </c>
      <c r="H1480">
        <v>33</v>
      </c>
      <c r="I1480" s="89">
        <v>43101</v>
      </c>
      <c r="J1480">
        <v>12</v>
      </c>
      <c r="K1480" t="s">
        <v>10</v>
      </c>
    </row>
    <row r="1481" spans="1:11" ht="30" x14ac:dyDescent="0.25">
      <c r="A1481" s="4" t="s">
        <v>1909</v>
      </c>
      <c r="B1481" s="4" t="s">
        <v>1710</v>
      </c>
      <c r="C1481" t="s">
        <v>569</v>
      </c>
      <c r="D1481" t="s">
        <v>7940</v>
      </c>
      <c r="E1481" s="2"/>
      <c r="F1481" s="4" t="s">
        <v>571</v>
      </c>
      <c r="G1481" t="s">
        <v>9</v>
      </c>
      <c r="H1481">
        <v>33</v>
      </c>
      <c r="I1481" s="89">
        <v>43101</v>
      </c>
      <c r="J1481">
        <v>12</v>
      </c>
      <c r="K1481" t="s">
        <v>10</v>
      </c>
    </row>
    <row r="1482" spans="1:11" ht="30" x14ac:dyDescent="0.25">
      <c r="A1482" s="4" t="s">
        <v>1909</v>
      </c>
      <c r="B1482" s="4" t="s">
        <v>1710</v>
      </c>
      <c r="C1482" t="s">
        <v>569</v>
      </c>
      <c r="D1482" t="s">
        <v>7940</v>
      </c>
      <c r="E1482" s="2"/>
      <c r="F1482" s="4" t="s">
        <v>572</v>
      </c>
      <c r="G1482" t="s">
        <v>9</v>
      </c>
      <c r="H1482">
        <v>1</v>
      </c>
      <c r="I1482" s="89">
        <v>43101</v>
      </c>
      <c r="J1482">
        <v>12</v>
      </c>
      <c r="K1482" t="s">
        <v>10</v>
      </c>
    </row>
    <row r="1483" spans="1:11" ht="30" x14ac:dyDescent="0.25">
      <c r="A1483" s="4" t="s">
        <v>1909</v>
      </c>
      <c r="B1483" s="4" t="s">
        <v>1710</v>
      </c>
      <c r="C1483" t="s">
        <v>569</v>
      </c>
      <c r="D1483" t="s">
        <v>7940</v>
      </c>
      <c r="E1483" s="2"/>
      <c r="F1483" s="4" t="s">
        <v>573</v>
      </c>
      <c r="G1483" t="s">
        <v>9</v>
      </c>
      <c r="H1483">
        <v>33</v>
      </c>
      <c r="I1483" s="89">
        <v>43101</v>
      </c>
      <c r="J1483">
        <v>12</v>
      </c>
      <c r="K1483" t="s">
        <v>10</v>
      </c>
    </row>
    <row r="1484" spans="1:11" ht="30" x14ac:dyDescent="0.25">
      <c r="A1484" s="4" t="s">
        <v>1909</v>
      </c>
      <c r="B1484" s="4" t="s">
        <v>1710</v>
      </c>
      <c r="C1484" t="s">
        <v>569</v>
      </c>
      <c r="D1484" t="s">
        <v>7940</v>
      </c>
      <c r="E1484" s="2"/>
      <c r="F1484" s="4" t="s">
        <v>574</v>
      </c>
      <c r="G1484" t="s">
        <v>9</v>
      </c>
      <c r="H1484">
        <v>33</v>
      </c>
      <c r="I1484" s="89">
        <v>43101</v>
      </c>
      <c r="J1484">
        <v>12</v>
      </c>
      <c r="K1484" t="s">
        <v>10</v>
      </c>
    </row>
    <row r="1485" spans="1:11" ht="30" x14ac:dyDescent="0.25">
      <c r="A1485" s="4" t="s">
        <v>1909</v>
      </c>
      <c r="B1485" s="4" t="s">
        <v>1710</v>
      </c>
      <c r="C1485" t="s">
        <v>569</v>
      </c>
      <c r="D1485" t="s">
        <v>7940</v>
      </c>
      <c r="E1485" s="2"/>
      <c r="F1485" s="4" t="s">
        <v>575</v>
      </c>
      <c r="G1485" t="s">
        <v>9</v>
      </c>
      <c r="H1485">
        <v>1</v>
      </c>
      <c r="I1485" s="89">
        <v>43101</v>
      </c>
      <c r="J1485">
        <v>12</v>
      </c>
      <c r="K1485" t="s">
        <v>10</v>
      </c>
    </row>
    <row r="1486" spans="1:11" ht="30" x14ac:dyDescent="0.25">
      <c r="A1486" s="4" t="s">
        <v>1909</v>
      </c>
      <c r="B1486" s="4" t="s">
        <v>1711</v>
      </c>
      <c r="C1486" t="s">
        <v>577</v>
      </c>
      <c r="D1486" t="s">
        <v>7941</v>
      </c>
      <c r="E1486" s="2">
        <v>3540805000</v>
      </c>
      <c r="F1486" s="4" t="s">
        <v>578</v>
      </c>
      <c r="G1486" t="s">
        <v>9</v>
      </c>
      <c r="H1486">
        <v>950</v>
      </c>
      <c r="I1486" s="89">
        <v>43101</v>
      </c>
      <c r="J1486">
        <v>12</v>
      </c>
      <c r="K1486" t="s">
        <v>10</v>
      </c>
    </row>
    <row r="1487" spans="1:11" ht="30" x14ac:dyDescent="0.25">
      <c r="A1487" s="4" t="s">
        <v>1909</v>
      </c>
      <c r="B1487" s="4" t="s">
        <v>1711</v>
      </c>
      <c r="C1487" t="s">
        <v>577</v>
      </c>
      <c r="D1487" t="s">
        <v>7941</v>
      </c>
      <c r="E1487" s="2"/>
      <c r="F1487" s="4" t="s">
        <v>579</v>
      </c>
      <c r="G1487" t="s">
        <v>9</v>
      </c>
      <c r="H1487">
        <v>144</v>
      </c>
      <c r="I1487" s="89">
        <v>43101</v>
      </c>
      <c r="J1487">
        <v>12</v>
      </c>
      <c r="K1487" t="s">
        <v>10</v>
      </c>
    </row>
    <row r="1488" spans="1:11" ht="30" x14ac:dyDescent="0.25">
      <c r="A1488" s="4" t="s">
        <v>1909</v>
      </c>
      <c r="B1488" s="4" t="s">
        <v>1711</v>
      </c>
      <c r="C1488" t="s">
        <v>577</v>
      </c>
      <c r="D1488" t="s">
        <v>7941</v>
      </c>
      <c r="E1488" s="2"/>
      <c r="F1488" s="4" t="s">
        <v>580</v>
      </c>
      <c r="G1488" t="s">
        <v>9</v>
      </c>
      <c r="H1488">
        <v>144</v>
      </c>
      <c r="I1488" s="89">
        <v>43101</v>
      </c>
      <c r="J1488">
        <v>12</v>
      </c>
      <c r="K1488" t="s">
        <v>10</v>
      </c>
    </row>
    <row r="1489" spans="1:11" ht="30" x14ac:dyDescent="0.25">
      <c r="A1489" s="4" t="s">
        <v>1909</v>
      </c>
      <c r="B1489" s="4" t="s">
        <v>1711</v>
      </c>
      <c r="C1489" t="s">
        <v>577</v>
      </c>
      <c r="D1489" t="s">
        <v>7941</v>
      </c>
      <c r="E1489" s="2"/>
      <c r="F1489" s="4" t="s">
        <v>581</v>
      </c>
      <c r="G1489" t="s">
        <v>9</v>
      </c>
      <c r="H1489">
        <v>144</v>
      </c>
      <c r="I1489" s="89">
        <v>43101</v>
      </c>
      <c r="J1489">
        <v>12</v>
      </c>
      <c r="K1489" t="s">
        <v>10</v>
      </c>
    </row>
    <row r="1490" spans="1:11" ht="30" x14ac:dyDescent="0.25">
      <c r="A1490" s="4" t="s">
        <v>1909</v>
      </c>
      <c r="B1490" s="4" t="s">
        <v>1711</v>
      </c>
      <c r="C1490" t="s">
        <v>577</v>
      </c>
      <c r="D1490" t="s">
        <v>7941</v>
      </c>
      <c r="E1490" s="2"/>
      <c r="F1490" s="4" t="s">
        <v>586</v>
      </c>
      <c r="G1490" t="s">
        <v>9</v>
      </c>
      <c r="H1490">
        <v>1</v>
      </c>
      <c r="I1490" s="89">
        <v>43101</v>
      </c>
      <c r="J1490">
        <v>12</v>
      </c>
      <c r="K1490" t="s">
        <v>10</v>
      </c>
    </row>
    <row r="1491" spans="1:11" ht="30" x14ac:dyDescent="0.25">
      <c r="A1491" s="4" t="s">
        <v>1909</v>
      </c>
      <c r="B1491" s="4" t="s">
        <v>1711</v>
      </c>
      <c r="C1491" t="s">
        <v>577</v>
      </c>
      <c r="D1491" t="s">
        <v>7941</v>
      </c>
      <c r="E1491" s="2"/>
      <c r="F1491" s="4" t="s">
        <v>7942</v>
      </c>
      <c r="G1491" t="s">
        <v>9</v>
      </c>
      <c r="H1491">
        <v>40</v>
      </c>
      <c r="I1491" s="89">
        <v>43101</v>
      </c>
      <c r="J1491">
        <v>12</v>
      </c>
      <c r="K1491" t="s">
        <v>10</v>
      </c>
    </row>
    <row r="1492" spans="1:11" ht="30" x14ac:dyDescent="0.25">
      <c r="A1492" s="4" t="s">
        <v>1909</v>
      </c>
      <c r="B1492" s="4" t="s">
        <v>1711</v>
      </c>
      <c r="C1492" t="s">
        <v>577</v>
      </c>
      <c r="D1492" t="s">
        <v>7941</v>
      </c>
      <c r="E1492" s="2"/>
      <c r="F1492" s="4" t="s">
        <v>583</v>
      </c>
      <c r="G1492" t="s">
        <v>9</v>
      </c>
      <c r="H1492">
        <v>1</v>
      </c>
      <c r="I1492" s="89">
        <v>43101</v>
      </c>
      <c r="J1492">
        <v>12</v>
      </c>
      <c r="K1492" t="s">
        <v>10</v>
      </c>
    </row>
    <row r="1493" spans="1:11" ht="30" x14ac:dyDescent="0.25">
      <c r="A1493" s="4" t="s">
        <v>1909</v>
      </c>
      <c r="B1493" s="4" t="s">
        <v>1711</v>
      </c>
      <c r="C1493" t="s">
        <v>577</v>
      </c>
      <c r="D1493" t="s">
        <v>7941</v>
      </c>
      <c r="E1493" s="2"/>
      <c r="F1493" s="4" t="s">
        <v>585</v>
      </c>
      <c r="G1493" t="s">
        <v>9</v>
      </c>
      <c r="H1493">
        <v>15</v>
      </c>
      <c r="I1493" s="89">
        <v>43101</v>
      </c>
      <c r="J1493">
        <v>12</v>
      </c>
      <c r="K1493" t="s">
        <v>10</v>
      </c>
    </row>
    <row r="1494" spans="1:11" ht="45" x14ac:dyDescent="0.25">
      <c r="A1494" s="4" t="s">
        <v>1909</v>
      </c>
      <c r="B1494" s="4" t="s">
        <v>1712</v>
      </c>
      <c r="C1494" t="s">
        <v>587</v>
      </c>
      <c r="D1494" t="s">
        <v>7943</v>
      </c>
      <c r="E1494" s="2">
        <v>4452545239</v>
      </c>
      <c r="F1494" s="4" t="s">
        <v>588</v>
      </c>
      <c r="G1494" t="s">
        <v>9</v>
      </c>
      <c r="H1494">
        <v>47929</v>
      </c>
      <c r="I1494" s="89">
        <v>43101</v>
      </c>
      <c r="J1494">
        <v>12</v>
      </c>
      <c r="K1494" t="s">
        <v>10</v>
      </c>
    </row>
    <row r="1495" spans="1:11" ht="45" x14ac:dyDescent="0.25">
      <c r="A1495" s="4" t="s">
        <v>1909</v>
      </c>
      <c r="B1495" s="4" t="s">
        <v>1712</v>
      </c>
      <c r="C1495" t="s">
        <v>587</v>
      </c>
      <c r="D1495" t="s">
        <v>7943</v>
      </c>
      <c r="E1495" s="2"/>
      <c r="F1495" s="4" t="s">
        <v>589</v>
      </c>
      <c r="G1495" t="s">
        <v>9</v>
      </c>
      <c r="H1495">
        <v>9</v>
      </c>
      <c r="I1495" s="89">
        <v>43101</v>
      </c>
      <c r="J1495">
        <v>12</v>
      </c>
      <c r="K1495" t="s">
        <v>10</v>
      </c>
    </row>
    <row r="1496" spans="1:11" ht="45" x14ac:dyDescent="0.25">
      <c r="A1496" s="4" t="s">
        <v>1909</v>
      </c>
      <c r="B1496" s="4" t="s">
        <v>1712</v>
      </c>
      <c r="C1496" t="s">
        <v>587</v>
      </c>
      <c r="D1496" t="s">
        <v>7943</v>
      </c>
      <c r="E1496" s="2"/>
      <c r="F1496" s="4" t="s">
        <v>424</v>
      </c>
      <c r="G1496" t="s">
        <v>9</v>
      </c>
      <c r="H1496">
        <v>14</v>
      </c>
      <c r="I1496" s="89">
        <v>43101</v>
      </c>
      <c r="J1496">
        <v>12</v>
      </c>
      <c r="K1496" t="s">
        <v>10</v>
      </c>
    </row>
    <row r="1497" spans="1:11" ht="45" x14ac:dyDescent="0.25">
      <c r="A1497" s="4" t="s">
        <v>1909</v>
      </c>
      <c r="B1497" s="4" t="s">
        <v>1712</v>
      </c>
      <c r="C1497" t="s">
        <v>587</v>
      </c>
      <c r="D1497" t="s">
        <v>7943</v>
      </c>
      <c r="E1497" s="2"/>
      <c r="F1497" s="4" t="s">
        <v>590</v>
      </c>
      <c r="G1497" t="s">
        <v>9</v>
      </c>
      <c r="H1497">
        <v>130</v>
      </c>
      <c r="I1497" s="89">
        <v>43101</v>
      </c>
      <c r="J1497">
        <v>12</v>
      </c>
      <c r="K1497" t="s">
        <v>10</v>
      </c>
    </row>
    <row r="1498" spans="1:11" ht="45" x14ac:dyDescent="0.25">
      <c r="A1498" s="4" t="s">
        <v>1909</v>
      </c>
      <c r="B1498" s="4" t="s">
        <v>1712</v>
      </c>
      <c r="C1498" t="s">
        <v>587</v>
      </c>
      <c r="D1498" t="s">
        <v>7943</v>
      </c>
      <c r="E1498" s="2"/>
      <c r="F1498" s="4" t="s">
        <v>591</v>
      </c>
      <c r="G1498" t="s">
        <v>9</v>
      </c>
      <c r="H1498">
        <v>108638</v>
      </c>
      <c r="I1498" s="89">
        <v>43101</v>
      </c>
      <c r="J1498">
        <v>12</v>
      </c>
      <c r="K1498" t="s">
        <v>10</v>
      </c>
    </row>
    <row r="1499" spans="1:11" ht="45" x14ac:dyDescent="0.25">
      <c r="A1499" s="4" t="s">
        <v>1909</v>
      </c>
      <c r="B1499" s="4" t="s">
        <v>1712</v>
      </c>
      <c r="C1499" t="s">
        <v>587</v>
      </c>
      <c r="D1499" t="s">
        <v>7943</v>
      </c>
      <c r="E1499" s="2"/>
      <c r="F1499" s="4" t="s">
        <v>592</v>
      </c>
      <c r="G1499" t="s">
        <v>9</v>
      </c>
      <c r="H1499">
        <v>9</v>
      </c>
      <c r="I1499" s="89">
        <v>43101</v>
      </c>
      <c r="J1499">
        <v>12</v>
      </c>
      <c r="K1499" t="s">
        <v>10</v>
      </c>
    </row>
    <row r="1500" spans="1:11" ht="30" x14ac:dyDescent="0.25">
      <c r="A1500" s="4" t="s">
        <v>1909</v>
      </c>
      <c r="B1500" s="4" t="s">
        <v>7944</v>
      </c>
      <c r="C1500" s="93">
        <v>2016050000098</v>
      </c>
      <c r="D1500" s="3" t="s">
        <v>7945</v>
      </c>
      <c r="E1500" s="2">
        <v>117742837000</v>
      </c>
      <c r="F1500" s="4" t="s">
        <v>7946</v>
      </c>
      <c r="G1500" t="s">
        <v>9</v>
      </c>
      <c r="H1500">
        <v>1</v>
      </c>
      <c r="I1500" s="89">
        <v>43101</v>
      </c>
      <c r="J1500">
        <v>12</v>
      </c>
      <c r="K1500" t="s">
        <v>10</v>
      </c>
    </row>
    <row r="1501" spans="1:11" ht="30" x14ac:dyDescent="0.25">
      <c r="A1501" s="4" t="s">
        <v>1909</v>
      </c>
      <c r="B1501" s="4" t="s">
        <v>7944</v>
      </c>
      <c r="C1501" s="93">
        <v>2016050000098</v>
      </c>
      <c r="D1501" s="3" t="s">
        <v>7945</v>
      </c>
      <c r="E1501" s="2"/>
      <c r="F1501" s="4" t="s">
        <v>7947</v>
      </c>
      <c r="G1501" t="s">
        <v>9</v>
      </c>
      <c r="H1501">
        <v>25</v>
      </c>
      <c r="I1501" s="89">
        <v>43101</v>
      </c>
      <c r="J1501">
        <v>12</v>
      </c>
      <c r="K1501" t="s">
        <v>10</v>
      </c>
    </row>
    <row r="1502" spans="1:11" ht="30" x14ac:dyDescent="0.25">
      <c r="A1502" s="4" t="s">
        <v>1909</v>
      </c>
      <c r="B1502" s="4" t="s">
        <v>7944</v>
      </c>
      <c r="C1502" s="93">
        <v>2016050000098</v>
      </c>
      <c r="D1502" s="3" t="s">
        <v>7945</v>
      </c>
      <c r="E1502" s="2"/>
      <c r="F1502" s="4" t="s">
        <v>7948</v>
      </c>
      <c r="G1502" t="s">
        <v>9</v>
      </c>
      <c r="H1502">
        <v>19</v>
      </c>
      <c r="I1502" s="89">
        <v>43101</v>
      </c>
      <c r="J1502">
        <v>12</v>
      </c>
      <c r="K1502" t="s">
        <v>10</v>
      </c>
    </row>
    <row r="1503" spans="1:11" ht="30" x14ac:dyDescent="0.25">
      <c r="A1503" s="4" t="s">
        <v>1909</v>
      </c>
      <c r="B1503" s="4" t="s">
        <v>7944</v>
      </c>
      <c r="C1503" s="93">
        <v>2016050000098</v>
      </c>
      <c r="D1503" s="3" t="s">
        <v>7945</v>
      </c>
      <c r="E1503" s="2"/>
      <c r="F1503" s="4" t="s">
        <v>7949</v>
      </c>
      <c r="G1503" t="s">
        <v>9</v>
      </c>
      <c r="H1503">
        <v>28</v>
      </c>
      <c r="I1503" s="89">
        <v>43101</v>
      </c>
      <c r="J1503">
        <v>12</v>
      </c>
      <c r="K1503" t="s">
        <v>10</v>
      </c>
    </row>
    <row r="1504" spans="1:11" ht="30" x14ac:dyDescent="0.25">
      <c r="A1504" s="4" t="s">
        <v>1909</v>
      </c>
      <c r="B1504" s="4" t="s">
        <v>7944</v>
      </c>
      <c r="C1504" s="93">
        <v>2016050000098</v>
      </c>
      <c r="D1504" s="3" t="s">
        <v>7945</v>
      </c>
      <c r="E1504" s="2"/>
      <c r="F1504" s="4" t="s">
        <v>7950</v>
      </c>
      <c r="G1504" t="s">
        <v>9</v>
      </c>
      <c r="H1504">
        <v>22</v>
      </c>
      <c r="I1504" s="89">
        <v>43101</v>
      </c>
      <c r="J1504">
        <v>12</v>
      </c>
      <c r="K1504" t="s">
        <v>10</v>
      </c>
    </row>
    <row r="1505" spans="1:11" ht="30" x14ac:dyDescent="0.25">
      <c r="A1505" s="4" t="s">
        <v>1909</v>
      </c>
      <c r="B1505" s="4" t="s">
        <v>7944</v>
      </c>
      <c r="C1505" s="93">
        <v>2016050000098</v>
      </c>
      <c r="D1505" s="3" t="s">
        <v>7945</v>
      </c>
      <c r="E1505" s="2"/>
      <c r="F1505" s="4" t="s">
        <v>3987</v>
      </c>
      <c r="G1505" t="s">
        <v>9</v>
      </c>
      <c r="H1505">
        <v>16</v>
      </c>
      <c r="I1505" s="89">
        <v>43101</v>
      </c>
      <c r="J1505">
        <v>12</v>
      </c>
      <c r="K1505" t="s">
        <v>10</v>
      </c>
    </row>
    <row r="1506" spans="1:11" ht="30" x14ac:dyDescent="0.25">
      <c r="A1506" s="4" t="s">
        <v>1909</v>
      </c>
      <c r="B1506" s="4" t="s">
        <v>7944</v>
      </c>
      <c r="C1506" s="93">
        <v>2016050000098</v>
      </c>
      <c r="D1506" s="3" t="s">
        <v>7945</v>
      </c>
      <c r="E1506" s="2"/>
      <c r="F1506" s="4" t="s">
        <v>7951</v>
      </c>
      <c r="G1506" t="s">
        <v>9</v>
      </c>
      <c r="H1506">
        <v>67039</v>
      </c>
      <c r="I1506" s="89">
        <v>43101</v>
      </c>
      <c r="J1506">
        <v>12</v>
      </c>
      <c r="K1506" t="s">
        <v>10</v>
      </c>
    </row>
    <row r="1507" spans="1:11" ht="60" x14ac:dyDescent="0.25">
      <c r="A1507" s="4" t="s">
        <v>1918</v>
      </c>
      <c r="B1507" s="4" t="s">
        <v>7531</v>
      </c>
      <c r="C1507" t="s">
        <v>7952</v>
      </c>
      <c r="D1507" t="s">
        <v>7953</v>
      </c>
      <c r="E1507" s="2">
        <v>0</v>
      </c>
      <c r="F1507" s="4" t="s">
        <v>7954</v>
      </c>
      <c r="G1507" t="s">
        <v>20</v>
      </c>
      <c r="H1507">
        <v>100</v>
      </c>
      <c r="I1507" s="89">
        <v>43101</v>
      </c>
      <c r="J1507">
        <v>12</v>
      </c>
      <c r="K1507" t="s">
        <v>10</v>
      </c>
    </row>
    <row r="1508" spans="1:11" ht="30" x14ac:dyDescent="0.25">
      <c r="A1508" s="4" t="s">
        <v>1918</v>
      </c>
      <c r="B1508" s="4" t="s">
        <v>7955</v>
      </c>
      <c r="C1508" t="s">
        <v>7952</v>
      </c>
      <c r="D1508" t="s">
        <v>7953</v>
      </c>
      <c r="E1508" s="2"/>
      <c r="F1508" s="4" t="s">
        <v>7956</v>
      </c>
      <c r="G1508" t="s">
        <v>20</v>
      </c>
      <c r="H1508">
        <v>100</v>
      </c>
      <c r="I1508" s="89">
        <v>43101</v>
      </c>
      <c r="J1508">
        <v>12</v>
      </c>
      <c r="K1508" t="s">
        <v>10</v>
      </c>
    </row>
    <row r="1509" spans="1:11" ht="30" x14ac:dyDescent="0.25">
      <c r="A1509" s="4" t="s">
        <v>1918</v>
      </c>
      <c r="B1509" s="4" t="s">
        <v>7955</v>
      </c>
      <c r="C1509" t="s">
        <v>7952</v>
      </c>
      <c r="D1509" t="s">
        <v>7953</v>
      </c>
      <c r="E1509" s="2"/>
      <c r="F1509" s="4" t="s">
        <v>1602</v>
      </c>
      <c r="G1509" t="s">
        <v>20</v>
      </c>
      <c r="H1509">
        <v>100</v>
      </c>
      <c r="I1509" s="89">
        <v>43101</v>
      </c>
      <c r="J1509">
        <v>12</v>
      </c>
      <c r="K1509" t="s">
        <v>10</v>
      </c>
    </row>
    <row r="1510" spans="1:11" ht="30" x14ac:dyDescent="0.25">
      <c r="A1510" s="4" t="s">
        <v>1918</v>
      </c>
      <c r="B1510" s="4" t="s">
        <v>7955</v>
      </c>
      <c r="C1510" t="s">
        <v>7952</v>
      </c>
      <c r="D1510" t="s">
        <v>7953</v>
      </c>
      <c r="E1510" s="2"/>
      <c r="F1510" s="4" t="s">
        <v>1603</v>
      </c>
      <c r="G1510" t="s">
        <v>20</v>
      </c>
      <c r="H1510">
        <v>100</v>
      </c>
      <c r="I1510" s="89">
        <v>43101</v>
      </c>
      <c r="J1510">
        <v>12</v>
      </c>
      <c r="K1510" t="s">
        <v>10</v>
      </c>
    </row>
    <row r="1511" spans="1:11" ht="30" x14ac:dyDescent="0.25">
      <c r="A1511" s="4" t="s">
        <v>1918</v>
      </c>
      <c r="B1511" s="4" t="s">
        <v>7955</v>
      </c>
      <c r="C1511" t="s">
        <v>7952</v>
      </c>
      <c r="D1511" t="s">
        <v>7953</v>
      </c>
      <c r="E1511" s="2"/>
      <c r="F1511" s="4" t="s">
        <v>1601</v>
      </c>
      <c r="G1511" t="s">
        <v>20</v>
      </c>
      <c r="H1511">
        <v>100</v>
      </c>
      <c r="I1511" s="89">
        <v>43101</v>
      </c>
      <c r="J1511">
        <v>12</v>
      </c>
      <c r="K1511" t="s">
        <v>10</v>
      </c>
    </row>
    <row r="1512" spans="1:11" ht="30" x14ac:dyDescent="0.25">
      <c r="A1512" s="4" t="s">
        <v>1918</v>
      </c>
      <c r="B1512" s="4" t="s">
        <v>7955</v>
      </c>
      <c r="C1512" t="s">
        <v>7952</v>
      </c>
      <c r="D1512" t="s">
        <v>7953</v>
      </c>
      <c r="E1512" s="2"/>
      <c r="F1512" s="4" t="s">
        <v>736</v>
      </c>
      <c r="G1512" t="s">
        <v>20</v>
      </c>
      <c r="H1512">
        <v>100</v>
      </c>
      <c r="I1512" s="89">
        <v>43101</v>
      </c>
      <c r="J1512">
        <v>12</v>
      </c>
      <c r="K1512" t="s">
        <v>10</v>
      </c>
    </row>
    <row r="1513" spans="1:11" ht="30" x14ac:dyDescent="0.25">
      <c r="A1513" s="4" t="s">
        <v>1918</v>
      </c>
      <c r="B1513" s="4" t="s">
        <v>7955</v>
      </c>
      <c r="C1513" t="s">
        <v>7952</v>
      </c>
      <c r="D1513" t="s">
        <v>7953</v>
      </c>
      <c r="E1513" s="2"/>
      <c r="F1513" s="4" t="s">
        <v>7957</v>
      </c>
      <c r="G1513" t="s">
        <v>20</v>
      </c>
      <c r="H1513">
        <v>100</v>
      </c>
      <c r="I1513" s="89">
        <v>43101</v>
      </c>
      <c r="J1513">
        <v>12</v>
      </c>
      <c r="K1513" t="s">
        <v>10</v>
      </c>
    </row>
    <row r="1514" spans="1:11" ht="30" x14ac:dyDescent="0.25">
      <c r="A1514" s="4" t="s">
        <v>1918</v>
      </c>
      <c r="B1514" s="4" t="s">
        <v>7955</v>
      </c>
      <c r="C1514" t="s">
        <v>7952</v>
      </c>
      <c r="D1514" t="s">
        <v>7953</v>
      </c>
      <c r="E1514" s="2"/>
      <c r="F1514" s="4" t="s">
        <v>7958</v>
      </c>
      <c r="G1514" t="s">
        <v>20</v>
      </c>
      <c r="H1514">
        <v>100</v>
      </c>
      <c r="I1514" s="89">
        <v>43101</v>
      </c>
      <c r="J1514">
        <v>12</v>
      </c>
      <c r="K1514" t="s">
        <v>10</v>
      </c>
    </row>
    <row r="1515" spans="1:11" ht="30" x14ac:dyDescent="0.25">
      <c r="A1515" s="4" t="s">
        <v>1918</v>
      </c>
      <c r="B1515" s="4" t="s">
        <v>1582</v>
      </c>
      <c r="C1515" t="s">
        <v>1583</v>
      </c>
      <c r="D1515" t="s">
        <v>7959</v>
      </c>
      <c r="E1515" s="2">
        <v>0</v>
      </c>
      <c r="F1515" s="4" t="s">
        <v>1584</v>
      </c>
      <c r="G1515" t="s">
        <v>9</v>
      </c>
      <c r="H1515">
        <v>1</v>
      </c>
      <c r="I1515" s="89">
        <v>43101</v>
      </c>
      <c r="J1515">
        <v>12</v>
      </c>
      <c r="K1515" t="s">
        <v>10</v>
      </c>
    </row>
    <row r="1516" spans="1:11" ht="45" x14ac:dyDescent="0.25">
      <c r="A1516" s="4" t="s">
        <v>1918</v>
      </c>
      <c r="B1516" s="4" t="s">
        <v>7960</v>
      </c>
      <c r="C1516" t="s">
        <v>720</v>
      </c>
      <c r="D1516" t="s">
        <v>7961</v>
      </c>
      <c r="E1516" s="2">
        <v>851863800</v>
      </c>
      <c r="F1516" s="4" t="s">
        <v>721</v>
      </c>
      <c r="G1516" t="s">
        <v>20</v>
      </c>
      <c r="H1516">
        <v>100</v>
      </c>
      <c r="I1516" s="89">
        <v>43115</v>
      </c>
      <c r="J1516">
        <v>12</v>
      </c>
      <c r="K1516" t="s">
        <v>10</v>
      </c>
    </row>
    <row r="1517" spans="1:11" ht="45" x14ac:dyDescent="0.25">
      <c r="A1517" s="4" t="s">
        <v>1918</v>
      </c>
      <c r="B1517" s="4" t="s">
        <v>7960</v>
      </c>
      <c r="C1517" t="s">
        <v>720</v>
      </c>
      <c r="D1517" t="s">
        <v>7961</v>
      </c>
      <c r="E1517" s="2"/>
      <c r="F1517" s="4" t="s">
        <v>722</v>
      </c>
      <c r="G1517" t="s">
        <v>20</v>
      </c>
      <c r="H1517">
        <v>100</v>
      </c>
      <c r="I1517" s="89">
        <v>43115</v>
      </c>
      <c r="J1517">
        <v>12</v>
      </c>
      <c r="K1517" t="s">
        <v>10</v>
      </c>
    </row>
    <row r="1518" spans="1:11" ht="45" x14ac:dyDescent="0.25">
      <c r="A1518" s="4" t="s">
        <v>1918</v>
      </c>
      <c r="B1518" s="4" t="s">
        <v>7960</v>
      </c>
      <c r="C1518" t="s">
        <v>720</v>
      </c>
      <c r="D1518" t="s">
        <v>7961</v>
      </c>
      <c r="E1518" s="2"/>
      <c r="F1518" s="4" t="s">
        <v>723</v>
      </c>
      <c r="G1518" t="s">
        <v>20</v>
      </c>
      <c r="H1518">
        <v>100</v>
      </c>
      <c r="I1518" s="89">
        <v>43115</v>
      </c>
      <c r="J1518">
        <v>12</v>
      </c>
      <c r="K1518" t="s">
        <v>10</v>
      </c>
    </row>
    <row r="1519" spans="1:11" ht="45" x14ac:dyDescent="0.25">
      <c r="A1519" s="4" t="s">
        <v>1918</v>
      </c>
      <c r="B1519" s="4" t="s">
        <v>7960</v>
      </c>
      <c r="C1519" t="s">
        <v>720</v>
      </c>
      <c r="D1519" t="s">
        <v>7961</v>
      </c>
      <c r="E1519" s="2"/>
      <c r="F1519" s="4" t="s">
        <v>724</v>
      </c>
      <c r="G1519" t="s">
        <v>20</v>
      </c>
      <c r="H1519">
        <v>100</v>
      </c>
      <c r="I1519" s="89">
        <v>43115</v>
      </c>
      <c r="J1519">
        <v>12</v>
      </c>
      <c r="K1519" t="s">
        <v>10</v>
      </c>
    </row>
    <row r="1520" spans="1:11" ht="45" x14ac:dyDescent="0.25">
      <c r="A1520" s="4" t="s">
        <v>1918</v>
      </c>
      <c r="B1520" s="4" t="s">
        <v>7960</v>
      </c>
      <c r="C1520" t="s">
        <v>720</v>
      </c>
      <c r="D1520" t="s">
        <v>7961</v>
      </c>
      <c r="E1520" s="2"/>
      <c r="F1520" s="4" t="s">
        <v>725</v>
      </c>
      <c r="G1520" t="s">
        <v>20</v>
      </c>
      <c r="H1520">
        <v>100</v>
      </c>
      <c r="I1520" s="89">
        <v>43115</v>
      </c>
      <c r="J1520">
        <v>12</v>
      </c>
      <c r="K1520" t="s">
        <v>10</v>
      </c>
    </row>
    <row r="1521" spans="1:11" ht="30" x14ac:dyDescent="0.25">
      <c r="A1521" s="4" t="s">
        <v>1918</v>
      </c>
      <c r="B1521" s="4" t="s">
        <v>1841</v>
      </c>
      <c r="C1521" t="s">
        <v>1585</v>
      </c>
      <c r="D1521" t="s">
        <v>7962</v>
      </c>
      <c r="E1521" s="2">
        <v>540000000</v>
      </c>
      <c r="F1521" s="4" t="s">
        <v>1586</v>
      </c>
      <c r="G1521" t="s">
        <v>9</v>
      </c>
      <c r="H1521">
        <v>200</v>
      </c>
      <c r="I1521" s="89">
        <v>43115</v>
      </c>
      <c r="J1521">
        <v>12</v>
      </c>
      <c r="K1521" t="s">
        <v>10</v>
      </c>
    </row>
    <row r="1522" spans="1:11" ht="30" x14ac:dyDescent="0.25">
      <c r="A1522" s="4" t="s">
        <v>1918</v>
      </c>
      <c r="B1522" s="4" t="s">
        <v>1841</v>
      </c>
      <c r="C1522" t="s">
        <v>1585</v>
      </c>
      <c r="D1522" t="s">
        <v>7962</v>
      </c>
      <c r="E1522" s="2"/>
      <c r="F1522" s="4" t="s">
        <v>1587</v>
      </c>
      <c r="G1522" t="s">
        <v>9</v>
      </c>
      <c r="H1522">
        <v>50</v>
      </c>
      <c r="I1522" s="89">
        <v>43115</v>
      </c>
      <c r="J1522">
        <v>12</v>
      </c>
      <c r="K1522" t="s">
        <v>10</v>
      </c>
    </row>
    <row r="1523" spans="1:11" ht="30" x14ac:dyDescent="0.25">
      <c r="A1523" s="4" t="s">
        <v>1918</v>
      </c>
      <c r="B1523" s="4" t="s">
        <v>1841</v>
      </c>
      <c r="C1523" t="s">
        <v>1585</v>
      </c>
      <c r="D1523" t="s">
        <v>7962</v>
      </c>
      <c r="E1523" s="2"/>
      <c r="F1523" s="4" t="s">
        <v>1588</v>
      </c>
      <c r="G1523" t="s">
        <v>9</v>
      </c>
      <c r="H1523">
        <v>150</v>
      </c>
      <c r="I1523" s="89">
        <v>43115</v>
      </c>
      <c r="J1523">
        <v>12</v>
      </c>
      <c r="K1523" t="s">
        <v>10</v>
      </c>
    </row>
    <row r="1524" spans="1:11" ht="30" x14ac:dyDescent="0.25">
      <c r="A1524" s="4" t="s">
        <v>1918</v>
      </c>
      <c r="B1524" s="4" t="s">
        <v>1841</v>
      </c>
      <c r="C1524" t="s">
        <v>1585</v>
      </c>
      <c r="D1524" t="s">
        <v>7962</v>
      </c>
      <c r="E1524" s="2"/>
      <c r="F1524" s="4" t="s">
        <v>1589</v>
      </c>
      <c r="G1524" t="s">
        <v>9</v>
      </c>
      <c r="H1524">
        <v>72</v>
      </c>
      <c r="I1524" s="89">
        <v>43115</v>
      </c>
      <c r="J1524">
        <v>12</v>
      </c>
      <c r="K1524" t="s">
        <v>10</v>
      </c>
    </row>
    <row r="1525" spans="1:11" ht="30" x14ac:dyDescent="0.25">
      <c r="A1525" s="4" t="s">
        <v>1918</v>
      </c>
      <c r="B1525" s="4" t="s">
        <v>1842</v>
      </c>
      <c r="C1525" t="s">
        <v>1590</v>
      </c>
      <c r="D1525" t="s">
        <v>7963</v>
      </c>
      <c r="E1525" s="2">
        <v>640000000</v>
      </c>
      <c r="F1525" s="4" t="s">
        <v>1591</v>
      </c>
      <c r="G1525" t="s">
        <v>9</v>
      </c>
      <c r="H1525">
        <v>1</v>
      </c>
      <c r="I1525" s="89">
        <v>43115</v>
      </c>
      <c r="J1525">
        <v>12</v>
      </c>
      <c r="K1525" t="s">
        <v>10</v>
      </c>
    </row>
    <row r="1526" spans="1:11" ht="30" x14ac:dyDescent="0.25">
      <c r="A1526" s="4" t="s">
        <v>1918</v>
      </c>
      <c r="B1526" s="4" t="s">
        <v>1842</v>
      </c>
      <c r="C1526" t="s">
        <v>1590</v>
      </c>
      <c r="D1526" t="s">
        <v>7963</v>
      </c>
      <c r="E1526" s="2"/>
      <c r="F1526" s="4" t="s">
        <v>1592</v>
      </c>
      <c r="G1526" t="s">
        <v>9</v>
      </c>
      <c r="H1526">
        <v>1</v>
      </c>
      <c r="I1526" s="89">
        <v>43115</v>
      </c>
      <c r="J1526">
        <v>12</v>
      </c>
      <c r="K1526" t="s">
        <v>10</v>
      </c>
    </row>
    <row r="1527" spans="1:11" ht="30" x14ac:dyDescent="0.25">
      <c r="A1527" s="4" t="s">
        <v>1918</v>
      </c>
      <c r="B1527" s="4" t="s">
        <v>1842</v>
      </c>
      <c r="C1527" t="s">
        <v>1590</v>
      </c>
      <c r="D1527" t="s">
        <v>7963</v>
      </c>
      <c r="E1527" s="2"/>
      <c r="F1527" s="4" t="s">
        <v>1593</v>
      </c>
      <c r="G1527" t="s">
        <v>9</v>
      </c>
      <c r="H1527">
        <v>1</v>
      </c>
      <c r="I1527" s="89">
        <v>43115</v>
      </c>
      <c r="J1527">
        <v>12</v>
      </c>
      <c r="K1527" t="s">
        <v>10</v>
      </c>
    </row>
    <row r="1528" spans="1:11" ht="30" x14ac:dyDescent="0.25">
      <c r="A1528" s="4" t="s">
        <v>1918</v>
      </c>
      <c r="B1528" s="4" t="s">
        <v>1842</v>
      </c>
      <c r="C1528" t="s">
        <v>1590</v>
      </c>
      <c r="D1528" t="s">
        <v>7963</v>
      </c>
      <c r="E1528" s="2"/>
      <c r="F1528" s="4" t="s">
        <v>1594</v>
      </c>
      <c r="G1528" t="s">
        <v>9</v>
      </c>
      <c r="H1528">
        <v>1</v>
      </c>
      <c r="I1528" s="89">
        <v>43115</v>
      </c>
      <c r="J1528">
        <v>12</v>
      </c>
      <c r="K1528" t="s">
        <v>10</v>
      </c>
    </row>
    <row r="1529" spans="1:11" ht="30" x14ac:dyDescent="0.25">
      <c r="A1529" s="4" t="s">
        <v>1918</v>
      </c>
      <c r="B1529" s="4" t="s">
        <v>1842</v>
      </c>
      <c r="C1529" t="s">
        <v>1590</v>
      </c>
      <c r="D1529" t="s">
        <v>7963</v>
      </c>
      <c r="E1529" s="2"/>
      <c r="F1529" s="4" t="s">
        <v>1595</v>
      </c>
      <c r="G1529" t="s">
        <v>9</v>
      </c>
      <c r="H1529">
        <v>1</v>
      </c>
      <c r="I1529" s="89">
        <v>43115</v>
      </c>
      <c r="J1529">
        <v>12</v>
      </c>
      <c r="K1529" t="s">
        <v>10</v>
      </c>
    </row>
    <row r="1530" spans="1:11" ht="30" x14ac:dyDescent="0.25">
      <c r="A1530" s="4" t="s">
        <v>1918</v>
      </c>
      <c r="B1530" s="4" t="s">
        <v>1842</v>
      </c>
      <c r="C1530" t="s">
        <v>1590</v>
      </c>
      <c r="D1530" t="s">
        <v>7963</v>
      </c>
      <c r="E1530" s="2"/>
      <c r="F1530" s="4" t="s">
        <v>1596</v>
      </c>
      <c r="G1530" t="s">
        <v>9</v>
      </c>
      <c r="H1530">
        <v>1</v>
      </c>
      <c r="I1530" s="89">
        <v>43115</v>
      </c>
      <c r="J1530">
        <v>12</v>
      </c>
      <c r="K1530" t="s">
        <v>10</v>
      </c>
    </row>
    <row r="1531" spans="1:11" ht="45" x14ac:dyDescent="0.25">
      <c r="A1531" s="4" t="s">
        <v>1918</v>
      </c>
      <c r="B1531" s="4" t="s">
        <v>1843</v>
      </c>
      <c r="C1531" t="s">
        <v>1597</v>
      </c>
      <c r="D1531" t="s">
        <v>7964</v>
      </c>
      <c r="E1531" s="2">
        <v>11005407140</v>
      </c>
      <c r="F1531" s="4" t="s">
        <v>1598</v>
      </c>
      <c r="G1531" t="s">
        <v>20</v>
      </c>
      <c r="H1531">
        <v>100</v>
      </c>
      <c r="I1531" s="89">
        <v>43115</v>
      </c>
      <c r="J1531">
        <v>12</v>
      </c>
      <c r="K1531" t="s">
        <v>10</v>
      </c>
    </row>
    <row r="1532" spans="1:11" ht="45" x14ac:dyDescent="0.25">
      <c r="A1532" s="4" t="s">
        <v>1918</v>
      </c>
      <c r="B1532" s="4" t="s">
        <v>1843</v>
      </c>
      <c r="C1532" t="s">
        <v>1597</v>
      </c>
      <c r="D1532" t="s">
        <v>7964</v>
      </c>
      <c r="E1532" s="2"/>
      <c r="F1532" s="4" t="s">
        <v>1599</v>
      </c>
      <c r="G1532" t="s">
        <v>20</v>
      </c>
      <c r="H1532">
        <v>100</v>
      </c>
      <c r="I1532" s="89">
        <v>43115</v>
      </c>
      <c r="J1532">
        <v>12</v>
      </c>
      <c r="K1532" t="s">
        <v>10</v>
      </c>
    </row>
    <row r="1533" spans="1:11" ht="45" x14ac:dyDescent="0.25">
      <c r="A1533" s="4" t="s">
        <v>1918</v>
      </c>
      <c r="B1533" s="4" t="s">
        <v>1843</v>
      </c>
      <c r="C1533" t="s">
        <v>1597</v>
      </c>
      <c r="D1533" t="s">
        <v>7964</v>
      </c>
      <c r="E1533" s="2"/>
      <c r="F1533" s="4" t="s">
        <v>1600</v>
      </c>
      <c r="G1533" t="s">
        <v>20</v>
      </c>
      <c r="H1533">
        <v>100</v>
      </c>
      <c r="I1533" s="89">
        <v>43115</v>
      </c>
      <c r="J1533">
        <v>12</v>
      </c>
      <c r="K1533" t="s">
        <v>10</v>
      </c>
    </row>
    <row r="1534" spans="1:11" ht="45" x14ac:dyDescent="0.25">
      <c r="A1534" s="4" t="s">
        <v>1918</v>
      </c>
      <c r="B1534" s="4" t="s">
        <v>1843</v>
      </c>
      <c r="C1534" t="s">
        <v>1597</v>
      </c>
      <c r="D1534" t="s">
        <v>7964</v>
      </c>
      <c r="E1534" s="2"/>
      <c r="F1534" s="4" t="s">
        <v>1601</v>
      </c>
      <c r="G1534" t="s">
        <v>20</v>
      </c>
      <c r="H1534">
        <v>100</v>
      </c>
      <c r="I1534" s="89">
        <v>43115</v>
      </c>
      <c r="J1534">
        <v>12</v>
      </c>
      <c r="K1534" t="s">
        <v>10</v>
      </c>
    </row>
    <row r="1535" spans="1:11" ht="45" x14ac:dyDescent="0.25">
      <c r="A1535" s="4" t="s">
        <v>1918</v>
      </c>
      <c r="B1535" s="4" t="s">
        <v>1843</v>
      </c>
      <c r="C1535" t="s">
        <v>1597</v>
      </c>
      <c r="D1535" t="s">
        <v>7964</v>
      </c>
      <c r="E1535" s="2"/>
      <c r="F1535" s="4" t="s">
        <v>1602</v>
      </c>
      <c r="G1535" t="s">
        <v>20</v>
      </c>
      <c r="H1535">
        <v>100</v>
      </c>
      <c r="I1535" s="89">
        <v>43115</v>
      </c>
      <c r="J1535">
        <v>12</v>
      </c>
      <c r="K1535" t="s">
        <v>10</v>
      </c>
    </row>
    <row r="1536" spans="1:11" ht="45" x14ac:dyDescent="0.25">
      <c r="A1536" s="4" t="s">
        <v>1918</v>
      </c>
      <c r="B1536" s="4" t="s">
        <v>1843</v>
      </c>
      <c r="C1536" t="s">
        <v>1597</v>
      </c>
      <c r="D1536" t="s">
        <v>7964</v>
      </c>
      <c r="E1536" s="2"/>
      <c r="F1536" s="4" t="s">
        <v>736</v>
      </c>
      <c r="G1536" t="s">
        <v>20</v>
      </c>
      <c r="H1536">
        <v>100</v>
      </c>
      <c r="I1536" s="89">
        <v>43115</v>
      </c>
      <c r="J1536">
        <v>12</v>
      </c>
      <c r="K1536" t="s">
        <v>10</v>
      </c>
    </row>
    <row r="1537" spans="1:11" ht="45" x14ac:dyDescent="0.25">
      <c r="A1537" s="4" t="s">
        <v>1918</v>
      </c>
      <c r="B1537" s="4" t="s">
        <v>1843</v>
      </c>
      <c r="C1537" t="s">
        <v>1597</v>
      </c>
      <c r="D1537" t="s">
        <v>7964</v>
      </c>
      <c r="E1537" s="2"/>
      <c r="F1537" s="4" t="s">
        <v>1603</v>
      </c>
      <c r="G1537" t="s">
        <v>20</v>
      </c>
      <c r="H1537">
        <v>100</v>
      </c>
      <c r="I1537" s="89">
        <v>43115</v>
      </c>
      <c r="J1537">
        <v>12</v>
      </c>
      <c r="K1537" t="s">
        <v>10</v>
      </c>
    </row>
    <row r="1538" spans="1:11" ht="45" x14ac:dyDescent="0.25">
      <c r="A1538" s="4" t="s">
        <v>1918</v>
      </c>
      <c r="B1538" s="4" t="s">
        <v>1843</v>
      </c>
      <c r="C1538" t="s">
        <v>1597</v>
      </c>
      <c r="D1538" t="s">
        <v>7964</v>
      </c>
      <c r="E1538" s="2"/>
      <c r="F1538" s="4" t="s">
        <v>1604</v>
      </c>
      <c r="G1538" t="s">
        <v>20</v>
      </c>
      <c r="H1538">
        <v>100</v>
      </c>
      <c r="I1538" s="89">
        <v>43115</v>
      </c>
      <c r="J1538">
        <v>12</v>
      </c>
      <c r="K1538" t="s">
        <v>10</v>
      </c>
    </row>
    <row r="1539" spans="1:11" ht="30" x14ac:dyDescent="0.25">
      <c r="A1539" s="4" t="s">
        <v>1918</v>
      </c>
      <c r="B1539" s="4" t="s">
        <v>1844</v>
      </c>
      <c r="C1539" t="s">
        <v>1605</v>
      </c>
      <c r="D1539" t="s">
        <v>7965</v>
      </c>
      <c r="E1539" s="2">
        <v>475000000</v>
      </c>
      <c r="F1539" s="4" t="s">
        <v>1606</v>
      </c>
      <c r="G1539" t="s">
        <v>9</v>
      </c>
      <c r="H1539">
        <v>84</v>
      </c>
      <c r="I1539" s="89">
        <v>43115</v>
      </c>
      <c r="J1539">
        <v>12</v>
      </c>
      <c r="K1539" t="s">
        <v>10</v>
      </c>
    </row>
    <row r="1540" spans="1:11" ht="30" x14ac:dyDescent="0.25">
      <c r="A1540" s="4" t="s">
        <v>1918</v>
      </c>
      <c r="B1540" s="4" t="s">
        <v>1844</v>
      </c>
      <c r="C1540" t="s">
        <v>1605</v>
      </c>
      <c r="D1540" t="s">
        <v>7965</v>
      </c>
      <c r="E1540" s="2"/>
      <c r="F1540" s="4" t="s">
        <v>1607</v>
      </c>
      <c r="G1540" t="s">
        <v>9</v>
      </c>
      <c r="H1540">
        <v>95</v>
      </c>
      <c r="I1540" s="89">
        <v>43115</v>
      </c>
      <c r="J1540">
        <v>12</v>
      </c>
      <c r="K1540" t="s">
        <v>10</v>
      </c>
    </row>
    <row r="1541" spans="1:11" ht="30" x14ac:dyDescent="0.25">
      <c r="A1541" s="4" t="s">
        <v>1918</v>
      </c>
      <c r="B1541" s="4" t="s">
        <v>1845</v>
      </c>
      <c r="C1541" t="s">
        <v>1608</v>
      </c>
      <c r="D1541" t="s">
        <v>7966</v>
      </c>
      <c r="E1541" s="2">
        <v>451000000</v>
      </c>
      <c r="F1541" s="4" t="s">
        <v>1609</v>
      </c>
      <c r="G1541" t="s">
        <v>9</v>
      </c>
      <c r="H1541">
        <v>95</v>
      </c>
      <c r="I1541" s="89">
        <v>43115</v>
      </c>
      <c r="J1541">
        <v>12</v>
      </c>
      <c r="K1541" t="s">
        <v>10</v>
      </c>
    </row>
    <row r="1542" spans="1:11" ht="30" x14ac:dyDescent="0.25">
      <c r="A1542" s="4" t="s">
        <v>1918</v>
      </c>
      <c r="B1542" s="4" t="s">
        <v>1845</v>
      </c>
      <c r="C1542" t="s">
        <v>1608</v>
      </c>
      <c r="D1542" t="s">
        <v>7966</v>
      </c>
      <c r="E1542" s="2"/>
      <c r="F1542" s="4" t="s">
        <v>1610</v>
      </c>
      <c r="G1542" t="s">
        <v>9</v>
      </c>
      <c r="H1542">
        <v>100</v>
      </c>
      <c r="I1542" s="89">
        <v>43115</v>
      </c>
      <c r="J1542">
        <v>12</v>
      </c>
      <c r="K1542" t="s">
        <v>10</v>
      </c>
    </row>
    <row r="1543" spans="1:11" ht="30" x14ac:dyDescent="0.25">
      <c r="A1543" s="4" t="s">
        <v>1918</v>
      </c>
      <c r="B1543" s="4" t="s">
        <v>1846</v>
      </c>
      <c r="C1543" t="s">
        <v>1611</v>
      </c>
      <c r="D1543" t="s">
        <v>7967</v>
      </c>
      <c r="E1543" s="2">
        <v>8523696959</v>
      </c>
      <c r="F1543" s="4" t="s">
        <v>1612</v>
      </c>
      <c r="G1543" t="s">
        <v>20</v>
      </c>
      <c r="H1543">
        <v>100</v>
      </c>
      <c r="I1543" s="89">
        <v>43115</v>
      </c>
      <c r="J1543">
        <v>12</v>
      </c>
      <c r="K1543" t="s">
        <v>10</v>
      </c>
    </row>
    <row r="1544" spans="1:11" ht="30" x14ac:dyDescent="0.25">
      <c r="A1544" s="4" t="s">
        <v>1918</v>
      </c>
      <c r="B1544" s="4" t="s">
        <v>1846</v>
      </c>
      <c r="C1544" t="s">
        <v>1611</v>
      </c>
      <c r="D1544" t="s">
        <v>7967</v>
      </c>
      <c r="E1544" s="2"/>
      <c r="F1544" s="4" t="s">
        <v>1613</v>
      </c>
      <c r="G1544" t="s">
        <v>20</v>
      </c>
      <c r="H1544">
        <v>100</v>
      </c>
      <c r="I1544" s="89">
        <v>43115</v>
      </c>
      <c r="J1544">
        <v>12</v>
      </c>
      <c r="K1544" t="s">
        <v>10</v>
      </c>
    </row>
    <row r="1545" spans="1:11" ht="30" x14ac:dyDescent="0.25">
      <c r="A1545" s="4" t="s">
        <v>1918</v>
      </c>
      <c r="B1545" s="4" t="s">
        <v>1846</v>
      </c>
      <c r="C1545" t="s">
        <v>1611</v>
      </c>
      <c r="D1545" t="s">
        <v>7967</v>
      </c>
      <c r="E1545" s="2"/>
      <c r="F1545" s="4" t="s">
        <v>1614</v>
      </c>
      <c r="G1545" t="s">
        <v>20</v>
      </c>
      <c r="H1545">
        <v>100</v>
      </c>
      <c r="I1545" s="89">
        <v>43115</v>
      </c>
      <c r="J1545">
        <v>12</v>
      </c>
      <c r="K1545" t="s">
        <v>10</v>
      </c>
    </row>
    <row r="1546" spans="1:11" ht="30" x14ac:dyDescent="0.25">
      <c r="A1546" s="4" t="s">
        <v>1918</v>
      </c>
      <c r="B1546" s="4" t="s">
        <v>1846</v>
      </c>
      <c r="C1546" t="s">
        <v>1611</v>
      </c>
      <c r="D1546" t="s">
        <v>7967</v>
      </c>
      <c r="E1546" s="2"/>
      <c r="F1546" s="4" t="s">
        <v>1615</v>
      </c>
      <c r="G1546" t="s">
        <v>20</v>
      </c>
      <c r="H1546">
        <v>100</v>
      </c>
      <c r="I1546" s="89">
        <v>43115</v>
      </c>
      <c r="J1546">
        <v>12</v>
      </c>
      <c r="K1546" t="s">
        <v>10</v>
      </c>
    </row>
    <row r="1547" spans="1:11" ht="30" x14ac:dyDescent="0.25">
      <c r="A1547" s="4" t="s">
        <v>1918</v>
      </c>
      <c r="B1547" s="4" t="s">
        <v>1846</v>
      </c>
      <c r="C1547" t="s">
        <v>1611</v>
      </c>
      <c r="D1547" t="s">
        <v>7967</v>
      </c>
      <c r="E1547" s="2"/>
      <c r="F1547" s="4" t="s">
        <v>1616</v>
      </c>
      <c r="G1547" t="s">
        <v>20</v>
      </c>
      <c r="H1547">
        <v>100</v>
      </c>
      <c r="I1547" s="89">
        <v>43115</v>
      </c>
      <c r="J1547">
        <v>12</v>
      </c>
      <c r="K1547" t="s">
        <v>10</v>
      </c>
    </row>
    <row r="1548" spans="1:11" ht="30" x14ac:dyDescent="0.25">
      <c r="A1548" s="4" t="s">
        <v>1918</v>
      </c>
      <c r="B1548" s="4" t="s">
        <v>1846</v>
      </c>
      <c r="C1548" t="s">
        <v>1611</v>
      </c>
      <c r="D1548" t="s">
        <v>7967</v>
      </c>
      <c r="E1548" s="2"/>
      <c r="F1548" s="4" t="s">
        <v>1617</v>
      </c>
      <c r="G1548" t="s">
        <v>20</v>
      </c>
      <c r="H1548">
        <v>100</v>
      </c>
      <c r="I1548" s="89">
        <v>43115</v>
      </c>
      <c r="J1548">
        <v>12</v>
      </c>
      <c r="K1548" t="s">
        <v>10</v>
      </c>
    </row>
    <row r="1549" spans="1:11" ht="30" x14ac:dyDescent="0.25">
      <c r="A1549" s="4" t="s">
        <v>1918</v>
      </c>
      <c r="B1549" s="4" t="s">
        <v>1846</v>
      </c>
      <c r="C1549" t="s">
        <v>1611</v>
      </c>
      <c r="D1549" t="s">
        <v>7967</v>
      </c>
      <c r="E1549" s="2"/>
      <c r="F1549" s="4" t="s">
        <v>1618</v>
      </c>
      <c r="G1549" t="s">
        <v>20</v>
      </c>
      <c r="H1549">
        <v>100</v>
      </c>
      <c r="I1549" s="89">
        <v>43115</v>
      </c>
      <c r="J1549">
        <v>12</v>
      </c>
      <c r="K1549" t="s">
        <v>10</v>
      </c>
    </row>
    <row r="1550" spans="1:11" ht="30" x14ac:dyDescent="0.25">
      <c r="A1550" s="4" t="s">
        <v>1918</v>
      </c>
      <c r="B1550" s="4" t="s">
        <v>1846</v>
      </c>
      <c r="C1550" t="s">
        <v>1611</v>
      </c>
      <c r="D1550" t="s">
        <v>7967</v>
      </c>
      <c r="E1550" s="2"/>
      <c r="F1550" s="4" t="s">
        <v>1619</v>
      </c>
      <c r="G1550" t="s">
        <v>20</v>
      </c>
      <c r="H1550">
        <v>100</v>
      </c>
      <c r="I1550" s="89">
        <v>43115</v>
      </c>
      <c r="J1550">
        <v>12</v>
      </c>
      <c r="K1550" t="s">
        <v>10</v>
      </c>
    </row>
    <row r="1551" spans="1:11" ht="30" x14ac:dyDescent="0.25">
      <c r="A1551" s="4" t="s">
        <v>1918</v>
      </c>
      <c r="B1551" s="4" t="s">
        <v>1846</v>
      </c>
      <c r="C1551" t="s">
        <v>1611</v>
      </c>
      <c r="D1551" t="s">
        <v>7967</v>
      </c>
      <c r="E1551" s="2"/>
      <c r="F1551" s="4" t="s">
        <v>1620</v>
      </c>
      <c r="G1551" t="s">
        <v>20</v>
      </c>
      <c r="H1551">
        <v>100</v>
      </c>
      <c r="I1551" s="89">
        <v>43115</v>
      </c>
      <c r="J1551">
        <v>12</v>
      </c>
      <c r="K1551" t="s">
        <v>10</v>
      </c>
    </row>
    <row r="1552" spans="1:11" ht="30" x14ac:dyDescent="0.25">
      <c r="A1552" s="4" t="s">
        <v>1918</v>
      </c>
      <c r="B1552" s="4" t="s">
        <v>1846</v>
      </c>
      <c r="C1552" t="s">
        <v>1611</v>
      </c>
      <c r="D1552" t="s">
        <v>7967</v>
      </c>
      <c r="E1552" s="2"/>
      <c r="F1552" s="4" t="s">
        <v>1621</v>
      </c>
      <c r="G1552" t="s">
        <v>20</v>
      </c>
      <c r="H1552">
        <v>100</v>
      </c>
      <c r="I1552" s="89">
        <v>43115</v>
      </c>
      <c r="J1552">
        <v>12</v>
      </c>
      <c r="K1552" t="s">
        <v>10</v>
      </c>
    </row>
    <row r="1553" spans="1:11" ht="30" x14ac:dyDescent="0.25">
      <c r="A1553" s="4" t="s">
        <v>1918</v>
      </c>
      <c r="B1553" s="4" t="s">
        <v>1846</v>
      </c>
      <c r="C1553" t="s">
        <v>1611</v>
      </c>
      <c r="D1553" t="s">
        <v>7967</v>
      </c>
      <c r="E1553" s="2"/>
      <c r="F1553" s="4" t="s">
        <v>1622</v>
      </c>
      <c r="G1553" t="s">
        <v>20</v>
      </c>
      <c r="H1553">
        <v>100</v>
      </c>
      <c r="I1553" s="89">
        <v>43115</v>
      </c>
      <c r="J1553">
        <v>12</v>
      </c>
      <c r="K1553" t="s">
        <v>10</v>
      </c>
    </row>
    <row r="1554" spans="1:11" ht="30" x14ac:dyDescent="0.25">
      <c r="A1554" s="4" t="s">
        <v>1918</v>
      </c>
      <c r="B1554" s="4" t="s">
        <v>1846</v>
      </c>
      <c r="C1554" t="s">
        <v>1611</v>
      </c>
      <c r="D1554" t="s">
        <v>7967</v>
      </c>
      <c r="E1554" s="2"/>
      <c r="F1554" s="4" t="s">
        <v>1624</v>
      </c>
      <c r="G1554" t="s">
        <v>20</v>
      </c>
      <c r="H1554">
        <v>100</v>
      </c>
      <c r="I1554" s="89">
        <v>43115</v>
      </c>
      <c r="J1554">
        <v>12</v>
      </c>
      <c r="K1554" t="s">
        <v>10</v>
      </c>
    </row>
    <row r="1555" spans="1:11" ht="45" x14ac:dyDescent="0.25">
      <c r="A1555" s="4" t="s">
        <v>1918</v>
      </c>
      <c r="B1555" s="4" t="s">
        <v>1729</v>
      </c>
      <c r="C1555" t="s">
        <v>726</v>
      </c>
      <c r="D1555" t="s">
        <v>7968</v>
      </c>
      <c r="E1555" s="2">
        <v>44232889492</v>
      </c>
      <c r="F1555" s="4" t="s">
        <v>727</v>
      </c>
      <c r="G1555" t="s">
        <v>20</v>
      </c>
      <c r="H1555">
        <v>100</v>
      </c>
      <c r="I1555" s="89">
        <v>43115</v>
      </c>
      <c r="J1555">
        <v>12</v>
      </c>
      <c r="K1555" t="s">
        <v>10</v>
      </c>
    </row>
    <row r="1556" spans="1:11" ht="45" x14ac:dyDescent="0.25">
      <c r="A1556" s="4" t="s">
        <v>1918</v>
      </c>
      <c r="B1556" s="4" t="s">
        <v>1729</v>
      </c>
      <c r="C1556" t="s">
        <v>726</v>
      </c>
      <c r="D1556" t="s">
        <v>7968</v>
      </c>
      <c r="E1556" s="2"/>
      <c r="F1556" s="4" t="s">
        <v>728</v>
      </c>
      <c r="G1556" t="s">
        <v>20</v>
      </c>
      <c r="H1556">
        <v>100</v>
      </c>
      <c r="I1556" s="89">
        <v>43115</v>
      </c>
      <c r="J1556">
        <v>12</v>
      </c>
      <c r="K1556" t="s">
        <v>10</v>
      </c>
    </row>
    <row r="1557" spans="1:11" ht="45" x14ac:dyDescent="0.25">
      <c r="A1557" s="4" t="s">
        <v>1918</v>
      </c>
      <c r="B1557" s="4" t="s">
        <v>1729</v>
      </c>
      <c r="C1557" t="s">
        <v>726</v>
      </c>
      <c r="D1557" t="s">
        <v>7968</v>
      </c>
      <c r="E1557" s="2"/>
      <c r="F1557" s="4" t="s">
        <v>729</v>
      </c>
      <c r="G1557" t="s">
        <v>20</v>
      </c>
      <c r="H1557">
        <v>100</v>
      </c>
      <c r="I1557" s="89">
        <v>43115</v>
      </c>
      <c r="J1557">
        <v>12</v>
      </c>
      <c r="K1557" t="s">
        <v>10</v>
      </c>
    </row>
    <row r="1558" spans="1:11" ht="45" x14ac:dyDescent="0.25">
      <c r="A1558" s="4" t="s">
        <v>1918</v>
      </c>
      <c r="B1558" s="4" t="s">
        <v>1729</v>
      </c>
      <c r="C1558" t="s">
        <v>726</v>
      </c>
      <c r="D1558" t="s">
        <v>7968</v>
      </c>
      <c r="E1558" s="2"/>
      <c r="F1558" s="4" t="s">
        <v>730</v>
      </c>
      <c r="G1558" t="s">
        <v>20</v>
      </c>
      <c r="H1558">
        <v>100</v>
      </c>
      <c r="I1558" s="89">
        <v>43115</v>
      </c>
      <c r="J1558">
        <v>12</v>
      </c>
      <c r="K1558" t="s">
        <v>10</v>
      </c>
    </row>
    <row r="1559" spans="1:11" ht="45" x14ac:dyDescent="0.25">
      <c r="A1559" s="4" t="s">
        <v>1918</v>
      </c>
      <c r="B1559" s="4" t="s">
        <v>1729</v>
      </c>
      <c r="C1559" t="s">
        <v>726</v>
      </c>
      <c r="D1559" t="s">
        <v>7968</v>
      </c>
      <c r="E1559" s="2"/>
      <c r="F1559" s="4" t="s">
        <v>731</v>
      </c>
      <c r="G1559" t="s">
        <v>20</v>
      </c>
      <c r="H1559">
        <v>100</v>
      </c>
      <c r="I1559" s="89">
        <v>43115</v>
      </c>
      <c r="J1559">
        <v>12</v>
      </c>
      <c r="K1559" t="s">
        <v>10</v>
      </c>
    </row>
    <row r="1560" spans="1:11" ht="45" x14ac:dyDescent="0.25">
      <c r="A1560" s="4" t="s">
        <v>1918</v>
      </c>
      <c r="B1560" s="4" t="s">
        <v>1729</v>
      </c>
      <c r="C1560" t="s">
        <v>726</v>
      </c>
      <c r="D1560" t="s">
        <v>7968</v>
      </c>
      <c r="E1560" s="2"/>
      <c r="F1560" s="4" t="s">
        <v>732</v>
      </c>
      <c r="G1560" t="s">
        <v>20</v>
      </c>
      <c r="H1560">
        <v>100</v>
      </c>
      <c r="I1560" s="89">
        <v>43115</v>
      </c>
      <c r="J1560">
        <v>12</v>
      </c>
      <c r="K1560" t="s">
        <v>10</v>
      </c>
    </row>
    <row r="1561" spans="1:11" ht="45" x14ac:dyDescent="0.25">
      <c r="A1561" s="4" t="s">
        <v>1918</v>
      </c>
      <c r="B1561" s="4" t="s">
        <v>1729</v>
      </c>
      <c r="C1561" t="s">
        <v>726</v>
      </c>
      <c r="D1561" t="s">
        <v>7968</v>
      </c>
      <c r="E1561" s="2"/>
      <c r="F1561" s="4" t="s">
        <v>733</v>
      </c>
      <c r="G1561" t="s">
        <v>20</v>
      </c>
      <c r="H1561">
        <v>100</v>
      </c>
      <c r="I1561" s="89">
        <v>43115</v>
      </c>
      <c r="J1561">
        <v>12</v>
      </c>
      <c r="K1561" t="s">
        <v>10</v>
      </c>
    </row>
    <row r="1562" spans="1:11" ht="45" x14ac:dyDescent="0.25">
      <c r="A1562" s="4" t="s">
        <v>1918</v>
      </c>
      <c r="B1562" s="4" t="s">
        <v>1729</v>
      </c>
      <c r="C1562" t="s">
        <v>726</v>
      </c>
      <c r="D1562" t="s">
        <v>7968</v>
      </c>
      <c r="E1562" s="2"/>
      <c r="F1562" s="4" t="s">
        <v>734</v>
      </c>
      <c r="G1562" t="s">
        <v>20</v>
      </c>
      <c r="H1562">
        <v>100</v>
      </c>
      <c r="I1562" s="89">
        <v>43115</v>
      </c>
      <c r="J1562">
        <v>12</v>
      </c>
      <c r="K1562" t="s">
        <v>10</v>
      </c>
    </row>
    <row r="1563" spans="1:11" ht="45" x14ac:dyDescent="0.25">
      <c r="A1563" s="4" t="s">
        <v>1918</v>
      </c>
      <c r="B1563" s="4" t="s">
        <v>1729</v>
      </c>
      <c r="C1563" t="s">
        <v>726</v>
      </c>
      <c r="D1563" t="s">
        <v>7968</v>
      </c>
      <c r="E1563" s="2"/>
      <c r="F1563" s="4" t="s">
        <v>735</v>
      </c>
      <c r="G1563" t="s">
        <v>20</v>
      </c>
      <c r="H1563">
        <v>100</v>
      </c>
      <c r="I1563" s="89">
        <v>43115</v>
      </c>
      <c r="J1563">
        <v>12</v>
      </c>
      <c r="K1563" t="s">
        <v>10</v>
      </c>
    </row>
    <row r="1564" spans="1:11" ht="45" x14ac:dyDescent="0.25">
      <c r="A1564" s="4" t="s">
        <v>1918</v>
      </c>
      <c r="B1564" s="4" t="s">
        <v>1729</v>
      </c>
      <c r="C1564" t="s">
        <v>726</v>
      </c>
      <c r="D1564" t="s">
        <v>7968</v>
      </c>
      <c r="E1564" s="2"/>
      <c r="F1564" s="4" t="s">
        <v>736</v>
      </c>
      <c r="G1564" t="s">
        <v>20</v>
      </c>
      <c r="H1564">
        <v>100</v>
      </c>
      <c r="I1564" s="89">
        <v>43115</v>
      </c>
      <c r="J1564">
        <v>12</v>
      </c>
      <c r="K1564" t="s">
        <v>10</v>
      </c>
    </row>
    <row r="1565" spans="1:11" ht="45" x14ac:dyDescent="0.25">
      <c r="A1565" s="4" t="s">
        <v>1918</v>
      </c>
      <c r="B1565" s="4" t="s">
        <v>1729</v>
      </c>
      <c r="C1565" t="s">
        <v>726</v>
      </c>
      <c r="D1565" t="s">
        <v>7968</v>
      </c>
      <c r="E1565" s="2"/>
      <c r="F1565" s="4" t="s">
        <v>737</v>
      </c>
      <c r="G1565" t="s">
        <v>20</v>
      </c>
      <c r="H1565">
        <v>100</v>
      </c>
      <c r="I1565" s="89">
        <v>43115</v>
      </c>
      <c r="J1565">
        <v>12</v>
      </c>
      <c r="K1565" t="s">
        <v>10</v>
      </c>
    </row>
    <row r="1566" spans="1:11" ht="45" x14ac:dyDescent="0.25">
      <c r="A1566" s="4" t="s">
        <v>1918</v>
      </c>
      <c r="B1566" s="4" t="s">
        <v>1729</v>
      </c>
      <c r="C1566" t="s">
        <v>726</v>
      </c>
      <c r="D1566" t="s">
        <v>7968</v>
      </c>
      <c r="E1566" s="2"/>
      <c r="F1566" s="4" t="s">
        <v>738</v>
      </c>
      <c r="G1566" t="s">
        <v>20</v>
      </c>
      <c r="H1566">
        <v>100</v>
      </c>
      <c r="I1566" s="89">
        <v>43115</v>
      </c>
      <c r="J1566">
        <v>12</v>
      </c>
      <c r="K1566" t="s">
        <v>10</v>
      </c>
    </row>
    <row r="1567" spans="1:11" ht="45" x14ac:dyDescent="0.25">
      <c r="A1567" s="4" t="s">
        <v>1918</v>
      </c>
      <c r="B1567" s="4" t="s">
        <v>1729</v>
      </c>
      <c r="C1567" t="s">
        <v>726</v>
      </c>
      <c r="D1567" t="s">
        <v>7968</v>
      </c>
      <c r="E1567" s="2"/>
      <c r="F1567" s="4" t="s">
        <v>739</v>
      </c>
      <c r="G1567" t="s">
        <v>20</v>
      </c>
      <c r="H1567">
        <v>100</v>
      </c>
      <c r="I1567" s="89">
        <v>43115</v>
      </c>
      <c r="J1567">
        <v>12</v>
      </c>
      <c r="K1567" t="s">
        <v>10</v>
      </c>
    </row>
    <row r="1568" spans="1:11" ht="45" x14ac:dyDescent="0.25">
      <c r="A1568" s="4" t="s">
        <v>1918</v>
      </c>
      <c r="B1568" s="4" t="s">
        <v>7969</v>
      </c>
      <c r="C1568" t="s">
        <v>7970</v>
      </c>
      <c r="D1568" t="s">
        <v>7971</v>
      </c>
      <c r="E1568" s="2">
        <v>360000000</v>
      </c>
      <c r="F1568" s="4" t="s">
        <v>1638</v>
      </c>
      <c r="G1568" t="s">
        <v>9</v>
      </c>
      <c r="H1568">
        <v>10</v>
      </c>
      <c r="I1568" s="89">
        <v>43115</v>
      </c>
      <c r="J1568">
        <v>12</v>
      </c>
      <c r="K1568" t="s">
        <v>10</v>
      </c>
    </row>
    <row r="1569" spans="1:11" ht="45" x14ac:dyDescent="0.25">
      <c r="A1569" s="4" t="s">
        <v>1918</v>
      </c>
      <c r="B1569" s="4" t="s">
        <v>7969</v>
      </c>
      <c r="C1569" t="s">
        <v>7970</v>
      </c>
      <c r="D1569" t="s">
        <v>7971</v>
      </c>
      <c r="E1569" s="2"/>
      <c r="F1569" s="4" t="s">
        <v>1639</v>
      </c>
      <c r="G1569" t="s">
        <v>9</v>
      </c>
      <c r="H1569">
        <v>10</v>
      </c>
      <c r="I1569" s="89">
        <v>43115</v>
      </c>
      <c r="J1569">
        <v>12</v>
      </c>
      <c r="K1569" t="s">
        <v>10</v>
      </c>
    </row>
    <row r="1570" spans="1:11" ht="30" x14ac:dyDescent="0.25">
      <c r="A1570" s="4" t="s">
        <v>2406</v>
      </c>
      <c r="B1570" s="4" t="s">
        <v>1792</v>
      </c>
      <c r="C1570" t="s">
        <v>1211</v>
      </c>
      <c r="D1570" t="s">
        <v>7972</v>
      </c>
      <c r="E1570" s="2">
        <v>0</v>
      </c>
      <c r="F1570" s="4" t="s">
        <v>1212</v>
      </c>
      <c r="G1570" t="s">
        <v>20</v>
      </c>
      <c r="H1570">
        <v>100</v>
      </c>
      <c r="I1570" s="89">
        <v>43101</v>
      </c>
      <c r="J1570">
        <v>12</v>
      </c>
      <c r="K1570" t="s">
        <v>10</v>
      </c>
    </row>
    <row r="1571" spans="1:11" ht="30" x14ac:dyDescent="0.25">
      <c r="A1571" s="4" t="s">
        <v>2406</v>
      </c>
      <c r="B1571" s="4" t="s">
        <v>1792</v>
      </c>
      <c r="C1571" t="s">
        <v>1211</v>
      </c>
      <c r="D1571" t="s">
        <v>7972</v>
      </c>
      <c r="E1571" s="2"/>
      <c r="F1571" s="4" t="s">
        <v>1212</v>
      </c>
      <c r="G1571" t="s">
        <v>20</v>
      </c>
      <c r="H1571">
        <v>100</v>
      </c>
      <c r="I1571" s="89">
        <v>43101</v>
      </c>
      <c r="J1571">
        <v>12</v>
      </c>
      <c r="K1571" t="s">
        <v>10</v>
      </c>
    </row>
    <row r="1572" spans="1:11" ht="45" x14ac:dyDescent="0.25">
      <c r="A1572" s="4" t="s">
        <v>2645</v>
      </c>
      <c r="B1572" s="4" t="s">
        <v>1738</v>
      </c>
      <c r="C1572" t="s">
        <v>815</v>
      </c>
      <c r="D1572" t="s">
        <v>7973</v>
      </c>
      <c r="E1572" s="2">
        <v>36047436130</v>
      </c>
      <c r="F1572" s="4" t="s">
        <v>816</v>
      </c>
      <c r="G1572" t="s">
        <v>9</v>
      </c>
      <c r="H1572">
        <v>1</v>
      </c>
      <c r="I1572" s="89">
        <v>43101</v>
      </c>
      <c r="J1572">
        <v>12</v>
      </c>
      <c r="K1572" t="s">
        <v>10</v>
      </c>
    </row>
    <row r="1573" spans="1:11" ht="30" x14ac:dyDescent="0.25">
      <c r="A1573" s="4" t="s">
        <v>7974</v>
      </c>
      <c r="B1573" s="4" t="s">
        <v>7975</v>
      </c>
      <c r="C1573" t="s">
        <v>1023</v>
      </c>
      <c r="D1573" t="s">
        <v>7976</v>
      </c>
      <c r="E1573" s="2">
        <v>536387967</v>
      </c>
      <c r="F1573" s="4" t="s">
        <v>1024</v>
      </c>
      <c r="G1573" t="s">
        <v>9</v>
      </c>
      <c r="H1573">
        <v>1</v>
      </c>
      <c r="I1573" s="89">
        <v>43101</v>
      </c>
      <c r="J1573">
        <v>12</v>
      </c>
      <c r="K1573" t="s">
        <v>10</v>
      </c>
    </row>
    <row r="1574" spans="1:11" ht="30" x14ac:dyDescent="0.25">
      <c r="A1574" s="4" t="s">
        <v>7974</v>
      </c>
      <c r="B1574" s="4" t="s">
        <v>1766</v>
      </c>
      <c r="C1574" t="s">
        <v>1023</v>
      </c>
      <c r="D1574" t="s">
        <v>7976</v>
      </c>
      <c r="E1574" s="2"/>
      <c r="F1574" s="4" t="s">
        <v>1025</v>
      </c>
      <c r="G1574" t="s">
        <v>9</v>
      </c>
      <c r="H1574">
        <v>1</v>
      </c>
      <c r="I1574" s="89">
        <v>43101</v>
      </c>
      <c r="J1574">
        <v>12</v>
      </c>
      <c r="K1574" t="s">
        <v>10</v>
      </c>
    </row>
    <row r="1575" spans="1:11" x14ac:dyDescent="0.25">
      <c r="A1575" s="4" t="s">
        <v>7974</v>
      </c>
      <c r="B1575" s="4" t="s">
        <v>7977</v>
      </c>
      <c r="C1575" t="s">
        <v>1026</v>
      </c>
      <c r="D1575" t="s">
        <v>7978</v>
      </c>
      <c r="E1575" s="2">
        <v>1586429992</v>
      </c>
      <c r="F1575" s="4" t="s">
        <v>1027</v>
      </c>
      <c r="G1575" t="s">
        <v>9</v>
      </c>
      <c r="H1575">
        <v>1</v>
      </c>
      <c r="I1575" s="89">
        <v>43101</v>
      </c>
      <c r="J1575">
        <v>12</v>
      </c>
      <c r="K1575" t="s">
        <v>10</v>
      </c>
    </row>
    <row r="1576" spans="1:11" ht="30" x14ac:dyDescent="0.25">
      <c r="A1576" s="4" t="s">
        <v>7974</v>
      </c>
      <c r="B1576" s="4" t="s">
        <v>7979</v>
      </c>
      <c r="C1576" t="s">
        <v>1026</v>
      </c>
      <c r="D1576" t="s">
        <v>7978</v>
      </c>
      <c r="E1576" s="2"/>
      <c r="F1576" s="4" t="s">
        <v>1028</v>
      </c>
      <c r="G1576" t="s">
        <v>9</v>
      </c>
      <c r="H1576">
        <v>1</v>
      </c>
      <c r="I1576" s="89">
        <v>43101</v>
      </c>
      <c r="J1576">
        <v>12</v>
      </c>
      <c r="K1576" t="s">
        <v>10</v>
      </c>
    </row>
    <row r="1577" spans="1:11" ht="30" x14ac:dyDescent="0.25">
      <c r="A1577" s="4" t="s">
        <v>7974</v>
      </c>
      <c r="B1577" s="4" t="s">
        <v>3363</v>
      </c>
      <c r="C1577" t="s">
        <v>1029</v>
      </c>
      <c r="D1577" t="s">
        <v>7980</v>
      </c>
      <c r="E1577" s="2">
        <v>1798571433</v>
      </c>
      <c r="F1577" s="4" t="s">
        <v>1030</v>
      </c>
      <c r="G1577" t="s">
        <v>9</v>
      </c>
      <c r="H1577">
        <v>1</v>
      </c>
      <c r="I1577" s="89">
        <v>43101</v>
      </c>
      <c r="J1577">
        <v>12</v>
      </c>
      <c r="K1577" t="s">
        <v>10</v>
      </c>
    </row>
    <row r="1578" spans="1:11" ht="30" x14ac:dyDescent="0.25">
      <c r="A1578" s="4" t="s">
        <v>7974</v>
      </c>
      <c r="B1578" s="4" t="s">
        <v>1767</v>
      </c>
      <c r="C1578" t="s">
        <v>1029</v>
      </c>
      <c r="D1578" t="s">
        <v>7980</v>
      </c>
      <c r="E1578" s="2"/>
      <c r="F1578" s="4" t="s">
        <v>1031</v>
      </c>
      <c r="G1578" t="s">
        <v>9</v>
      </c>
      <c r="H1578">
        <v>1</v>
      </c>
      <c r="I1578" s="89">
        <v>43101</v>
      </c>
      <c r="J1578">
        <v>12</v>
      </c>
      <c r="K1578" t="s">
        <v>10</v>
      </c>
    </row>
    <row r="1579" spans="1:11" ht="30" x14ac:dyDescent="0.25">
      <c r="A1579" s="4" t="s">
        <v>7974</v>
      </c>
      <c r="B1579" s="4" t="s">
        <v>1767</v>
      </c>
      <c r="C1579" t="s">
        <v>1029</v>
      </c>
      <c r="D1579" t="s">
        <v>7980</v>
      </c>
      <c r="E1579" s="2"/>
      <c r="F1579" s="4" t="s">
        <v>1032</v>
      </c>
      <c r="G1579" t="s">
        <v>9</v>
      </c>
      <c r="H1579">
        <v>1</v>
      </c>
      <c r="I1579" s="89">
        <v>43101</v>
      </c>
      <c r="J1579">
        <v>12</v>
      </c>
      <c r="K1579" t="s">
        <v>10</v>
      </c>
    </row>
    <row r="1580" spans="1:11" ht="30" x14ac:dyDescent="0.25">
      <c r="A1580" s="4" t="s">
        <v>7974</v>
      </c>
      <c r="B1580" s="4" t="s">
        <v>1767</v>
      </c>
      <c r="C1580" t="s">
        <v>1029</v>
      </c>
      <c r="D1580" t="s">
        <v>7980</v>
      </c>
      <c r="E1580" s="2"/>
      <c r="F1580" s="4" t="s">
        <v>1033</v>
      </c>
      <c r="G1580" t="s">
        <v>9</v>
      </c>
      <c r="H1580">
        <v>1</v>
      </c>
      <c r="I1580" s="89">
        <v>43101</v>
      </c>
      <c r="J1580">
        <v>12</v>
      </c>
      <c r="K1580" t="s">
        <v>10</v>
      </c>
    </row>
    <row r="1581" spans="1:11" ht="30" x14ac:dyDescent="0.25">
      <c r="A1581" s="4" t="s">
        <v>7974</v>
      </c>
      <c r="B1581" s="4" t="s">
        <v>7981</v>
      </c>
      <c r="C1581" t="s">
        <v>1034</v>
      </c>
      <c r="D1581" t="s">
        <v>7982</v>
      </c>
      <c r="E1581" s="2">
        <v>3698153659</v>
      </c>
      <c r="F1581" s="4" t="s">
        <v>1035</v>
      </c>
      <c r="G1581" t="s">
        <v>9</v>
      </c>
      <c r="H1581">
        <v>1</v>
      </c>
      <c r="I1581" s="89">
        <v>43101</v>
      </c>
      <c r="J1581">
        <v>12</v>
      </c>
      <c r="K1581" t="s">
        <v>10</v>
      </c>
    </row>
    <row r="1582" spans="1:11" ht="30" x14ac:dyDescent="0.25">
      <c r="A1582" s="4" t="s">
        <v>7974</v>
      </c>
      <c r="B1582" s="4" t="s">
        <v>1768</v>
      </c>
      <c r="C1582" t="s">
        <v>1034</v>
      </c>
      <c r="D1582" t="s">
        <v>7982</v>
      </c>
      <c r="E1582" s="2"/>
      <c r="F1582" s="4" t="s">
        <v>1036</v>
      </c>
      <c r="G1582" t="s">
        <v>9</v>
      </c>
      <c r="H1582">
        <v>1</v>
      </c>
      <c r="I1582" s="89">
        <v>43101</v>
      </c>
      <c r="J1582">
        <v>12</v>
      </c>
      <c r="K1582" t="s">
        <v>10</v>
      </c>
    </row>
    <row r="1583" spans="1:11" ht="30" x14ac:dyDescent="0.25">
      <c r="A1583" s="4" t="s">
        <v>7974</v>
      </c>
      <c r="B1583" s="4" t="s">
        <v>1768</v>
      </c>
      <c r="C1583" t="s">
        <v>1034</v>
      </c>
      <c r="D1583" t="s">
        <v>7982</v>
      </c>
      <c r="E1583" s="2"/>
      <c r="F1583" s="4" t="s">
        <v>1037</v>
      </c>
      <c r="G1583" t="s">
        <v>9</v>
      </c>
      <c r="H1583">
        <v>1</v>
      </c>
      <c r="I1583" s="89">
        <v>43101</v>
      </c>
      <c r="J1583">
        <v>12</v>
      </c>
      <c r="K1583" t="s">
        <v>10</v>
      </c>
    </row>
    <row r="1584" spans="1:11" ht="30" x14ac:dyDescent="0.25">
      <c r="A1584" s="4" t="s">
        <v>7974</v>
      </c>
      <c r="B1584" s="4" t="s">
        <v>1768</v>
      </c>
      <c r="C1584" t="s">
        <v>1034</v>
      </c>
      <c r="D1584" t="s">
        <v>7982</v>
      </c>
      <c r="E1584" s="2"/>
      <c r="F1584" s="4" t="s">
        <v>1038</v>
      </c>
      <c r="G1584" t="s">
        <v>9</v>
      </c>
      <c r="H1584">
        <v>1</v>
      </c>
      <c r="I1584" s="89">
        <v>43101</v>
      </c>
      <c r="J1584">
        <v>12</v>
      </c>
      <c r="K1584" t="s">
        <v>10</v>
      </c>
    </row>
    <row r="1585" spans="1:11" ht="30" x14ac:dyDescent="0.25">
      <c r="A1585" s="4" t="s">
        <v>7974</v>
      </c>
      <c r="B1585" s="4" t="s">
        <v>7983</v>
      </c>
      <c r="C1585" t="s">
        <v>1039</v>
      </c>
      <c r="D1585" t="s">
        <v>7984</v>
      </c>
      <c r="E1585" s="2">
        <v>3132300113</v>
      </c>
      <c r="F1585" s="4" t="s">
        <v>1040</v>
      </c>
      <c r="G1585" t="s">
        <v>9</v>
      </c>
      <c r="H1585">
        <v>1</v>
      </c>
      <c r="I1585" s="89">
        <v>43101</v>
      </c>
      <c r="J1585">
        <v>12</v>
      </c>
      <c r="K1585" t="s">
        <v>10</v>
      </c>
    </row>
    <row r="1586" spans="1:11" ht="30" x14ac:dyDescent="0.25">
      <c r="A1586" s="4" t="s">
        <v>7974</v>
      </c>
      <c r="B1586" s="4" t="s">
        <v>1769</v>
      </c>
      <c r="C1586" t="s">
        <v>1039</v>
      </c>
      <c r="D1586" t="s">
        <v>7984</v>
      </c>
      <c r="E1586" s="2"/>
      <c r="F1586" s="4" t="s">
        <v>1041</v>
      </c>
      <c r="G1586" t="s">
        <v>9</v>
      </c>
      <c r="H1586">
        <v>1</v>
      </c>
      <c r="I1586" s="89">
        <v>43101</v>
      </c>
      <c r="J1586">
        <v>12</v>
      </c>
      <c r="K1586" t="s">
        <v>10</v>
      </c>
    </row>
    <row r="1587" spans="1:11" ht="30" x14ac:dyDescent="0.25">
      <c r="A1587" s="4" t="s">
        <v>7974</v>
      </c>
      <c r="B1587" s="4" t="s">
        <v>1769</v>
      </c>
      <c r="C1587" t="s">
        <v>1039</v>
      </c>
      <c r="D1587" t="s">
        <v>7984</v>
      </c>
      <c r="E1587" s="2"/>
      <c r="F1587" s="4" t="s">
        <v>1042</v>
      </c>
      <c r="G1587" t="s">
        <v>9</v>
      </c>
      <c r="H1587">
        <v>1</v>
      </c>
      <c r="I1587" s="89">
        <v>43101</v>
      </c>
      <c r="J1587">
        <v>12</v>
      </c>
      <c r="K1587" t="s">
        <v>10</v>
      </c>
    </row>
    <row r="1588" spans="1:11" ht="30" x14ac:dyDescent="0.25">
      <c r="A1588" s="4" t="s">
        <v>7974</v>
      </c>
      <c r="B1588" s="4" t="s">
        <v>1769</v>
      </c>
      <c r="C1588" t="s">
        <v>1039</v>
      </c>
      <c r="D1588" t="s">
        <v>7984</v>
      </c>
      <c r="E1588" s="2"/>
      <c r="F1588" s="4" t="s">
        <v>1043</v>
      </c>
      <c r="G1588" t="s">
        <v>9</v>
      </c>
      <c r="H1588">
        <v>1</v>
      </c>
      <c r="I1588" s="89">
        <v>43101</v>
      </c>
      <c r="J1588">
        <v>12</v>
      </c>
      <c r="K1588" t="s">
        <v>10</v>
      </c>
    </row>
    <row r="1589" spans="1:11" ht="30" x14ac:dyDescent="0.25">
      <c r="A1589" s="4" t="s">
        <v>7974</v>
      </c>
      <c r="B1589" s="4" t="s">
        <v>7985</v>
      </c>
      <c r="C1589" t="s">
        <v>1044</v>
      </c>
      <c r="D1589" t="s">
        <v>7986</v>
      </c>
      <c r="E1589" s="2">
        <v>7396307319</v>
      </c>
      <c r="F1589" s="4" t="s">
        <v>1045</v>
      </c>
      <c r="G1589" t="s">
        <v>9</v>
      </c>
      <c r="H1589">
        <v>1</v>
      </c>
      <c r="I1589" s="89">
        <v>43101</v>
      </c>
      <c r="J1589">
        <v>12</v>
      </c>
      <c r="K1589" t="s">
        <v>10</v>
      </c>
    </row>
    <row r="1590" spans="1:11" ht="30" x14ac:dyDescent="0.25">
      <c r="A1590" s="4" t="s">
        <v>7974</v>
      </c>
      <c r="B1590" s="4" t="s">
        <v>7987</v>
      </c>
      <c r="C1590" t="s">
        <v>1044</v>
      </c>
      <c r="D1590" t="s">
        <v>7986</v>
      </c>
      <c r="E1590" s="2"/>
      <c r="F1590" s="4" t="s">
        <v>1046</v>
      </c>
      <c r="G1590" t="s">
        <v>9</v>
      </c>
      <c r="H1590">
        <v>1</v>
      </c>
      <c r="I1590" s="89">
        <v>43101</v>
      </c>
      <c r="J1590">
        <v>12</v>
      </c>
      <c r="K1590" t="s">
        <v>10</v>
      </c>
    </row>
    <row r="1591" spans="1:11" ht="30" x14ac:dyDescent="0.25">
      <c r="A1591" s="4" t="s">
        <v>7974</v>
      </c>
      <c r="B1591" s="4" t="s">
        <v>7987</v>
      </c>
      <c r="C1591" t="s">
        <v>1044</v>
      </c>
      <c r="D1591" t="s">
        <v>7986</v>
      </c>
      <c r="E1591" s="2"/>
      <c r="F1591" s="4" t="s">
        <v>1047</v>
      </c>
      <c r="G1591" t="s">
        <v>9</v>
      </c>
      <c r="H1591">
        <v>1</v>
      </c>
      <c r="I1591" s="89">
        <v>43101</v>
      </c>
      <c r="J1591">
        <v>12</v>
      </c>
      <c r="K1591" t="s">
        <v>10</v>
      </c>
    </row>
    <row r="1592" spans="1:11" ht="30" x14ac:dyDescent="0.25">
      <c r="A1592" s="4" t="s">
        <v>7974</v>
      </c>
      <c r="B1592" s="4" t="s">
        <v>7987</v>
      </c>
      <c r="C1592" t="s">
        <v>1044</v>
      </c>
      <c r="D1592" t="s">
        <v>7986</v>
      </c>
      <c r="E1592" s="2"/>
      <c r="F1592" s="4" t="s">
        <v>1048</v>
      </c>
      <c r="G1592" t="s">
        <v>9</v>
      </c>
      <c r="H1592">
        <v>1</v>
      </c>
      <c r="I1592" s="89">
        <v>43101</v>
      </c>
      <c r="J1592">
        <v>12</v>
      </c>
      <c r="K1592" t="s">
        <v>10</v>
      </c>
    </row>
    <row r="1593" spans="1:11" ht="30" x14ac:dyDescent="0.25">
      <c r="A1593" s="4" t="s">
        <v>7974</v>
      </c>
      <c r="B1593" s="4" t="s">
        <v>7988</v>
      </c>
      <c r="C1593" t="s">
        <v>7989</v>
      </c>
      <c r="D1593" t="s">
        <v>7990</v>
      </c>
      <c r="E1593" s="2">
        <v>0</v>
      </c>
      <c r="F1593" s="4" t="s">
        <v>7991</v>
      </c>
      <c r="G1593" t="s">
        <v>9</v>
      </c>
      <c r="H1593">
        <v>5000</v>
      </c>
      <c r="I1593" s="89">
        <v>43101</v>
      </c>
      <c r="J1593">
        <v>12</v>
      </c>
      <c r="K1593" t="s">
        <v>10</v>
      </c>
    </row>
    <row r="1594" spans="1:11" ht="30" x14ac:dyDescent="0.25">
      <c r="A1594" s="4" t="s">
        <v>7974</v>
      </c>
      <c r="B1594" s="4" t="s">
        <v>7988</v>
      </c>
      <c r="C1594" t="s">
        <v>7989</v>
      </c>
      <c r="D1594" t="s">
        <v>7990</v>
      </c>
      <c r="E1594" s="2"/>
      <c r="F1594" s="4" t="s">
        <v>7992</v>
      </c>
      <c r="G1594" t="s">
        <v>9</v>
      </c>
      <c r="H1594">
        <v>5000</v>
      </c>
      <c r="I1594" s="89">
        <v>43101</v>
      </c>
      <c r="J1594">
        <v>12</v>
      </c>
      <c r="K1594" t="s">
        <v>10</v>
      </c>
    </row>
    <row r="1595" spans="1:11" ht="30" x14ac:dyDescent="0.25">
      <c r="A1595" s="4" t="s">
        <v>7974</v>
      </c>
      <c r="B1595" s="4" t="s">
        <v>7988</v>
      </c>
      <c r="C1595" t="s">
        <v>7989</v>
      </c>
      <c r="D1595" t="s">
        <v>7990</v>
      </c>
      <c r="E1595" s="2"/>
      <c r="F1595" s="4" t="s">
        <v>7993</v>
      </c>
      <c r="G1595" t="s">
        <v>3521</v>
      </c>
      <c r="H1595">
        <v>1</v>
      </c>
      <c r="I1595" s="89">
        <v>43101</v>
      </c>
      <c r="J1595">
        <v>12</v>
      </c>
      <c r="K1595" t="s">
        <v>10</v>
      </c>
    </row>
    <row r="1596" spans="1:11" ht="30" x14ac:dyDescent="0.25">
      <c r="A1596" s="4" t="s">
        <v>7974</v>
      </c>
      <c r="B1596" s="4" t="s">
        <v>7988</v>
      </c>
      <c r="C1596" t="s">
        <v>7989</v>
      </c>
      <c r="D1596" t="s">
        <v>7990</v>
      </c>
      <c r="E1596" s="2"/>
      <c r="F1596" s="4" t="s">
        <v>7994</v>
      </c>
      <c r="G1596" t="s">
        <v>3521</v>
      </c>
      <c r="H1596">
        <v>1</v>
      </c>
      <c r="I1596" s="89">
        <v>43101</v>
      </c>
      <c r="J1596">
        <v>12</v>
      </c>
      <c r="K1596" t="s">
        <v>10</v>
      </c>
    </row>
    <row r="1597" spans="1:11" ht="30" x14ac:dyDescent="0.25">
      <c r="A1597" s="4" t="s">
        <v>7974</v>
      </c>
      <c r="B1597" s="4" t="s">
        <v>3364</v>
      </c>
      <c r="C1597" t="s">
        <v>1205</v>
      </c>
      <c r="D1597" t="s">
        <v>7995</v>
      </c>
      <c r="E1597" s="2">
        <v>115821355</v>
      </c>
      <c r="F1597" s="4" t="s">
        <v>1206</v>
      </c>
      <c r="G1597" t="s">
        <v>9</v>
      </c>
      <c r="H1597">
        <v>1</v>
      </c>
      <c r="I1597" s="89">
        <v>43101</v>
      </c>
      <c r="J1597">
        <v>12</v>
      </c>
      <c r="K1597" t="s">
        <v>10</v>
      </c>
    </row>
    <row r="1598" spans="1:11" ht="30" x14ac:dyDescent="0.25">
      <c r="A1598" s="4" t="s">
        <v>7974</v>
      </c>
      <c r="B1598" s="4" t="s">
        <v>1790</v>
      </c>
      <c r="C1598" t="s">
        <v>1205</v>
      </c>
      <c r="D1598" t="s">
        <v>7995</v>
      </c>
      <c r="E1598" s="2"/>
      <c r="F1598" s="4" t="s">
        <v>1207</v>
      </c>
      <c r="G1598" t="s">
        <v>9</v>
      </c>
      <c r="H1598">
        <v>1</v>
      </c>
      <c r="I1598" s="89">
        <v>43101</v>
      </c>
      <c r="J1598">
        <v>12</v>
      </c>
      <c r="K1598" t="s">
        <v>10</v>
      </c>
    </row>
    <row r="1599" spans="1:11" ht="30" x14ac:dyDescent="0.25">
      <c r="A1599" s="4" t="s">
        <v>7974</v>
      </c>
      <c r="B1599" s="4" t="s">
        <v>7996</v>
      </c>
      <c r="C1599" t="s">
        <v>1208</v>
      </c>
      <c r="D1599" t="s">
        <v>7997</v>
      </c>
      <c r="E1599" s="2">
        <v>536387967</v>
      </c>
      <c r="F1599" s="4" t="s">
        <v>1209</v>
      </c>
      <c r="G1599" t="s">
        <v>9</v>
      </c>
      <c r="H1599">
        <v>1</v>
      </c>
      <c r="I1599" s="89">
        <v>43101</v>
      </c>
      <c r="J1599">
        <v>12</v>
      </c>
      <c r="K1599" t="s">
        <v>10</v>
      </c>
    </row>
    <row r="1600" spans="1:11" ht="45" x14ac:dyDescent="0.25">
      <c r="A1600" s="4" t="s">
        <v>7974</v>
      </c>
      <c r="B1600" s="4" t="s">
        <v>1791</v>
      </c>
      <c r="C1600" t="s">
        <v>1208</v>
      </c>
      <c r="D1600" t="s">
        <v>7997</v>
      </c>
      <c r="E1600" s="2"/>
      <c r="F1600" s="4" t="s">
        <v>1210</v>
      </c>
      <c r="G1600" t="s">
        <v>9</v>
      </c>
      <c r="H1600">
        <v>1</v>
      </c>
      <c r="I1600" s="89">
        <v>43101</v>
      </c>
      <c r="J1600">
        <v>12</v>
      </c>
      <c r="K1600" t="s">
        <v>10</v>
      </c>
    </row>
    <row r="1601" spans="1:11" x14ac:dyDescent="0.25">
      <c r="A1601" s="4" t="s">
        <v>7974</v>
      </c>
      <c r="B1601" s="4" t="s">
        <v>3421</v>
      </c>
      <c r="C1601" t="s">
        <v>1226</v>
      </c>
      <c r="D1601" t="s">
        <v>7998</v>
      </c>
      <c r="E1601" s="2">
        <v>715183956</v>
      </c>
      <c r="F1601" s="4" t="s">
        <v>1227</v>
      </c>
      <c r="G1601" t="s">
        <v>9</v>
      </c>
      <c r="H1601">
        <v>1</v>
      </c>
      <c r="I1601" s="89">
        <v>43101</v>
      </c>
      <c r="J1601">
        <v>12</v>
      </c>
      <c r="K1601" t="s">
        <v>10</v>
      </c>
    </row>
    <row r="1602" spans="1:11" ht="30" x14ac:dyDescent="0.25">
      <c r="A1602" s="4" t="s">
        <v>7974</v>
      </c>
      <c r="B1602" s="4" t="s">
        <v>7999</v>
      </c>
      <c r="C1602" t="s">
        <v>1226</v>
      </c>
      <c r="D1602" t="s">
        <v>7998</v>
      </c>
      <c r="E1602" s="2"/>
      <c r="F1602" s="4" t="s">
        <v>1228</v>
      </c>
      <c r="G1602" t="s">
        <v>9</v>
      </c>
      <c r="H1602">
        <v>1</v>
      </c>
      <c r="I1602" s="89">
        <v>43101</v>
      </c>
      <c r="J1602">
        <v>12</v>
      </c>
      <c r="K1602" t="s">
        <v>10</v>
      </c>
    </row>
    <row r="1603" spans="1:11" ht="45" x14ac:dyDescent="0.25">
      <c r="A1603" s="4" t="s">
        <v>8000</v>
      </c>
      <c r="B1603" s="4" t="s">
        <v>1864</v>
      </c>
      <c r="C1603" s="38" t="s">
        <v>113</v>
      </c>
      <c r="D1603" s="94">
        <v>220174</v>
      </c>
      <c r="E1603" s="2">
        <v>350000000</v>
      </c>
      <c r="F1603" s="4" t="s">
        <v>114</v>
      </c>
      <c r="G1603" s="40" t="s">
        <v>9</v>
      </c>
      <c r="H1603">
        <v>1</v>
      </c>
      <c r="I1603" s="89">
        <v>43101</v>
      </c>
      <c r="J1603">
        <v>12</v>
      </c>
      <c r="K1603" t="s">
        <v>10</v>
      </c>
    </row>
    <row r="1604" spans="1:11" x14ac:dyDescent="0.25">
      <c r="A1604" s="4"/>
      <c r="B1604" s="4"/>
      <c r="E1604" s="2"/>
      <c r="F1604" s="4" t="s">
        <v>115</v>
      </c>
      <c r="G1604" s="40" t="s">
        <v>9</v>
      </c>
      <c r="H1604">
        <v>1</v>
      </c>
      <c r="I1604" s="89">
        <v>43101</v>
      </c>
      <c r="J1604">
        <v>12</v>
      </c>
      <c r="K1604" t="s">
        <v>10</v>
      </c>
    </row>
    <row r="1605" spans="1:11" x14ac:dyDescent="0.25">
      <c r="A1605" s="4"/>
      <c r="B1605" s="4"/>
      <c r="E1605" s="2"/>
      <c r="F1605" s="4" t="s">
        <v>116</v>
      </c>
      <c r="G1605" s="40" t="s">
        <v>9</v>
      </c>
      <c r="H1605">
        <v>125</v>
      </c>
      <c r="I1605" s="89">
        <v>43101</v>
      </c>
      <c r="J1605">
        <v>12</v>
      </c>
      <c r="K1605" t="s">
        <v>10</v>
      </c>
    </row>
    <row r="1606" spans="1:11" x14ac:dyDescent="0.25">
      <c r="A1606" s="4"/>
      <c r="B1606" s="4"/>
      <c r="E1606" s="2"/>
      <c r="F1606" s="4" t="s">
        <v>117</v>
      </c>
      <c r="G1606" s="40" t="s">
        <v>9</v>
      </c>
      <c r="H1606">
        <v>125</v>
      </c>
      <c r="I1606" s="89">
        <v>43101</v>
      </c>
      <c r="J1606">
        <v>12</v>
      </c>
      <c r="K1606" t="s">
        <v>10</v>
      </c>
    </row>
    <row r="1607" spans="1:11" x14ac:dyDescent="0.25">
      <c r="A1607" s="4"/>
      <c r="B1607" s="4"/>
      <c r="E1607" s="2"/>
      <c r="F1607" s="4" t="s">
        <v>118</v>
      </c>
      <c r="G1607" s="40" t="s">
        <v>20</v>
      </c>
      <c r="H1607">
        <v>100</v>
      </c>
      <c r="I1607" s="89">
        <v>43101</v>
      </c>
      <c r="J1607">
        <v>12</v>
      </c>
      <c r="K1607" t="s">
        <v>10</v>
      </c>
    </row>
    <row r="1608" spans="1:11" x14ac:dyDescent="0.25">
      <c r="A1608" s="4"/>
      <c r="B1608" s="4"/>
      <c r="E1608" s="2"/>
      <c r="F1608" s="4" t="s">
        <v>124</v>
      </c>
      <c r="G1608" s="95" t="s">
        <v>9</v>
      </c>
      <c r="H1608">
        <v>19</v>
      </c>
      <c r="I1608" s="89">
        <v>43101</v>
      </c>
      <c r="J1608">
        <v>12</v>
      </c>
      <c r="K1608" t="s">
        <v>10</v>
      </c>
    </row>
    <row r="1609" spans="1:11" ht="60" x14ac:dyDescent="0.25">
      <c r="A1609" s="4" t="s">
        <v>8000</v>
      </c>
      <c r="B1609" s="4" t="s">
        <v>3586</v>
      </c>
      <c r="C1609" s="38" t="s">
        <v>3447</v>
      </c>
      <c r="D1609" s="94">
        <v>220221</v>
      </c>
      <c r="E1609" s="2">
        <v>405000000</v>
      </c>
      <c r="F1609" s="4" t="s">
        <v>3590</v>
      </c>
      <c r="G1609" s="95" t="s">
        <v>9</v>
      </c>
      <c r="H1609">
        <v>1</v>
      </c>
      <c r="I1609" s="89">
        <v>43101</v>
      </c>
      <c r="J1609">
        <v>12</v>
      </c>
      <c r="K1609" t="s">
        <v>10</v>
      </c>
    </row>
    <row r="1610" spans="1:11" x14ac:dyDescent="0.25">
      <c r="F1610" s="4" t="s">
        <v>124</v>
      </c>
      <c r="G1610" s="95" t="s">
        <v>9</v>
      </c>
      <c r="H1610">
        <v>9</v>
      </c>
      <c r="I1610" s="89">
        <v>43101</v>
      </c>
      <c r="J1610">
        <v>12</v>
      </c>
      <c r="K1610" t="s">
        <v>10</v>
      </c>
    </row>
    <row r="1611" spans="1:11" x14ac:dyDescent="0.25">
      <c r="I1611" s="89"/>
    </row>
    <row r="1612" spans="1:11" x14ac:dyDescent="0.25">
      <c r="I1612" s="89"/>
    </row>
    <row r="1613" spans="1:11" x14ac:dyDescent="0.25">
      <c r="I1613" s="89"/>
    </row>
    <row r="1614" spans="1:11" x14ac:dyDescent="0.25">
      <c r="I1614" s="89"/>
    </row>
    <row r="1615" spans="1:11" x14ac:dyDescent="0.25">
      <c r="I1615" s="89"/>
    </row>
    <row r="1616" spans="1:11" x14ac:dyDescent="0.25">
      <c r="I1616" s="89"/>
    </row>
    <row r="1617" spans="5:9" x14ac:dyDescent="0.25">
      <c r="I1617" s="89"/>
    </row>
    <row r="1618" spans="5:9" x14ac:dyDescent="0.25">
      <c r="I1618" s="89"/>
    </row>
    <row r="1619" spans="5:9" x14ac:dyDescent="0.25">
      <c r="I1619" s="89"/>
    </row>
    <row r="1620" spans="5:9" x14ac:dyDescent="0.25">
      <c r="I1620" s="89"/>
    </row>
    <row r="1621" spans="5:9" x14ac:dyDescent="0.25">
      <c r="I1621" s="89"/>
    </row>
    <row r="1622" spans="5:9" x14ac:dyDescent="0.25">
      <c r="I1622" s="89"/>
    </row>
    <row r="1624" spans="5:9" x14ac:dyDescent="0.25">
      <c r="E1624" s="2"/>
    </row>
    <row r="1625" spans="5:9" x14ac:dyDescent="0.25">
      <c r="E1625" s="2"/>
    </row>
    <row r="1626" spans="5:9" x14ac:dyDescent="0.25">
      <c r="E1626" s="2"/>
    </row>
  </sheetData>
  <sheetProtection algorithmName="SHA-512" hashValue="HpxurZ52HMJ7NVO7XGC2yYQn2XCoy/rZ61f45ZSKFt0KVlJHWyA+ryBwBhj+d4/CBGcfmmfvJ3Gn/Ikplf7OYw==" saltValue="NMpKY0jhuvciRGqTcNlvGw==" spinCount="100000" sheet="1" objects="1" scenarios="1"/>
  <autoFilter ref="A4:K1610"/>
  <mergeCells count="2">
    <mergeCell ref="A1:K1"/>
    <mergeCell ref="A2:K2"/>
  </mergeCells>
  <hyperlinks>
    <hyperlink ref="M1"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2"/>
  <sheetViews>
    <sheetView workbookViewId="0">
      <selection activeCell="A9" sqref="A9"/>
    </sheetView>
  </sheetViews>
  <sheetFormatPr baseColWidth="10" defaultRowHeight="15" x14ac:dyDescent="0.25"/>
  <cols>
    <col min="1" max="1" width="91.7109375" style="4" customWidth="1"/>
    <col min="2" max="2" width="20.7109375" customWidth="1"/>
  </cols>
  <sheetData>
    <row r="1" spans="1:2" x14ac:dyDescent="0.25">
      <c r="B1" s="308" t="s">
        <v>3470</v>
      </c>
    </row>
    <row r="2" spans="1:2" x14ac:dyDescent="0.25">
      <c r="A2" s="5" t="s">
        <v>2024</v>
      </c>
    </row>
    <row r="3" spans="1:2" x14ac:dyDescent="0.25">
      <c r="A3" s="5" t="s">
        <v>2025</v>
      </c>
    </row>
    <row r="4" spans="1:2" ht="60" x14ac:dyDescent="0.25">
      <c r="A4" s="4" t="s">
        <v>2026</v>
      </c>
    </row>
    <row r="6" spans="1:2" x14ac:dyDescent="0.25">
      <c r="A6" s="5" t="s">
        <v>2027</v>
      </c>
    </row>
    <row r="7" spans="1:2" x14ac:dyDescent="0.25">
      <c r="A7" s="5" t="s">
        <v>2028</v>
      </c>
    </row>
    <row r="8" spans="1:2" ht="30" x14ac:dyDescent="0.25">
      <c r="A8" s="4" t="s">
        <v>2029</v>
      </c>
    </row>
    <row r="10" spans="1:2" x14ac:dyDescent="0.25">
      <c r="A10" s="5" t="s">
        <v>2030</v>
      </c>
    </row>
    <row r="11" spans="1:2" x14ac:dyDescent="0.25">
      <c r="A11" s="5" t="s">
        <v>2028</v>
      </c>
    </row>
    <row r="12" spans="1:2" ht="30" x14ac:dyDescent="0.25">
      <c r="A12" s="4" t="s">
        <v>2031</v>
      </c>
    </row>
    <row r="14" spans="1:2" x14ac:dyDescent="0.25">
      <c r="A14" s="5" t="s">
        <v>2032</v>
      </c>
    </row>
    <row r="15" spans="1:2" x14ac:dyDescent="0.25">
      <c r="A15" s="5" t="s">
        <v>2028</v>
      </c>
    </row>
    <row r="16" spans="1:2" ht="45" x14ac:dyDescent="0.25">
      <c r="A16" s="4" t="s">
        <v>2033</v>
      </c>
    </row>
    <row r="18" spans="1:1" x14ac:dyDescent="0.25">
      <c r="A18" s="5" t="s">
        <v>2034</v>
      </c>
    </row>
    <row r="19" spans="1:1" x14ac:dyDescent="0.25">
      <c r="A19" s="5" t="s">
        <v>2028</v>
      </c>
    </row>
    <row r="20" spans="1:1" ht="45" x14ac:dyDescent="0.25">
      <c r="A20" s="4" t="s">
        <v>2035</v>
      </c>
    </row>
    <row r="22" spans="1:1" x14ac:dyDescent="0.25">
      <c r="A22" s="5" t="s">
        <v>2036</v>
      </c>
    </row>
    <row r="23" spans="1:1" x14ac:dyDescent="0.25">
      <c r="A23" s="5" t="s">
        <v>2037</v>
      </c>
    </row>
    <row r="24" spans="1:1" x14ac:dyDescent="0.25">
      <c r="A24" s="4" t="s">
        <v>2038</v>
      </c>
    </row>
    <row r="26" spans="1:1" x14ac:dyDescent="0.25">
      <c r="A26" s="5" t="s">
        <v>2039</v>
      </c>
    </row>
    <row r="27" spans="1:1" x14ac:dyDescent="0.25">
      <c r="A27" s="4" t="s">
        <v>2040</v>
      </c>
    </row>
    <row r="29" spans="1:1" x14ac:dyDescent="0.25">
      <c r="A29" s="5" t="s">
        <v>2041</v>
      </c>
    </row>
    <row r="30" spans="1:1" ht="30" x14ac:dyDescent="0.25">
      <c r="A30" s="4" t="s">
        <v>2042</v>
      </c>
    </row>
    <row r="32" spans="1:1" x14ac:dyDescent="0.25">
      <c r="A32" s="5" t="s">
        <v>2043</v>
      </c>
    </row>
    <row r="33" spans="1:1" x14ac:dyDescent="0.25">
      <c r="A33" s="5" t="s">
        <v>2028</v>
      </c>
    </row>
    <row r="34" spans="1:1" ht="30" x14ac:dyDescent="0.25">
      <c r="A34" s="4" t="s">
        <v>2044</v>
      </c>
    </row>
    <row r="36" spans="1:1" x14ac:dyDescent="0.25">
      <c r="A36" s="5" t="s">
        <v>2045</v>
      </c>
    </row>
    <row r="37" spans="1:1" x14ac:dyDescent="0.25">
      <c r="A37" s="5" t="s">
        <v>2028</v>
      </c>
    </row>
    <row r="38" spans="1:1" x14ac:dyDescent="0.25">
      <c r="A38" s="4" t="s">
        <v>8337</v>
      </c>
    </row>
    <row r="40" spans="1:1" x14ac:dyDescent="0.25">
      <c r="A40" s="5" t="s">
        <v>2046</v>
      </c>
    </row>
    <row r="41" spans="1:1" x14ac:dyDescent="0.25">
      <c r="A41" s="5" t="s">
        <v>2025</v>
      </c>
    </row>
    <row r="42" spans="1:1" ht="60" x14ac:dyDescent="0.25">
      <c r="A42" s="4" t="s">
        <v>2047</v>
      </c>
    </row>
    <row r="44" spans="1:1" x14ac:dyDescent="0.25">
      <c r="A44" s="5" t="s">
        <v>2048</v>
      </c>
    </row>
    <row r="45" spans="1:1" x14ac:dyDescent="0.25">
      <c r="A45" s="5" t="s">
        <v>2028</v>
      </c>
    </row>
    <row r="46" spans="1:1" ht="30" x14ac:dyDescent="0.25">
      <c r="A46" s="4" t="s">
        <v>2049</v>
      </c>
    </row>
    <row r="48" spans="1:1" x14ac:dyDescent="0.25">
      <c r="A48" s="5" t="s">
        <v>2050</v>
      </c>
    </row>
    <row r="49" spans="1:1" x14ac:dyDescent="0.25">
      <c r="A49" s="5" t="s">
        <v>2028</v>
      </c>
    </row>
    <row r="50" spans="1:1" x14ac:dyDescent="0.25">
      <c r="A50" s="4" t="s">
        <v>2051</v>
      </c>
    </row>
    <row r="52" spans="1:1" x14ac:dyDescent="0.25">
      <c r="A52" s="5" t="s">
        <v>2052</v>
      </c>
    </row>
    <row r="53" spans="1:1" x14ac:dyDescent="0.25">
      <c r="A53" s="5" t="s">
        <v>2028</v>
      </c>
    </row>
    <row r="54" spans="1:1" ht="30" x14ac:dyDescent="0.25">
      <c r="A54" s="4" t="s">
        <v>2053</v>
      </c>
    </row>
    <row r="56" spans="1:1" x14ac:dyDescent="0.25">
      <c r="A56" s="5" t="s">
        <v>2054</v>
      </c>
    </row>
    <row r="57" spans="1:1" x14ac:dyDescent="0.25">
      <c r="A57" s="5" t="s">
        <v>2028</v>
      </c>
    </row>
    <row r="58" spans="1:1" ht="30" x14ac:dyDescent="0.25">
      <c r="A58" s="4" t="s">
        <v>2055</v>
      </c>
    </row>
    <row r="60" spans="1:1" x14ac:dyDescent="0.25">
      <c r="A60" s="5" t="s">
        <v>2056</v>
      </c>
    </row>
    <row r="61" spans="1:1" x14ac:dyDescent="0.25">
      <c r="A61" s="5" t="s">
        <v>2028</v>
      </c>
    </row>
    <row r="62" spans="1:1" ht="30" x14ac:dyDescent="0.25">
      <c r="A62" s="4" t="s">
        <v>2057</v>
      </c>
    </row>
    <row r="64" spans="1:1" x14ac:dyDescent="0.25">
      <c r="A64" s="5" t="s">
        <v>2058</v>
      </c>
    </row>
    <row r="65" spans="1:1" x14ac:dyDescent="0.25">
      <c r="A65" s="5"/>
    </row>
    <row r="66" spans="1:1" x14ac:dyDescent="0.25">
      <c r="A66" s="5" t="s">
        <v>2059</v>
      </c>
    </row>
    <row r="67" spans="1:1" x14ac:dyDescent="0.25">
      <c r="A67" s="5" t="s">
        <v>2067</v>
      </c>
    </row>
    <row r="68" spans="1:1" x14ac:dyDescent="0.25">
      <c r="A68" s="5" t="s">
        <v>2068</v>
      </c>
    </row>
    <row r="69" spans="1:1" ht="30" x14ac:dyDescent="0.25">
      <c r="A69" s="4" t="s">
        <v>2069</v>
      </c>
    </row>
    <row r="71" spans="1:1" x14ac:dyDescent="0.25">
      <c r="A71" s="5" t="s">
        <v>2070</v>
      </c>
    </row>
    <row r="72" spans="1:1" x14ac:dyDescent="0.25">
      <c r="A72" s="5" t="s">
        <v>2068</v>
      </c>
    </row>
    <row r="73" spans="1:1" ht="30" x14ac:dyDescent="0.25">
      <c r="A73" s="4" t="s">
        <v>2071</v>
      </c>
    </row>
    <row r="75" spans="1:1" x14ac:dyDescent="0.25">
      <c r="A75" s="5" t="s">
        <v>2060</v>
      </c>
    </row>
    <row r="76" spans="1:1" ht="30" x14ac:dyDescent="0.25">
      <c r="A76" s="4" t="s">
        <v>2061</v>
      </c>
    </row>
    <row r="78" spans="1:1" x14ac:dyDescent="0.25">
      <c r="A78" s="5" t="s">
        <v>2062</v>
      </c>
    </row>
    <row r="79" spans="1:1" ht="30" x14ac:dyDescent="0.25">
      <c r="A79" s="4" t="s">
        <v>2063</v>
      </c>
    </row>
    <row r="81" spans="1:1" x14ac:dyDescent="0.25">
      <c r="A81" s="5" t="s">
        <v>2064</v>
      </c>
    </row>
    <row r="82" spans="1:1" ht="30" x14ac:dyDescent="0.25">
      <c r="A82" s="4" t="s">
        <v>2065</v>
      </c>
    </row>
    <row r="84" spans="1:1" x14ac:dyDescent="0.25">
      <c r="A84" s="5" t="s">
        <v>2072</v>
      </c>
    </row>
    <row r="85" spans="1:1" x14ac:dyDescent="0.25">
      <c r="A85" s="5" t="s">
        <v>2068</v>
      </c>
    </row>
    <row r="86" spans="1:1" ht="30" x14ac:dyDescent="0.25">
      <c r="A86" s="4" t="s">
        <v>2073</v>
      </c>
    </row>
    <row r="88" spans="1:1" x14ac:dyDescent="0.25">
      <c r="A88" s="5" t="s">
        <v>2066</v>
      </c>
    </row>
    <row r="89" spans="1:1" x14ac:dyDescent="0.25">
      <c r="A89" s="5" t="s">
        <v>2074</v>
      </c>
    </row>
    <row r="90" spans="1:1" x14ac:dyDescent="0.25">
      <c r="A90" s="5" t="s">
        <v>2068</v>
      </c>
    </row>
    <row r="91" spans="1:1" ht="30" x14ac:dyDescent="0.25">
      <c r="A91" s="4" t="s">
        <v>2075</v>
      </c>
    </row>
    <row r="93" spans="1:1" x14ac:dyDescent="0.25">
      <c r="A93" s="5" t="s">
        <v>2076</v>
      </c>
    </row>
    <row r="94" spans="1:1" x14ac:dyDescent="0.25">
      <c r="A94" s="5" t="s">
        <v>2077</v>
      </c>
    </row>
    <row r="95" spans="1:1" x14ac:dyDescent="0.25">
      <c r="A95" s="5" t="s">
        <v>2068</v>
      </c>
    </row>
    <row r="96" spans="1:1" x14ac:dyDescent="0.25">
      <c r="A96" s="4" t="s">
        <v>2078</v>
      </c>
    </row>
    <row r="98" spans="1:1" x14ac:dyDescent="0.25">
      <c r="A98" s="5" t="s">
        <v>2079</v>
      </c>
    </row>
    <row r="99" spans="1:1" x14ac:dyDescent="0.25">
      <c r="A99" s="5" t="s">
        <v>2028</v>
      </c>
    </row>
    <row r="100" spans="1:1" ht="30" x14ac:dyDescent="0.25">
      <c r="A100" s="4" t="s">
        <v>2080</v>
      </c>
    </row>
    <row r="102" spans="1:1" x14ac:dyDescent="0.25">
      <c r="A102" s="5" t="s">
        <v>2081</v>
      </c>
    </row>
    <row r="103" spans="1:1" ht="45" x14ac:dyDescent="0.25">
      <c r="A103" s="4" t="s">
        <v>2082</v>
      </c>
    </row>
    <row r="105" spans="1:1" x14ac:dyDescent="0.25">
      <c r="A105" s="5" t="s">
        <v>2083</v>
      </c>
    </row>
    <row r="106" spans="1:1" ht="60" x14ac:dyDescent="0.25">
      <c r="A106" s="4" t="s">
        <v>2084</v>
      </c>
    </row>
    <row r="108" spans="1:1" x14ac:dyDescent="0.25">
      <c r="A108" s="5" t="s">
        <v>2085</v>
      </c>
    </row>
    <row r="109" spans="1:1" ht="60" x14ac:dyDescent="0.25">
      <c r="A109" s="4" t="s">
        <v>2086</v>
      </c>
    </row>
    <row r="111" spans="1:1" x14ac:dyDescent="0.25">
      <c r="A111" s="5" t="s">
        <v>2087</v>
      </c>
    </row>
    <row r="112" spans="1:1" ht="45" x14ac:dyDescent="0.25">
      <c r="A112" s="4" t="s">
        <v>2088</v>
      </c>
    </row>
    <row r="114" spans="1:1" ht="30" x14ac:dyDescent="0.25">
      <c r="A114" s="5" t="s">
        <v>2089</v>
      </c>
    </row>
    <row r="115" spans="1:1" ht="45" x14ac:dyDescent="0.25">
      <c r="A115" s="4" t="s">
        <v>2090</v>
      </c>
    </row>
    <row r="117" spans="1:1" x14ac:dyDescent="0.25">
      <c r="A117" s="5" t="s">
        <v>2091</v>
      </c>
    </row>
    <row r="118" spans="1:1" ht="45" x14ac:dyDescent="0.25">
      <c r="A118" s="4" t="s">
        <v>2092</v>
      </c>
    </row>
    <row r="120" spans="1:1" x14ac:dyDescent="0.25">
      <c r="A120" s="5" t="s">
        <v>2093</v>
      </c>
    </row>
    <row r="121" spans="1:1" ht="45" x14ac:dyDescent="0.25">
      <c r="A121" s="4" t="s">
        <v>2094</v>
      </c>
    </row>
    <row r="123" spans="1:1" x14ac:dyDescent="0.25">
      <c r="A123" s="5" t="s">
        <v>2095</v>
      </c>
    </row>
    <row r="124" spans="1:1" ht="75" x14ac:dyDescent="0.25">
      <c r="A124" s="4" t="s">
        <v>2096</v>
      </c>
    </row>
    <row r="126" spans="1:1" x14ac:dyDescent="0.25">
      <c r="A126" s="5" t="s">
        <v>2097</v>
      </c>
    </row>
    <row r="127" spans="1:1" ht="45" x14ac:dyDescent="0.25">
      <c r="A127" s="4" t="s">
        <v>2098</v>
      </c>
    </row>
    <row r="129" spans="1:1" x14ac:dyDescent="0.25">
      <c r="A129" s="5" t="s">
        <v>2099</v>
      </c>
    </row>
    <row r="130" spans="1:1" x14ac:dyDescent="0.25">
      <c r="A130" s="5" t="s">
        <v>2028</v>
      </c>
    </row>
    <row r="131" spans="1:1" ht="30" x14ac:dyDescent="0.25">
      <c r="A131" s="4" t="s">
        <v>2100</v>
      </c>
    </row>
    <row r="133" spans="1:1" x14ac:dyDescent="0.25">
      <c r="A133" s="5" t="s">
        <v>2101</v>
      </c>
    </row>
    <row r="134" spans="1:1" x14ac:dyDescent="0.25">
      <c r="A134" s="5" t="s">
        <v>2028</v>
      </c>
    </row>
    <row r="135" spans="1:1" x14ac:dyDescent="0.25">
      <c r="A135" s="4" t="s">
        <v>2102</v>
      </c>
    </row>
    <row r="137" spans="1:1" x14ac:dyDescent="0.25">
      <c r="A137" s="5" t="s">
        <v>2103</v>
      </c>
    </row>
    <row r="138" spans="1:1" x14ac:dyDescent="0.25">
      <c r="A138" s="5" t="s">
        <v>2028</v>
      </c>
    </row>
    <row r="139" spans="1:1" ht="75" x14ac:dyDescent="0.25">
      <c r="A139" s="4" t="s">
        <v>2104</v>
      </c>
    </row>
    <row r="141" spans="1:1" x14ac:dyDescent="0.25">
      <c r="A141" s="5" t="s">
        <v>2105</v>
      </c>
    </row>
    <row r="142" spans="1:1" x14ac:dyDescent="0.25">
      <c r="A142" s="5" t="s">
        <v>2028</v>
      </c>
    </row>
    <row r="143" spans="1:1" ht="30" x14ac:dyDescent="0.25">
      <c r="A143" s="4" t="s">
        <v>2106</v>
      </c>
    </row>
    <row r="145" spans="1:1" x14ac:dyDescent="0.25">
      <c r="A145" s="5" t="s">
        <v>2107</v>
      </c>
    </row>
    <row r="146" spans="1:1" x14ac:dyDescent="0.25">
      <c r="A146" s="5" t="s">
        <v>2028</v>
      </c>
    </row>
    <row r="147" spans="1:1" x14ac:dyDescent="0.25">
      <c r="A147" s="4" t="s">
        <v>2108</v>
      </c>
    </row>
    <row r="149" spans="1:1" x14ac:dyDescent="0.25">
      <c r="A149" s="5" t="s">
        <v>2109</v>
      </c>
    </row>
    <row r="150" spans="1:1" x14ac:dyDescent="0.25">
      <c r="A150" s="5" t="s">
        <v>2028</v>
      </c>
    </row>
    <row r="151" spans="1:1" ht="45" x14ac:dyDescent="0.25">
      <c r="A151" s="4" t="s">
        <v>2110</v>
      </c>
    </row>
    <row r="153" spans="1:1" x14ac:dyDescent="0.25">
      <c r="A153" s="5" t="s">
        <v>2111</v>
      </c>
    </row>
    <row r="154" spans="1:1" x14ac:dyDescent="0.25">
      <c r="A154" s="5" t="s">
        <v>2112</v>
      </c>
    </row>
    <row r="155" spans="1:1" ht="30" x14ac:dyDescent="0.25">
      <c r="A155" s="4" t="s">
        <v>2113</v>
      </c>
    </row>
    <row r="157" spans="1:1" x14ac:dyDescent="0.25">
      <c r="A157" s="5" t="s">
        <v>2114</v>
      </c>
    </row>
    <row r="158" spans="1:1" x14ac:dyDescent="0.25">
      <c r="A158" s="5" t="s">
        <v>2028</v>
      </c>
    </row>
    <row r="159" spans="1:1" ht="30" x14ac:dyDescent="0.25">
      <c r="A159" s="4" t="s">
        <v>2115</v>
      </c>
    </row>
    <row r="161" spans="1:1" x14ac:dyDescent="0.25">
      <c r="A161" s="5" t="s">
        <v>2116</v>
      </c>
    </row>
    <row r="162" spans="1:1" x14ac:dyDescent="0.25">
      <c r="A162" s="5" t="s">
        <v>2028</v>
      </c>
    </row>
    <row r="163" spans="1:1" ht="30" x14ac:dyDescent="0.25">
      <c r="A163" s="4" t="s">
        <v>2117</v>
      </c>
    </row>
    <row r="165" spans="1:1" x14ac:dyDescent="0.25">
      <c r="A165" s="5" t="s">
        <v>2118</v>
      </c>
    </row>
    <row r="167" spans="1:1" x14ac:dyDescent="0.25">
      <c r="A167" s="5" t="s">
        <v>2119</v>
      </c>
    </row>
    <row r="168" spans="1:1" x14ac:dyDescent="0.25">
      <c r="A168" s="5" t="s">
        <v>2028</v>
      </c>
    </row>
    <row r="169" spans="1:1" ht="30" x14ac:dyDescent="0.25">
      <c r="A169" s="4" t="s">
        <v>2120</v>
      </c>
    </row>
    <row r="171" spans="1:1" x14ac:dyDescent="0.25">
      <c r="A171" s="5" t="s">
        <v>2121</v>
      </c>
    </row>
    <row r="172" spans="1:1" x14ac:dyDescent="0.25">
      <c r="A172" s="5" t="s">
        <v>2028</v>
      </c>
    </row>
    <row r="173" spans="1:1" x14ac:dyDescent="0.25">
      <c r="A173" s="4" t="s">
        <v>2122</v>
      </c>
    </row>
    <row r="175" spans="1:1" x14ac:dyDescent="0.25">
      <c r="A175" s="5" t="s">
        <v>2123</v>
      </c>
    </row>
    <row r="176" spans="1:1" x14ac:dyDescent="0.25">
      <c r="A176" s="5" t="s">
        <v>2028</v>
      </c>
    </row>
    <row r="177" spans="1:1" ht="30" x14ac:dyDescent="0.25">
      <c r="A177" s="4" t="s">
        <v>2124</v>
      </c>
    </row>
    <row r="179" spans="1:1" x14ac:dyDescent="0.25">
      <c r="A179" s="5" t="s">
        <v>2125</v>
      </c>
    </row>
    <row r="180" spans="1:1" x14ac:dyDescent="0.25">
      <c r="A180" s="5" t="s">
        <v>2126</v>
      </c>
    </row>
    <row r="181" spans="1:1" x14ac:dyDescent="0.25">
      <c r="A181" s="5" t="s">
        <v>2068</v>
      </c>
    </row>
    <row r="182" spans="1:1" ht="30" x14ac:dyDescent="0.25">
      <c r="A182" s="4" t="s">
        <v>2127</v>
      </c>
    </row>
    <row r="184" spans="1:1" ht="30" x14ac:dyDescent="0.25">
      <c r="A184" s="5" t="s">
        <v>2128</v>
      </c>
    </row>
    <row r="185" spans="1:1" x14ac:dyDescent="0.25">
      <c r="A185" s="5" t="s">
        <v>2068</v>
      </c>
    </row>
    <row r="186" spans="1:1" ht="30" x14ac:dyDescent="0.25">
      <c r="A186" s="4" t="s">
        <v>2129</v>
      </c>
    </row>
    <row r="188" spans="1:1" x14ac:dyDescent="0.25">
      <c r="A188" s="5" t="s">
        <v>2130</v>
      </c>
    </row>
    <row r="189" spans="1:1" x14ac:dyDescent="0.25">
      <c r="A189" s="5" t="s">
        <v>2025</v>
      </c>
    </row>
    <row r="190" spans="1:1" ht="45" x14ac:dyDescent="0.25">
      <c r="A190" s="4" t="s">
        <v>2131</v>
      </c>
    </row>
    <row r="192" spans="1:1" ht="30" x14ac:dyDescent="0.25">
      <c r="A192" s="5" t="s">
        <v>2132</v>
      </c>
    </row>
    <row r="193" spans="1:1" x14ac:dyDescent="0.25">
      <c r="A193" s="5"/>
    </row>
    <row r="194" spans="1:1" ht="30" x14ac:dyDescent="0.25">
      <c r="A194" s="5" t="s">
        <v>2133</v>
      </c>
    </row>
    <row r="195" spans="1:1" x14ac:dyDescent="0.25">
      <c r="A195" s="5" t="s">
        <v>2068</v>
      </c>
    </row>
    <row r="196" spans="1:1" ht="30" x14ac:dyDescent="0.25">
      <c r="A196" s="4" t="s">
        <v>2134</v>
      </c>
    </row>
    <row r="198" spans="1:1" ht="30" x14ac:dyDescent="0.25">
      <c r="A198" s="5" t="s">
        <v>2135</v>
      </c>
    </row>
    <row r="199" spans="1:1" x14ac:dyDescent="0.25">
      <c r="A199" s="5" t="s">
        <v>2068</v>
      </c>
    </row>
    <row r="200" spans="1:1" ht="30" x14ac:dyDescent="0.25">
      <c r="A200" s="4" t="s">
        <v>2136</v>
      </c>
    </row>
    <row r="202" spans="1:1" ht="30" x14ac:dyDescent="0.25">
      <c r="A202" s="5" t="s">
        <v>2137</v>
      </c>
    </row>
    <row r="203" spans="1:1" x14ac:dyDescent="0.25">
      <c r="A203" s="5" t="s">
        <v>2068</v>
      </c>
    </row>
    <row r="204" spans="1:1" ht="30" x14ac:dyDescent="0.25">
      <c r="A204" s="4" t="s">
        <v>2138</v>
      </c>
    </row>
    <row r="206" spans="1:1" x14ac:dyDescent="0.25">
      <c r="A206" s="5" t="s">
        <v>2139</v>
      </c>
    </row>
    <row r="208" spans="1:1" ht="30" x14ac:dyDescent="0.25">
      <c r="A208" s="5" t="s">
        <v>2140</v>
      </c>
    </row>
    <row r="209" spans="1:1" x14ac:dyDescent="0.25">
      <c r="A209" s="5" t="s">
        <v>2068</v>
      </c>
    </row>
    <row r="210" spans="1:1" ht="30" x14ac:dyDescent="0.25">
      <c r="A210" s="4" t="s">
        <v>2141</v>
      </c>
    </row>
    <row r="212" spans="1:1" ht="30" x14ac:dyDescent="0.25">
      <c r="A212" s="5" t="s">
        <v>2142</v>
      </c>
    </row>
    <row r="213" spans="1:1" x14ac:dyDescent="0.25">
      <c r="A213" s="5" t="s">
        <v>2143</v>
      </c>
    </row>
    <row r="214" spans="1:1" x14ac:dyDescent="0.25">
      <c r="A214" s="5" t="s">
        <v>2068</v>
      </c>
    </row>
    <row r="215" spans="1:1" ht="30" x14ac:dyDescent="0.25">
      <c r="A215" s="4" t="s">
        <v>2144</v>
      </c>
    </row>
    <row r="217" spans="1:1" x14ac:dyDescent="0.25">
      <c r="A217" s="5" t="s">
        <v>2145</v>
      </c>
    </row>
    <row r="218" spans="1:1" x14ac:dyDescent="0.25">
      <c r="A218" s="5" t="s">
        <v>2068</v>
      </c>
    </row>
    <row r="219" spans="1:1" ht="30" x14ac:dyDescent="0.25">
      <c r="A219" s="4" t="s">
        <v>2146</v>
      </c>
    </row>
    <row r="221" spans="1:1" x14ac:dyDescent="0.25">
      <c r="A221" s="5" t="s">
        <v>2147</v>
      </c>
    </row>
    <row r="222" spans="1:1" x14ac:dyDescent="0.25">
      <c r="A222" s="5" t="s">
        <v>2068</v>
      </c>
    </row>
    <row r="223" spans="1:1" x14ac:dyDescent="0.25">
      <c r="A223" s="4" t="s">
        <v>2148</v>
      </c>
    </row>
    <row r="225" spans="1:1" x14ac:dyDescent="0.25">
      <c r="A225" s="5" t="s">
        <v>2149</v>
      </c>
    </row>
    <row r="226" spans="1:1" x14ac:dyDescent="0.25">
      <c r="A226" s="5" t="s">
        <v>2068</v>
      </c>
    </row>
    <row r="227" spans="1:1" x14ac:dyDescent="0.25">
      <c r="A227" s="4" t="s">
        <v>2150</v>
      </c>
    </row>
    <row r="229" spans="1:1" x14ac:dyDescent="0.25">
      <c r="A229" s="5" t="s">
        <v>2151</v>
      </c>
    </row>
    <row r="230" spans="1:1" x14ac:dyDescent="0.25">
      <c r="A230" s="5" t="s">
        <v>2068</v>
      </c>
    </row>
    <row r="231" spans="1:1" ht="30" x14ac:dyDescent="0.25">
      <c r="A231" s="4" t="s">
        <v>2152</v>
      </c>
    </row>
    <row r="233" spans="1:1" x14ac:dyDescent="0.25">
      <c r="A233" s="5" t="s">
        <v>2153</v>
      </c>
    </row>
    <row r="234" spans="1:1" x14ac:dyDescent="0.25">
      <c r="A234" s="5" t="s">
        <v>2068</v>
      </c>
    </row>
    <row r="235" spans="1:1" ht="30" x14ac:dyDescent="0.25">
      <c r="A235" s="4" t="s">
        <v>2154</v>
      </c>
    </row>
    <row r="237" spans="1:1" x14ac:dyDescent="0.25">
      <c r="A237" s="5" t="s">
        <v>2155</v>
      </c>
    </row>
    <row r="238" spans="1:1" x14ac:dyDescent="0.25">
      <c r="A238" s="5" t="s">
        <v>2068</v>
      </c>
    </row>
    <row r="239" spans="1:1" ht="30" x14ac:dyDescent="0.25">
      <c r="A239" s="4" t="s">
        <v>2156</v>
      </c>
    </row>
    <row r="241" spans="1:1" x14ac:dyDescent="0.25">
      <c r="A241" s="5" t="s">
        <v>2157</v>
      </c>
    </row>
    <row r="242" spans="1:1" x14ac:dyDescent="0.25">
      <c r="A242" s="5" t="s">
        <v>2025</v>
      </c>
    </row>
    <row r="243" spans="1:1" ht="60" x14ac:dyDescent="0.25">
      <c r="A243" s="4" t="s">
        <v>2158</v>
      </c>
    </row>
    <row r="245" spans="1:1" x14ac:dyDescent="0.25">
      <c r="A245" s="5" t="s">
        <v>2159</v>
      </c>
    </row>
    <row r="246" spans="1:1" x14ac:dyDescent="0.25">
      <c r="A246" s="5" t="s">
        <v>2028</v>
      </c>
    </row>
    <row r="247" spans="1:1" ht="30" x14ac:dyDescent="0.25">
      <c r="A247" s="4" t="s">
        <v>2160</v>
      </c>
    </row>
    <row r="249" spans="1:1" x14ac:dyDescent="0.25">
      <c r="A249" s="5" t="s">
        <v>2161</v>
      </c>
    </row>
    <row r="250" spans="1:1" x14ac:dyDescent="0.25">
      <c r="A250" s="5" t="s">
        <v>2025</v>
      </c>
    </row>
    <row r="251" spans="1:1" ht="90" x14ac:dyDescent="0.25">
      <c r="A251" s="4" t="s">
        <v>2162</v>
      </c>
    </row>
    <row r="254" spans="1:1" x14ac:dyDescent="0.25">
      <c r="A254" s="5" t="s">
        <v>2163</v>
      </c>
    </row>
    <row r="255" spans="1:1" x14ac:dyDescent="0.25">
      <c r="A255" s="5" t="s">
        <v>2028</v>
      </c>
    </row>
    <row r="256" spans="1:1" ht="30" x14ac:dyDescent="0.25">
      <c r="A256" s="4" t="s">
        <v>2164</v>
      </c>
    </row>
    <row r="258" spans="1:1" x14ac:dyDescent="0.25">
      <c r="A258" s="5" t="s">
        <v>2165</v>
      </c>
    </row>
    <row r="259" spans="1:1" x14ac:dyDescent="0.25">
      <c r="A259" s="5" t="s">
        <v>2028</v>
      </c>
    </row>
    <row r="260" spans="1:1" ht="45" x14ac:dyDescent="0.25">
      <c r="A260" s="4" t="s">
        <v>2166</v>
      </c>
    </row>
    <row r="262" spans="1:1" ht="30" x14ac:dyDescent="0.25">
      <c r="A262" s="5" t="s">
        <v>2167</v>
      </c>
    </row>
    <row r="263" spans="1:1" x14ac:dyDescent="0.25">
      <c r="A263" s="5" t="s">
        <v>2028</v>
      </c>
    </row>
    <row r="264" spans="1:1" ht="30" x14ac:dyDescent="0.25">
      <c r="A264" s="4" t="s">
        <v>2168</v>
      </c>
    </row>
    <row r="266" spans="1:1" x14ac:dyDescent="0.25">
      <c r="A266" s="5" t="s">
        <v>2169</v>
      </c>
    </row>
    <row r="267" spans="1:1" x14ac:dyDescent="0.25">
      <c r="A267" s="5" t="s">
        <v>2028</v>
      </c>
    </row>
    <row r="268" spans="1:1" ht="30" x14ac:dyDescent="0.25">
      <c r="A268" s="4" t="s">
        <v>2170</v>
      </c>
    </row>
    <row r="270" spans="1:1" x14ac:dyDescent="0.25">
      <c r="A270" s="5" t="s">
        <v>2171</v>
      </c>
    </row>
    <row r="271" spans="1:1" x14ac:dyDescent="0.25">
      <c r="A271" s="5" t="s">
        <v>2028</v>
      </c>
    </row>
    <row r="272" spans="1:1" ht="30" x14ac:dyDescent="0.25">
      <c r="A272" s="4" t="s">
        <v>2172</v>
      </c>
    </row>
  </sheetData>
  <sheetProtection algorithmName="SHA-512" hashValue="AFmgSWGDQfbhxMSuD5p5PIB+aRL2LXlcbDNzRJgI1r2M2Cjjged2c0gEj+U1cFcEckjx3yGvN2ciMmKKpCFSNg==" saltValue="m6Lc5LRUA6rHQfEGmNFdFQ==" spinCount="100000" sheet="1" objects="1" scenarios="1"/>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A16" sqref="A16"/>
    </sheetView>
  </sheetViews>
  <sheetFormatPr baseColWidth="10" defaultRowHeight="15" x14ac:dyDescent="0.25"/>
  <sheetData>
    <row r="1" spans="1:3" x14ac:dyDescent="0.25">
      <c r="A1" t="s">
        <v>3473</v>
      </c>
    </row>
    <row r="2" spans="1:3" x14ac:dyDescent="0.25">
      <c r="A2" s="33" t="s">
        <v>3470</v>
      </c>
    </row>
    <row r="3" spans="1:3" x14ac:dyDescent="0.25">
      <c r="A3" s="33"/>
    </row>
    <row r="4" spans="1:3" x14ac:dyDescent="0.25">
      <c r="A4" s="307" t="s">
        <v>2024</v>
      </c>
      <c r="C4" s="30"/>
    </row>
    <row r="5" spans="1:3" x14ac:dyDescent="0.25">
      <c r="A5" t="s">
        <v>8001</v>
      </c>
    </row>
    <row r="6" spans="1:3" x14ac:dyDescent="0.25">
      <c r="A6" t="s">
        <v>8002</v>
      </c>
    </row>
    <row r="7" spans="1:3" x14ac:dyDescent="0.25">
      <c r="A7" t="s">
        <v>8003</v>
      </c>
    </row>
    <row r="8" spans="1:3" x14ac:dyDescent="0.25">
      <c r="A8" t="s">
        <v>8004</v>
      </c>
    </row>
    <row r="9" spans="1:3" x14ac:dyDescent="0.25">
      <c r="A9" t="s">
        <v>614</v>
      </c>
    </row>
    <row r="10" spans="1:3" x14ac:dyDescent="0.25">
      <c r="A10" t="s">
        <v>3341</v>
      </c>
    </row>
    <row r="11" spans="1:3" x14ac:dyDescent="0.25">
      <c r="A11" t="s">
        <v>3338</v>
      </c>
    </row>
    <row r="13" spans="1:3" x14ac:dyDescent="0.25">
      <c r="A13" s="307" t="s">
        <v>2046</v>
      </c>
    </row>
    <row r="14" spans="1:3" x14ac:dyDescent="0.25">
      <c r="A14" t="s">
        <v>8005</v>
      </c>
    </row>
    <row r="15" spans="1:3" x14ac:dyDescent="0.25">
      <c r="A15" t="s">
        <v>8006</v>
      </c>
    </row>
    <row r="16" spans="1:3" x14ac:dyDescent="0.25">
      <c r="A16" t="s">
        <v>8007</v>
      </c>
    </row>
    <row r="17" spans="1:1" x14ac:dyDescent="0.25">
      <c r="A17" t="s">
        <v>8008</v>
      </c>
    </row>
    <row r="18" spans="1:1" x14ac:dyDescent="0.25">
      <c r="A18" t="s">
        <v>8009</v>
      </c>
    </row>
    <row r="20" spans="1:1" x14ac:dyDescent="0.25">
      <c r="A20" s="307" t="s">
        <v>2058</v>
      </c>
    </row>
    <row r="21" spans="1:1" x14ac:dyDescent="0.25">
      <c r="A21" t="s">
        <v>3339</v>
      </c>
    </row>
    <row r="22" spans="1:1" x14ac:dyDescent="0.25">
      <c r="A22" t="s">
        <v>8010</v>
      </c>
    </row>
    <row r="23" spans="1:1" x14ac:dyDescent="0.25">
      <c r="A23" t="s">
        <v>8011</v>
      </c>
    </row>
    <row r="24" spans="1:1" x14ac:dyDescent="0.25">
      <c r="A24" t="s">
        <v>3340</v>
      </c>
    </row>
    <row r="25" spans="1:1" x14ac:dyDescent="0.25">
      <c r="A25" t="s">
        <v>8012</v>
      </c>
    </row>
    <row r="26" spans="1:1" x14ac:dyDescent="0.25">
      <c r="A26" t="s">
        <v>8013</v>
      </c>
    </row>
    <row r="27" spans="1:1" x14ac:dyDescent="0.25">
      <c r="A27" t="s">
        <v>8014</v>
      </c>
    </row>
    <row r="28" spans="1:1" x14ac:dyDescent="0.25">
      <c r="A28" t="s">
        <v>3342</v>
      </c>
    </row>
    <row r="29" spans="1:1" x14ac:dyDescent="0.25">
      <c r="A29" t="s">
        <v>7349</v>
      </c>
    </row>
    <row r="30" spans="1:1" x14ac:dyDescent="0.25">
      <c r="A30" t="s">
        <v>8015</v>
      </c>
    </row>
    <row r="31" spans="1:1" x14ac:dyDescent="0.25">
      <c r="A31" t="s">
        <v>8016</v>
      </c>
    </row>
    <row r="32" spans="1:1" x14ac:dyDescent="0.25">
      <c r="A32" t="s">
        <v>8017</v>
      </c>
    </row>
    <row r="33" spans="1:1" x14ac:dyDescent="0.25">
      <c r="A33" t="s">
        <v>3344</v>
      </c>
    </row>
    <row r="35" spans="1:1" x14ac:dyDescent="0.25">
      <c r="A35" s="307" t="s">
        <v>2118</v>
      </c>
    </row>
    <row r="36" spans="1:1" x14ac:dyDescent="0.25">
      <c r="A36" t="s">
        <v>8018</v>
      </c>
    </row>
    <row r="37" spans="1:1" x14ac:dyDescent="0.25">
      <c r="A37" t="s">
        <v>8019</v>
      </c>
    </row>
    <row r="38" spans="1:1" x14ac:dyDescent="0.25">
      <c r="A38" t="s">
        <v>8020</v>
      </c>
    </row>
    <row r="39" spans="1:1" x14ac:dyDescent="0.25">
      <c r="A39" t="s">
        <v>8021</v>
      </c>
    </row>
    <row r="41" spans="1:1" x14ac:dyDescent="0.25">
      <c r="A41" s="307" t="s">
        <v>2130</v>
      </c>
    </row>
    <row r="42" spans="1:1" x14ac:dyDescent="0.25">
      <c r="A42" t="s">
        <v>8022</v>
      </c>
    </row>
    <row r="43" spans="1:1" x14ac:dyDescent="0.25">
      <c r="A43" t="s">
        <v>8023</v>
      </c>
    </row>
    <row r="44" spans="1:1" x14ac:dyDescent="0.25">
      <c r="A44" t="s">
        <v>8024</v>
      </c>
    </row>
    <row r="45" spans="1:1" x14ac:dyDescent="0.25">
      <c r="A45" t="s">
        <v>8025</v>
      </c>
    </row>
    <row r="47" spans="1:1" x14ac:dyDescent="0.25">
      <c r="A47" s="307" t="s">
        <v>2157</v>
      </c>
    </row>
    <row r="48" spans="1:1" x14ac:dyDescent="0.25">
      <c r="A48" t="s">
        <v>8026</v>
      </c>
    </row>
    <row r="50" spans="1:1" x14ac:dyDescent="0.25">
      <c r="A50" s="307" t="s">
        <v>2161</v>
      </c>
    </row>
    <row r="51" spans="1:1" x14ac:dyDescent="0.25">
      <c r="A51" t="s">
        <v>8027</v>
      </c>
    </row>
    <row r="52" spans="1:1" x14ac:dyDescent="0.25">
      <c r="A52" t="s">
        <v>1234</v>
      </c>
    </row>
    <row r="53" spans="1:1" x14ac:dyDescent="0.25">
      <c r="A53" t="s">
        <v>8028</v>
      </c>
    </row>
    <row r="54" spans="1:1" x14ac:dyDescent="0.25">
      <c r="A54" t="s">
        <v>8029</v>
      </c>
    </row>
    <row r="55" spans="1:1" x14ac:dyDescent="0.25">
      <c r="A55" t="s">
        <v>8030</v>
      </c>
    </row>
  </sheetData>
  <sheetProtection algorithmName="SHA-512" hashValue="DqbzY+tHMWK331U/nd3TJ89pRZ4QbpHQEzveKE6Db3l2Nq1nhfD6gpt46fftzXV8ZDjGv1F1tTnrMtNpupeC7Q==" saltValue="h9PTTE+5ygCTE9AosWH4mw==" spinCount="100000"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zoomScale="110" zoomScaleNormal="110" workbookViewId="0">
      <pane ySplit="1" topLeftCell="A2" activePane="bottomLeft" state="frozen"/>
      <selection pane="bottomLeft" activeCell="B2" sqref="B2"/>
    </sheetView>
  </sheetViews>
  <sheetFormatPr baseColWidth="10" defaultColWidth="73" defaultRowHeight="15" x14ac:dyDescent="0.25"/>
  <cols>
    <col min="1" max="1" width="17.85546875" style="315" bestFit="1" customWidth="1"/>
    <col min="2" max="2" width="73" style="317"/>
    <col min="3" max="3" width="35.85546875" style="315" bestFit="1" customWidth="1"/>
    <col min="4" max="4" width="24" style="318" bestFit="1" customWidth="1"/>
    <col min="5" max="5" width="33" style="318" bestFit="1" customWidth="1"/>
    <col min="6" max="6" width="35.7109375" style="318" bestFit="1" customWidth="1"/>
    <col min="7" max="7" width="24.140625" style="318" bestFit="1" customWidth="1"/>
    <col min="8" max="8" width="73" style="315"/>
    <col min="9" max="9" width="73" style="313"/>
    <col min="10" max="16384" width="73" style="315"/>
  </cols>
  <sheetData>
    <row r="1" spans="1:8" x14ac:dyDescent="0.25">
      <c r="A1" s="321" t="s">
        <v>8338</v>
      </c>
      <c r="B1" s="321" t="s">
        <v>8339</v>
      </c>
      <c r="C1" s="321" t="s">
        <v>8340</v>
      </c>
      <c r="D1" s="309" t="s">
        <v>8341</v>
      </c>
      <c r="E1" s="309" t="s">
        <v>8342</v>
      </c>
      <c r="F1" s="309" t="s">
        <v>8343</v>
      </c>
      <c r="G1" s="309" t="s">
        <v>8344</v>
      </c>
      <c r="H1" s="311" t="s">
        <v>2214</v>
      </c>
    </row>
    <row r="2" spans="1:8" x14ac:dyDescent="0.25">
      <c r="A2" s="314" t="s">
        <v>8345</v>
      </c>
      <c r="B2" s="312" t="s">
        <v>1677</v>
      </c>
      <c r="C2" s="319">
        <v>0</v>
      </c>
      <c r="D2" s="320">
        <v>764994298</v>
      </c>
      <c r="E2" s="320">
        <v>0</v>
      </c>
      <c r="F2" s="320">
        <v>0</v>
      </c>
      <c r="G2" s="320">
        <v>764994298</v>
      </c>
      <c r="H2" s="322"/>
    </row>
    <row r="3" spans="1:8" x14ac:dyDescent="0.25">
      <c r="A3" s="314" t="s">
        <v>8346</v>
      </c>
      <c r="B3" s="312" t="s">
        <v>8347</v>
      </c>
      <c r="C3" s="319">
        <v>142.11000000000001</v>
      </c>
      <c r="D3" s="320">
        <v>389732477</v>
      </c>
      <c r="E3" s="320">
        <v>0</v>
      </c>
      <c r="F3" s="320">
        <v>0</v>
      </c>
      <c r="G3" s="320">
        <v>389732477</v>
      </c>
      <c r="H3" s="322"/>
    </row>
    <row r="4" spans="1:8" x14ac:dyDescent="0.25">
      <c r="A4" s="314" t="s">
        <v>8348</v>
      </c>
      <c r="B4" s="312" t="s">
        <v>3452</v>
      </c>
      <c r="C4" s="319">
        <v>100</v>
      </c>
      <c r="D4" s="320">
        <v>31487400</v>
      </c>
      <c r="E4" s="320">
        <v>0</v>
      </c>
      <c r="F4" s="320">
        <v>0</v>
      </c>
      <c r="G4" s="320">
        <v>31487400</v>
      </c>
      <c r="H4" s="322"/>
    </row>
    <row r="5" spans="1:8" x14ac:dyDescent="0.25">
      <c r="A5" s="314" t="s">
        <v>8349</v>
      </c>
      <c r="B5" s="312" t="s">
        <v>1674</v>
      </c>
      <c r="C5" s="319">
        <v>105.33</v>
      </c>
      <c r="D5" s="320">
        <v>14785823011</v>
      </c>
      <c r="E5" s="320">
        <v>0</v>
      </c>
      <c r="F5" s="320">
        <v>1000000000</v>
      </c>
      <c r="G5" s="320">
        <v>15785823011</v>
      </c>
      <c r="H5" s="322"/>
    </row>
    <row r="6" spans="1:8" x14ac:dyDescent="0.25">
      <c r="A6" s="314" t="s">
        <v>8350</v>
      </c>
      <c r="B6" s="312" t="s">
        <v>8351</v>
      </c>
      <c r="C6" s="319">
        <v>100</v>
      </c>
      <c r="D6" s="320">
        <v>15328626499</v>
      </c>
      <c r="E6" s="320">
        <v>0</v>
      </c>
      <c r="F6" s="320">
        <v>84286129748</v>
      </c>
      <c r="G6" s="320">
        <v>99614756247</v>
      </c>
      <c r="H6" s="322"/>
    </row>
    <row r="7" spans="1:8" x14ac:dyDescent="0.25">
      <c r="A7" s="314" t="s">
        <v>2469</v>
      </c>
      <c r="B7" s="312" t="s">
        <v>1801</v>
      </c>
      <c r="C7" s="319">
        <v>89.54</v>
      </c>
      <c r="D7" s="320">
        <v>12108292529</v>
      </c>
      <c r="E7" s="320">
        <v>0</v>
      </c>
      <c r="F7" s="320">
        <v>8448373528</v>
      </c>
      <c r="G7" s="320">
        <v>20556666057</v>
      </c>
      <c r="H7" s="322"/>
    </row>
    <row r="8" spans="1:8" x14ac:dyDescent="0.25">
      <c r="A8" s="314" t="s">
        <v>8352</v>
      </c>
      <c r="B8" s="312" t="s">
        <v>2482</v>
      </c>
      <c r="C8" s="319">
        <v>100</v>
      </c>
      <c r="D8" s="320">
        <v>91237580</v>
      </c>
      <c r="E8" s="320">
        <v>0</v>
      </c>
      <c r="F8" s="320">
        <v>0</v>
      </c>
      <c r="G8" s="320">
        <v>91237580</v>
      </c>
      <c r="H8" s="322"/>
    </row>
    <row r="9" spans="1:8" x14ac:dyDescent="0.25">
      <c r="A9" s="314" t="s">
        <v>8353</v>
      </c>
      <c r="B9" s="312" t="s">
        <v>1713</v>
      </c>
      <c r="C9" s="319">
        <v>150</v>
      </c>
      <c r="D9" s="320">
        <v>3861549762</v>
      </c>
      <c r="E9" s="320">
        <v>0</v>
      </c>
      <c r="F9" s="320">
        <v>0</v>
      </c>
      <c r="G9" s="320">
        <v>3861549762</v>
      </c>
      <c r="H9" s="322"/>
    </row>
    <row r="10" spans="1:8" x14ac:dyDescent="0.25">
      <c r="A10" s="314" t="s">
        <v>8354</v>
      </c>
      <c r="B10" s="312" t="s">
        <v>3754</v>
      </c>
      <c r="C10" s="319">
        <v>17.059999999999999</v>
      </c>
      <c r="D10" s="320">
        <v>0</v>
      </c>
      <c r="E10" s="320">
        <v>0</v>
      </c>
      <c r="F10" s="320">
        <v>5171000000</v>
      </c>
      <c r="G10" s="320">
        <v>5171000000</v>
      </c>
      <c r="H10" s="322"/>
    </row>
    <row r="11" spans="1:8" x14ac:dyDescent="0.25">
      <c r="A11" s="314" t="s">
        <v>8355</v>
      </c>
      <c r="B11" s="312" t="s">
        <v>3416</v>
      </c>
      <c r="C11" s="319">
        <v>40.98</v>
      </c>
      <c r="D11" s="320">
        <v>3984319068</v>
      </c>
      <c r="E11" s="320">
        <v>0</v>
      </c>
      <c r="F11" s="320">
        <v>2642830620</v>
      </c>
      <c r="G11" s="320">
        <v>6627149688</v>
      </c>
      <c r="H11" s="322"/>
    </row>
    <row r="12" spans="1:8" x14ac:dyDescent="0.25">
      <c r="A12" s="314" t="s">
        <v>8356</v>
      </c>
      <c r="B12" s="312" t="s">
        <v>3434</v>
      </c>
      <c r="C12" s="319">
        <v>113.8</v>
      </c>
      <c r="D12" s="320">
        <v>327584856</v>
      </c>
      <c r="E12" s="320">
        <v>0</v>
      </c>
      <c r="F12" s="320">
        <v>0</v>
      </c>
      <c r="G12" s="320">
        <v>327584856</v>
      </c>
      <c r="H12" s="322"/>
    </row>
    <row r="13" spans="1:8" x14ac:dyDescent="0.25">
      <c r="A13" s="314" t="s">
        <v>8357</v>
      </c>
      <c r="B13" s="312" t="s">
        <v>8358</v>
      </c>
      <c r="C13" s="319">
        <v>100</v>
      </c>
      <c r="D13" s="320">
        <v>96600744</v>
      </c>
      <c r="E13" s="320">
        <v>0</v>
      </c>
      <c r="F13" s="320">
        <v>0</v>
      </c>
      <c r="G13" s="320">
        <v>96600744</v>
      </c>
      <c r="H13" s="322"/>
    </row>
    <row r="14" spans="1:8" x14ac:dyDescent="0.25">
      <c r="A14" s="314" t="s">
        <v>8359</v>
      </c>
      <c r="B14" s="312" t="s">
        <v>7509</v>
      </c>
      <c r="C14" s="319">
        <v>200</v>
      </c>
      <c r="D14" s="320">
        <v>602557903</v>
      </c>
      <c r="E14" s="320">
        <v>0</v>
      </c>
      <c r="F14" s="320">
        <v>9200000</v>
      </c>
      <c r="G14" s="320">
        <v>611757903</v>
      </c>
      <c r="H14" s="322"/>
    </row>
    <row r="15" spans="1:8" x14ac:dyDescent="0.25">
      <c r="A15" s="314" t="s">
        <v>8360</v>
      </c>
      <c r="B15" s="312" t="s">
        <v>8361</v>
      </c>
      <c r="C15" s="319">
        <v>0.09</v>
      </c>
      <c r="D15" s="320">
        <v>2172374761</v>
      </c>
      <c r="E15" s="320">
        <v>0</v>
      </c>
      <c r="F15" s="320">
        <v>0</v>
      </c>
      <c r="G15" s="320">
        <v>2172374761</v>
      </c>
      <c r="H15" s="322"/>
    </row>
    <row r="16" spans="1:8" x14ac:dyDescent="0.25">
      <c r="A16" s="314" t="s">
        <v>8362</v>
      </c>
      <c r="B16" s="312" t="s">
        <v>1688</v>
      </c>
      <c r="C16" s="314" t="s">
        <v>8363</v>
      </c>
      <c r="D16" s="320">
        <v>1636075379</v>
      </c>
      <c r="E16" s="320">
        <v>0</v>
      </c>
      <c r="F16" s="320">
        <v>0</v>
      </c>
      <c r="G16" s="320">
        <v>1636075379</v>
      </c>
      <c r="H16" s="322"/>
    </row>
    <row r="17" spans="1:8" x14ac:dyDescent="0.25">
      <c r="A17" s="314" t="s">
        <v>2953</v>
      </c>
      <c r="B17" s="312" t="s">
        <v>7372</v>
      </c>
      <c r="C17" s="319">
        <v>100</v>
      </c>
      <c r="D17" s="320">
        <v>1761267283</v>
      </c>
      <c r="E17" s="320">
        <v>0</v>
      </c>
      <c r="F17" s="320">
        <v>0</v>
      </c>
      <c r="G17" s="320">
        <v>1761267283</v>
      </c>
      <c r="H17" s="322"/>
    </row>
    <row r="18" spans="1:8" x14ac:dyDescent="0.25">
      <c r="A18" s="314" t="s">
        <v>8364</v>
      </c>
      <c r="B18" s="312" t="s">
        <v>3440</v>
      </c>
      <c r="C18" s="319">
        <v>124.44</v>
      </c>
      <c r="D18" s="320">
        <v>1626091148</v>
      </c>
      <c r="E18" s="320">
        <v>0</v>
      </c>
      <c r="F18" s="320">
        <v>338000000</v>
      </c>
      <c r="G18" s="320">
        <v>1964091148</v>
      </c>
      <c r="H18" s="322"/>
    </row>
    <row r="19" spans="1:8" x14ac:dyDescent="0.25">
      <c r="A19" s="314" t="s">
        <v>8365</v>
      </c>
      <c r="B19" s="312" t="s">
        <v>8366</v>
      </c>
      <c r="C19" s="319">
        <v>108</v>
      </c>
      <c r="D19" s="320">
        <v>32600484361</v>
      </c>
      <c r="E19" s="320">
        <v>0</v>
      </c>
      <c r="F19" s="320">
        <v>3679700000</v>
      </c>
      <c r="G19" s="320">
        <v>36280184361</v>
      </c>
      <c r="H19" s="322"/>
    </row>
    <row r="20" spans="1:8" x14ac:dyDescent="0.25">
      <c r="A20" s="314" t="s">
        <v>8367</v>
      </c>
      <c r="B20" s="312" t="s">
        <v>8368</v>
      </c>
      <c r="C20" s="319">
        <v>103.86</v>
      </c>
      <c r="D20" s="320">
        <v>250045820</v>
      </c>
      <c r="E20" s="320">
        <v>0</v>
      </c>
      <c r="F20" s="320">
        <v>0</v>
      </c>
      <c r="G20" s="320">
        <v>250045820</v>
      </c>
      <c r="H20" s="322"/>
    </row>
    <row r="21" spans="1:8" x14ac:dyDescent="0.25">
      <c r="A21" s="314" t="s">
        <v>8369</v>
      </c>
      <c r="B21" s="312" t="s">
        <v>8370</v>
      </c>
      <c r="C21" s="319">
        <v>123.51</v>
      </c>
      <c r="D21" s="320">
        <v>4047000461</v>
      </c>
      <c r="E21" s="320">
        <v>0</v>
      </c>
      <c r="F21" s="320">
        <v>0</v>
      </c>
      <c r="G21" s="320">
        <v>4047000461</v>
      </c>
      <c r="H21" s="322"/>
    </row>
    <row r="22" spans="1:8" x14ac:dyDescent="0.25">
      <c r="A22" s="314" t="s">
        <v>8371</v>
      </c>
      <c r="B22" s="312" t="s">
        <v>8372</v>
      </c>
      <c r="C22" s="319">
        <v>68</v>
      </c>
      <c r="D22" s="320">
        <v>725986404</v>
      </c>
      <c r="E22" s="320">
        <v>0</v>
      </c>
      <c r="F22" s="320">
        <v>0</v>
      </c>
      <c r="G22" s="320">
        <v>725986404</v>
      </c>
      <c r="H22" s="322"/>
    </row>
    <row r="23" spans="1:8" x14ac:dyDescent="0.25">
      <c r="A23" s="314" t="s">
        <v>8373</v>
      </c>
      <c r="B23" s="312" t="s">
        <v>7720</v>
      </c>
      <c r="C23" s="319">
        <v>105</v>
      </c>
      <c r="D23" s="320">
        <v>81160283677</v>
      </c>
      <c r="E23" s="320">
        <v>0</v>
      </c>
      <c r="F23" s="320">
        <v>0</v>
      </c>
      <c r="G23" s="320">
        <v>81160283677</v>
      </c>
      <c r="H23" s="322"/>
    </row>
    <row r="24" spans="1:8" x14ac:dyDescent="0.25">
      <c r="A24" s="314" t="s">
        <v>8374</v>
      </c>
      <c r="B24" s="312" t="s">
        <v>3462</v>
      </c>
      <c r="C24" s="319">
        <v>100</v>
      </c>
      <c r="D24" s="320">
        <v>1500000000</v>
      </c>
      <c r="E24" s="320">
        <v>0</v>
      </c>
      <c r="F24" s="320">
        <v>0</v>
      </c>
      <c r="G24" s="320">
        <v>1500000000</v>
      </c>
      <c r="H24" s="322"/>
    </row>
    <row r="25" spans="1:8" x14ac:dyDescent="0.25">
      <c r="A25" s="314" t="s">
        <v>8375</v>
      </c>
      <c r="B25" s="312" t="s">
        <v>365</v>
      </c>
      <c r="C25" s="314">
        <v>0</v>
      </c>
      <c r="D25" s="320">
        <v>27388002</v>
      </c>
      <c r="E25" s="320">
        <v>0</v>
      </c>
      <c r="F25" s="320">
        <v>0</v>
      </c>
      <c r="G25" s="320">
        <v>27388002</v>
      </c>
      <c r="H25" s="322"/>
    </row>
    <row r="26" spans="1:8" x14ac:dyDescent="0.25">
      <c r="A26" s="314" t="s">
        <v>8376</v>
      </c>
      <c r="B26" s="312" t="s">
        <v>3609</v>
      </c>
      <c r="C26" s="319">
        <v>87.5</v>
      </c>
      <c r="D26" s="320">
        <v>1405827946</v>
      </c>
      <c r="E26" s="320">
        <v>0</v>
      </c>
      <c r="F26" s="320">
        <v>0</v>
      </c>
      <c r="G26" s="320">
        <v>1405827946</v>
      </c>
      <c r="H26" s="322"/>
    </row>
    <row r="27" spans="1:8" x14ac:dyDescent="0.25">
      <c r="A27" s="314" t="s">
        <v>8377</v>
      </c>
      <c r="B27" s="312" t="s">
        <v>3678</v>
      </c>
      <c r="C27" s="319">
        <v>100</v>
      </c>
      <c r="D27" s="320">
        <v>900000000</v>
      </c>
      <c r="E27" s="320">
        <v>0</v>
      </c>
      <c r="F27" s="320">
        <v>684987500</v>
      </c>
      <c r="G27" s="320">
        <v>1584987500</v>
      </c>
      <c r="H27" s="322"/>
    </row>
    <row r="28" spans="1:8" x14ac:dyDescent="0.25">
      <c r="A28" s="314" t="s">
        <v>8378</v>
      </c>
      <c r="B28" s="312" t="s">
        <v>8379</v>
      </c>
      <c r="C28" s="319">
        <v>100</v>
      </c>
      <c r="D28" s="320">
        <v>2500000000</v>
      </c>
      <c r="E28" s="320">
        <v>0</v>
      </c>
      <c r="F28" s="320">
        <v>18500000000</v>
      </c>
      <c r="G28" s="320">
        <v>21000000000</v>
      </c>
      <c r="H28" s="322"/>
    </row>
    <row r="29" spans="1:8" x14ac:dyDescent="0.25">
      <c r="A29" s="314" t="s">
        <v>8380</v>
      </c>
      <c r="B29" s="312" t="s">
        <v>1680</v>
      </c>
      <c r="C29" s="319">
        <v>200</v>
      </c>
      <c r="D29" s="320">
        <v>2706196334</v>
      </c>
      <c r="E29" s="320">
        <v>0</v>
      </c>
      <c r="F29" s="320">
        <v>1013059491</v>
      </c>
      <c r="G29" s="320">
        <v>3719255825</v>
      </c>
      <c r="H29" s="322"/>
    </row>
    <row r="30" spans="1:8" x14ac:dyDescent="0.25">
      <c r="A30" s="314" t="s">
        <v>8381</v>
      </c>
      <c r="B30" s="312" t="s">
        <v>8382</v>
      </c>
      <c r="C30" s="319">
        <v>0</v>
      </c>
      <c r="D30" s="320">
        <v>3914881739</v>
      </c>
      <c r="E30" s="320">
        <v>0</v>
      </c>
      <c r="F30" s="320">
        <v>0</v>
      </c>
      <c r="G30" s="320">
        <v>3914881739</v>
      </c>
      <c r="H30" s="322" t="s">
        <v>8675</v>
      </c>
    </row>
    <row r="31" spans="1:8" x14ac:dyDescent="0.25">
      <c r="A31" s="314" t="s">
        <v>8383</v>
      </c>
      <c r="B31" s="312" t="s">
        <v>3362</v>
      </c>
      <c r="C31" s="319">
        <v>195</v>
      </c>
      <c r="D31" s="320">
        <v>100000000</v>
      </c>
      <c r="E31" s="320">
        <v>0</v>
      </c>
      <c r="F31" s="320">
        <v>911000000</v>
      </c>
      <c r="G31" s="320">
        <v>1011000000</v>
      </c>
      <c r="H31" s="322"/>
    </row>
    <row r="32" spans="1:8" x14ac:dyDescent="0.25">
      <c r="A32" s="314" t="s">
        <v>8384</v>
      </c>
      <c r="B32" s="312" t="s">
        <v>1318</v>
      </c>
      <c r="C32" s="319">
        <v>0</v>
      </c>
      <c r="D32" s="320">
        <v>1139569016</v>
      </c>
      <c r="E32" s="320">
        <v>0</v>
      </c>
      <c r="F32" s="320">
        <v>0</v>
      </c>
      <c r="G32" s="320">
        <v>1139569016</v>
      </c>
      <c r="H32" s="322"/>
    </row>
    <row r="33" spans="1:8" x14ac:dyDescent="0.25">
      <c r="A33" s="314" t="s">
        <v>8385</v>
      </c>
      <c r="B33" s="312" t="s">
        <v>1802</v>
      </c>
      <c r="C33" s="319">
        <v>0</v>
      </c>
      <c r="D33" s="320">
        <v>2034246919</v>
      </c>
      <c r="E33" s="320">
        <v>0</v>
      </c>
      <c r="F33" s="320">
        <v>0</v>
      </c>
      <c r="G33" s="320">
        <v>2034246919</v>
      </c>
      <c r="H33" s="322"/>
    </row>
    <row r="34" spans="1:8" x14ac:dyDescent="0.25">
      <c r="A34" s="314" t="s">
        <v>8386</v>
      </c>
      <c r="B34" s="312" t="s">
        <v>7996</v>
      </c>
      <c r="C34" s="319">
        <v>66.41</v>
      </c>
      <c r="D34" s="320">
        <v>631486587</v>
      </c>
      <c r="E34" s="320">
        <v>0</v>
      </c>
      <c r="F34" s="320">
        <v>0</v>
      </c>
      <c r="G34" s="320">
        <v>631486587</v>
      </c>
      <c r="H34" s="322"/>
    </row>
    <row r="35" spans="1:8" x14ac:dyDescent="0.25">
      <c r="A35" s="314" t="s">
        <v>8387</v>
      </c>
      <c r="B35" s="312" t="s">
        <v>3367</v>
      </c>
      <c r="C35" s="319">
        <v>139.72999999999999</v>
      </c>
      <c r="D35" s="320">
        <v>4470812422</v>
      </c>
      <c r="E35" s="320">
        <v>0</v>
      </c>
      <c r="F35" s="320">
        <v>5000000000</v>
      </c>
      <c r="G35" s="320">
        <v>9470812422</v>
      </c>
      <c r="H35" s="322"/>
    </row>
    <row r="36" spans="1:8" x14ac:dyDescent="0.25">
      <c r="A36" s="314" t="s">
        <v>8388</v>
      </c>
      <c r="B36" s="312" t="s">
        <v>8389</v>
      </c>
      <c r="C36" s="319">
        <v>78.760000000000005</v>
      </c>
      <c r="D36" s="320">
        <v>6156567267</v>
      </c>
      <c r="E36" s="320">
        <v>0</v>
      </c>
      <c r="F36" s="320">
        <v>12216740350</v>
      </c>
      <c r="G36" s="320">
        <v>18373307617</v>
      </c>
      <c r="H36" s="322"/>
    </row>
    <row r="37" spans="1:8" x14ac:dyDescent="0.25">
      <c r="A37" s="314" t="s">
        <v>8390</v>
      </c>
      <c r="B37" s="312" t="s">
        <v>8391</v>
      </c>
      <c r="C37" s="319">
        <v>153.33000000000001</v>
      </c>
      <c r="D37" s="320">
        <v>621367164</v>
      </c>
      <c r="E37" s="320">
        <v>0</v>
      </c>
      <c r="F37" s="320">
        <v>1684025603</v>
      </c>
      <c r="G37" s="320">
        <v>2305392767</v>
      </c>
      <c r="H37" s="322"/>
    </row>
    <row r="38" spans="1:8" x14ac:dyDescent="0.25">
      <c r="A38" s="314" t="s">
        <v>8392</v>
      </c>
      <c r="B38" s="312" t="s">
        <v>3369</v>
      </c>
      <c r="C38" s="319">
        <v>94.08</v>
      </c>
      <c r="D38" s="320">
        <v>1200718985</v>
      </c>
      <c r="E38" s="320">
        <v>0</v>
      </c>
      <c r="F38" s="320">
        <v>32500000</v>
      </c>
      <c r="G38" s="320">
        <v>1233218985</v>
      </c>
      <c r="H38" s="322"/>
    </row>
    <row r="39" spans="1:8" x14ac:dyDescent="0.25">
      <c r="A39" s="314" t="s">
        <v>8393</v>
      </c>
      <c r="B39" s="312" t="s">
        <v>1899</v>
      </c>
      <c r="C39" s="319">
        <v>71.11</v>
      </c>
      <c r="D39" s="320">
        <v>2752535304</v>
      </c>
      <c r="E39" s="320">
        <v>0</v>
      </c>
      <c r="F39" s="320">
        <v>6341912</v>
      </c>
      <c r="G39" s="320">
        <v>2758877216</v>
      </c>
      <c r="H39" s="322"/>
    </row>
    <row r="40" spans="1:8" x14ac:dyDescent="0.25">
      <c r="A40" s="314" t="s">
        <v>4611</v>
      </c>
      <c r="B40" s="312" t="s">
        <v>1755</v>
      </c>
      <c r="C40" s="319">
        <v>124.49</v>
      </c>
      <c r="D40" s="320">
        <v>0</v>
      </c>
      <c r="E40" s="320">
        <v>0</v>
      </c>
      <c r="F40" s="320">
        <v>114910000</v>
      </c>
      <c r="G40" s="320">
        <v>114910000</v>
      </c>
      <c r="H40" s="322"/>
    </row>
    <row r="41" spans="1:8" x14ac:dyDescent="0.25">
      <c r="A41" s="314" t="s">
        <v>2359</v>
      </c>
      <c r="B41" s="312" t="s">
        <v>1722</v>
      </c>
      <c r="C41" s="319">
        <v>67.17</v>
      </c>
      <c r="D41" s="320">
        <v>9114173012</v>
      </c>
      <c r="E41" s="320">
        <v>0</v>
      </c>
      <c r="F41" s="320">
        <v>9518885214</v>
      </c>
      <c r="G41" s="320">
        <v>18633058226</v>
      </c>
      <c r="H41" s="322"/>
    </row>
    <row r="42" spans="1:8" x14ac:dyDescent="0.25">
      <c r="A42" s="314" t="s">
        <v>2353</v>
      </c>
      <c r="B42" s="312" t="s">
        <v>1723</v>
      </c>
      <c r="C42" s="319">
        <v>200</v>
      </c>
      <c r="D42" s="320">
        <v>4606804926</v>
      </c>
      <c r="E42" s="320">
        <v>0</v>
      </c>
      <c r="F42" s="320">
        <v>0</v>
      </c>
      <c r="G42" s="320">
        <v>4606804926</v>
      </c>
      <c r="H42" s="322"/>
    </row>
    <row r="43" spans="1:8" x14ac:dyDescent="0.25">
      <c r="A43" s="314" t="s">
        <v>8394</v>
      </c>
      <c r="B43" s="312" t="s">
        <v>1729</v>
      </c>
      <c r="C43" s="319">
        <v>94.71</v>
      </c>
      <c r="D43" s="320">
        <v>25480562964</v>
      </c>
      <c r="E43" s="320">
        <v>0</v>
      </c>
      <c r="F43" s="320">
        <v>0</v>
      </c>
      <c r="G43" s="320">
        <v>25480562964</v>
      </c>
      <c r="H43" s="322"/>
    </row>
    <row r="44" spans="1:8" x14ac:dyDescent="0.25">
      <c r="A44" s="314" t="s">
        <v>8395</v>
      </c>
      <c r="B44" s="312" t="s">
        <v>8396</v>
      </c>
      <c r="C44" s="319">
        <v>94.44</v>
      </c>
      <c r="D44" s="320">
        <v>1003825191</v>
      </c>
      <c r="E44" s="320">
        <v>0</v>
      </c>
      <c r="F44" s="320">
        <v>3014253000</v>
      </c>
      <c r="G44" s="320">
        <v>4018078191</v>
      </c>
      <c r="H44" s="322"/>
    </row>
    <row r="45" spans="1:8" x14ac:dyDescent="0.25">
      <c r="A45" s="314" t="s">
        <v>2576</v>
      </c>
      <c r="B45" s="312" t="s">
        <v>8397</v>
      </c>
      <c r="C45" s="319">
        <v>100.06</v>
      </c>
      <c r="D45" s="320">
        <v>100033623954</v>
      </c>
      <c r="E45" s="320">
        <v>0</v>
      </c>
      <c r="F45" s="320">
        <v>28801285605</v>
      </c>
      <c r="G45" s="320">
        <v>128834909559</v>
      </c>
      <c r="H45" s="322"/>
    </row>
    <row r="46" spans="1:8" x14ac:dyDescent="0.25">
      <c r="A46" s="314" t="s">
        <v>2558</v>
      </c>
      <c r="B46" s="312" t="s">
        <v>8398</v>
      </c>
      <c r="C46" s="319">
        <v>82.15</v>
      </c>
      <c r="D46" s="320">
        <v>10490662410</v>
      </c>
      <c r="E46" s="320">
        <v>0</v>
      </c>
      <c r="F46" s="320">
        <v>0</v>
      </c>
      <c r="G46" s="320">
        <v>10490662410</v>
      </c>
      <c r="H46" s="322"/>
    </row>
    <row r="47" spans="1:8" x14ac:dyDescent="0.25">
      <c r="A47" s="314" t="s">
        <v>8399</v>
      </c>
      <c r="B47" s="312" t="s">
        <v>1786</v>
      </c>
      <c r="C47" s="319">
        <v>75</v>
      </c>
      <c r="D47" s="320">
        <v>457110275</v>
      </c>
      <c r="E47" s="320">
        <v>0</v>
      </c>
      <c r="F47" s="320">
        <v>24650000</v>
      </c>
      <c r="G47" s="320">
        <v>481760275</v>
      </c>
      <c r="H47" s="322"/>
    </row>
    <row r="48" spans="1:8" x14ac:dyDescent="0.25">
      <c r="A48" s="314" t="s">
        <v>8400</v>
      </c>
      <c r="B48" s="312" t="s">
        <v>7506</v>
      </c>
      <c r="C48" s="319">
        <v>200</v>
      </c>
      <c r="D48" s="320">
        <v>10277986540</v>
      </c>
      <c r="E48" s="320">
        <v>0</v>
      </c>
      <c r="F48" s="320">
        <v>17944991294</v>
      </c>
      <c r="G48" s="320">
        <v>28222977834</v>
      </c>
      <c r="H48" s="322"/>
    </row>
    <row r="49" spans="1:8" x14ac:dyDescent="0.25">
      <c r="A49" s="314" t="s">
        <v>8401</v>
      </c>
      <c r="B49" s="312" t="s">
        <v>8402</v>
      </c>
      <c r="C49" s="319">
        <v>85.79</v>
      </c>
      <c r="D49" s="320">
        <v>25140696150</v>
      </c>
      <c r="E49" s="320">
        <v>0</v>
      </c>
      <c r="F49" s="320">
        <v>0</v>
      </c>
      <c r="G49" s="320">
        <v>25140696150</v>
      </c>
      <c r="H49" s="322"/>
    </row>
    <row r="50" spans="1:8" x14ac:dyDescent="0.25">
      <c r="A50" s="314" t="s">
        <v>8403</v>
      </c>
      <c r="B50" s="312" t="s">
        <v>8404</v>
      </c>
      <c r="C50" s="319">
        <v>122.13</v>
      </c>
      <c r="D50" s="320">
        <v>2949045678</v>
      </c>
      <c r="E50" s="320">
        <v>0</v>
      </c>
      <c r="F50" s="320">
        <v>4022674582</v>
      </c>
      <c r="G50" s="320">
        <v>6971720260</v>
      </c>
      <c r="H50" s="322"/>
    </row>
    <row r="51" spans="1:8" x14ac:dyDescent="0.25">
      <c r="A51" s="314" t="s">
        <v>8405</v>
      </c>
      <c r="B51" s="312" t="s">
        <v>8406</v>
      </c>
      <c r="C51" s="319">
        <v>112.86</v>
      </c>
      <c r="D51" s="320">
        <v>1563770935</v>
      </c>
      <c r="E51" s="320">
        <v>0</v>
      </c>
      <c r="F51" s="320">
        <v>385927140</v>
      </c>
      <c r="G51" s="320">
        <v>1949698075</v>
      </c>
      <c r="H51" s="322"/>
    </row>
    <row r="52" spans="1:8" x14ac:dyDescent="0.25">
      <c r="A52" s="314" t="s">
        <v>8407</v>
      </c>
      <c r="B52" s="312" t="s">
        <v>8408</v>
      </c>
      <c r="C52" s="319">
        <v>119.25</v>
      </c>
      <c r="D52" s="320">
        <v>496535053</v>
      </c>
      <c r="E52" s="320">
        <v>0</v>
      </c>
      <c r="F52" s="320">
        <v>79293400</v>
      </c>
      <c r="G52" s="320">
        <v>575828453</v>
      </c>
      <c r="H52" s="322"/>
    </row>
    <row r="53" spans="1:8" x14ac:dyDescent="0.25">
      <c r="A53" s="314" t="s">
        <v>8409</v>
      </c>
      <c r="B53" s="312" t="s">
        <v>1686</v>
      </c>
      <c r="C53" s="314" t="s">
        <v>8363</v>
      </c>
      <c r="D53" s="320">
        <v>15160283745</v>
      </c>
      <c r="E53" s="320">
        <v>0</v>
      </c>
      <c r="F53" s="320">
        <v>0</v>
      </c>
      <c r="G53" s="320">
        <v>15160283745</v>
      </c>
      <c r="H53" s="322"/>
    </row>
    <row r="54" spans="1:8" x14ac:dyDescent="0.25">
      <c r="A54" s="314" t="s">
        <v>8410</v>
      </c>
      <c r="B54" s="312" t="s">
        <v>3384</v>
      </c>
      <c r="C54" s="319">
        <v>129.5</v>
      </c>
      <c r="D54" s="320">
        <v>4135241845</v>
      </c>
      <c r="E54" s="320">
        <v>0</v>
      </c>
      <c r="F54" s="320">
        <v>0</v>
      </c>
      <c r="G54" s="320">
        <v>4135241845</v>
      </c>
      <c r="H54" s="322"/>
    </row>
    <row r="55" spans="1:8" x14ac:dyDescent="0.25">
      <c r="A55" s="314" t="s">
        <v>8411</v>
      </c>
      <c r="B55" s="312" t="s">
        <v>8412</v>
      </c>
      <c r="C55" s="319">
        <v>0</v>
      </c>
      <c r="D55" s="320">
        <v>5580949342</v>
      </c>
      <c r="E55" s="320">
        <v>0</v>
      </c>
      <c r="F55" s="320">
        <v>0</v>
      </c>
      <c r="G55" s="320">
        <v>5580949342</v>
      </c>
      <c r="H55" s="322" t="s">
        <v>8676</v>
      </c>
    </row>
    <row r="56" spans="1:8" x14ac:dyDescent="0.25">
      <c r="A56" s="314" t="s">
        <v>8413</v>
      </c>
      <c r="B56" s="312" t="s">
        <v>7380</v>
      </c>
      <c r="C56" s="319">
        <v>200</v>
      </c>
      <c r="D56" s="320">
        <v>4899022150</v>
      </c>
      <c r="E56" s="320">
        <v>95538433</v>
      </c>
      <c r="F56" s="320">
        <v>10083916206</v>
      </c>
      <c r="G56" s="320">
        <v>15078476789</v>
      </c>
      <c r="H56" s="322"/>
    </row>
    <row r="57" spans="1:8" x14ac:dyDescent="0.25">
      <c r="A57" s="314" t="s">
        <v>8414</v>
      </c>
      <c r="B57" s="312" t="s">
        <v>1642</v>
      </c>
      <c r="C57" s="319">
        <v>100</v>
      </c>
      <c r="D57" s="320">
        <v>806479155</v>
      </c>
      <c r="E57" s="320">
        <v>0</v>
      </c>
      <c r="F57" s="320">
        <v>340075000</v>
      </c>
      <c r="G57" s="320">
        <v>1146554155</v>
      </c>
      <c r="H57" s="322"/>
    </row>
    <row r="58" spans="1:8" x14ac:dyDescent="0.25">
      <c r="A58" s="314" t="s">
        <v>8415</v>
      </c>
      <c r="B58" s="312" t="s">
        <v>7531</v>
      </c>
      <c r="C58" s="319">
        <v>123.1</v>
      </c>
      <c r="D58" s="320">
        <v>508568452</v>
      </c>
      <c r="E58" s="320">
        <v>0</v>
      </c>
      <c r="F58" s="320">
        <v>387038816</v>
      </c>
      <c r="G58" s="320">
        <v>895607268</v>
      </c>
      <c r="H58" s="322"/>
    </row>
    <row r="59" spans="1:8" x14ac:dyDescent="0.25">
      <c r="A59" s="314" t="s">
        <v>8416</v>
      </c>
      <c r="B59" s="312" t="s">
        <v>3442</v>
      </c>
      <c r="C59" s="319">
        <v>200</v>
      </c>
      <c r="D59" s="320">
        <v>874218216</v>
      </c>
      <c r="E59" s="320">
        <v>0</v>
      </c>
      <c r="F59" s="320">
        <v>1205219054</v>
      </c>
      <c r="G59" s="320">
        <v>2079437270</v>
      </c>
      <c r="H59" s="322"/>
    </row>
    <row r="60" spans="1:8" x14ac:dyDescent="0.25">
      <c r="A60" s="314" t="s">
        <v>8417</v>
      </c>
      <c r="B60" s="312" t="s">
        <v>8418</v>
      </c>
      <c r="C60" s="319">
        <v>100</v>
      </c>
      <c r="D60" s="320">
        <v>1487022979</v>
      </c>
      <c r="E60" s="320">
        <v>0</v>
      </c>
      <c r="F60" s="320">
        <v>0</v>
      </c>
      <c r="G60" s="320">
        <v>1487022979</v>
      </c>
      <c r="H60" s="322"/>
    </row>
    <row r="61" spans="1:8" x14ac:dyDescent="0.25">
      <c r="A61" s="314" t="s">
        <v>8419</v>
      </c>
      <c r="B61" s="312" t="s">
        <v>3159</v>
      </c>
      <c r="C61" s="319">
        <v>0</v>
      </c>
      <c r="D61" s="320">
        <v>385278305</v>
      </c>
      <c r="E61" s="320">
        <v>0</v>
      </c>
      <c r="F61" s="320">
        <v>0</v>
      </c>
      <c r="G61" s="320">
        <v>385278305</v>
      </c>
      <c r="H61" s="322"/>
    </row>
    <row r="62" spans="1:8" x14ac:dyDescent="0.25">
      <c r="A62" s="314" t="s">
        <v>8420</v>
      </c>
      <c r="B62" s="312" t="s">
        <v>8421</v>
      </c>
      <c r="C62" s="319">
        <v>0</v>
      </c>
      <c r="D62" s="320">
        <v>205020000</v>
      </c>
      <c r="E62" s="320">
        <v>0</v>
      </c>
      <c r="F62" s="320">
        <v>901784676</v>
      </c>
      <c r="G62" s="320">
        <v>1106804676</v>
      </c>
      <c r="H62" s="322"/>
    </row>
    <row r="63" spans="1:8" x14ac:dyDescent="0.25">
      <c r="A63" s="314" t="s">
        <v>8422</v>
      </c>
      <c r="B63" s="312" t="s">
        <v>8423</v>
      </c>
      <c r="C63" s="319">
        <v>103.86</v>
      </c>
      <c r="D63" s="320">
        <v>1132862993</v>
      </c>
      <c r="E63" s="320">
        <v>0</v>
      </c>
      <c r="F63" s="320">
        <v>0</v>
      </c>
      <c r="G63" s="320">
        <v>1132862993</v>
      </c>
      <c r="H63" s="322"/>
    </row>
    <row r="64" spans="1:8" x14ac:dyDescent="0.25">
      <c r="A64" s="314" t="s">
        <v>8424</v>
      </c>
      <c r="B64" s="312" t="s">
        <v>3468</v>
      </c>
      <c r="C64" s="319">
        <v>75</v>
      </c>
      <c r="D64" s="320">
        <v>3855718312</v>
      </c>
      <c r="E64" s="320">
        <v>0</v>
      </c>
      <c r="F64" s="320">
        <v>0</v>
      </c>
      <c r="G64" s="320">
        <v>3855718312</v>
      </c>
      <c r="H64" s="322"/>
    </row>
    <row r="65" spans="1:8" x14ac:dyDescent="0.25">
      <c r="A65" s="314" t="s">
        <v>8425</v>
      </c>
      <c r="B65" s="312" t="s">
        <v>2669</v>
      </c>
      <c r="C65" s="319">
        <v>109.41</v>
      </c>
      <c r="D65" s="320">
        <v>2044340288</v>
      </c>
      <c r="E65" s="320">
        <v>0</v>
      </c>
      <c r="F65" s="320">
        <v>374522910</v>
      </c>
      <c r="G65" s="320">
        <v>2418863198</v>
      </c>
      <c r="H65" s="322"/>
    </row>
    <row r="66" spans="1:8" x14ac:dyDescent="0.25">
      <c r="A66" s="314" t="s">
        <v>8426</v>
      </c>
      <c r="B66" s="312" t="s">
        <v>7871</v>
      </c>
      <c r="C66" s="319">
        <v>200</v>
      </c>
      <c r="D66" s="320">
        <v>3908822787</v>
      </c>
      <c r="E66" s="320">
        <v>0</v>
      </c>
      <c r="F66" s="320">
        <v>0</v>
      </c>
      <c r="G66" s="320">
        <v>3908822787</v>
      </c>
      <c r="H66" s="322"/>
    </row>
    <row r="67" spans="1:8" x14ac:dyDescent="0.25">
      <c r="A67" s="314" t="s">
        <v>8427</v>
      </c>
      <c r="B67" s="312" t="s">
        <v>7876</v>
      </c>
      <c r="C67" s="319">
        <v>63.27</v>
      </c>
      <c r="D67" s="320">
        <v>701298161</v>
      </c>
      <c r="E67" s="320">
        <v>0</v>
      </c>
      <c r="F67" s="320">
        <v>0</v>
      </c>
      <c r="G67" s="320">
        <v>701298161</v>
      </c>
      <c r="H67" s="322"/>
    </row>
    <row r="68" spans="1:8" x14ac:dyDescent="0.25">
      <c r="A68" s="314" t="s">
        <v>8428</v>
      </c>
      <c r="B68" s="312" t="s">
        <v>3463</v>
      </c>
      <c r="C68" s="319">
        <v>100</v>
      </c>
      <c r="D68" s="320">
        <v>129677542</v>
      </c>
      <c r="E68" s="320">
        <v>0</v>
      </c>
      <c r="F68" s="320">
        <v>0</v>
      </c>
      <c r="G68" s="320">
        <v>129677542</v>
      </c>
      <c r="H68" s="322"/>
    </row>
    <row r="69" spans="1:8" x14ac:dyDescent="0.25">
      <c r="A69" s="314" t="s">
        <v>8429</v>
      </c>
      <c r="B69" s="312" t="s">
        <v>1731</v>
      </c>
      <c r="C69" s="319">
        <v>92.06</v>
      </c>
      <c r="D69" s="320">
        <v>359225494171</v>
      </c>
      <c r="E69" s="320">
        <v>0</v>
      </c>
      <c r="F69" s="320">
        <v>0</v>
      </c>
      <c r="G69" s="320">
        <v>359225494171</v>
      </c>
      <c r="H69" s="322"/>
    </row>
    <row r="70" spans="1:8" x14ac:dyDescent="0.25">
      <c r="A70" s="314" t="s">
        <v>8430</v>
      </c>
      <c r="B70" s="312" t="s">
        <v>1800</v>
      </c>
      <c r="C70" s="319">
        <v>100</v>
      </c>
      <c r="D70" s="320">
        <v>2000000000</v>
      </c>
      <c r="E70" s="320">
        <v>0</v>
      </c>
      <c r="F70" s="320">
        <v>471666120</v>
      </c>
      <c r="G70" s="320">
        <v>2471666120</v>
      </c>
      <c r="H70" s="322"/>
    </row>
    <row r="71" spans="1:8" x14ac:dyDescent="0.25">
      <c r="A71" s="314" t="s">
        <v>8431</v>
      </c>
      <c r="B71" s="312" t="s">
        <v>8432</v>
      </c>
      <c r="C71" s="319">
        <v>118.18</v>
      </c>
      <c r="D71" s="320">
        <v>951501460</v>
      </c>
      <c r="E71" s="320">
        <v>0</v>
      </c>
      <c r="F71" s="320">
        <v>177986590</v>
      </c>
      <c r="G71" s="320">
        <v>1129488050</v>
      </c>
      <c r="H71" s="322"/>
    </row>
    <row r="72" spans="1:8" x14ac:dyDescent="0.25">
      <c r="A72" s="314" t="s">
        <v>8433</v>
      </c>
      <c r="B72" s="312" t="s">
        <v>1676</v>
      </c>
      <c r="C72" s="319">
        <v>100</v>
      </c>
      <c r="D72" s="320">
        <v>0</v>
      </c>
      <c r="E72" s="320">
        <v>6069893275</v>
      </c>
      <c r="F72" s="320">
        <v>0</v>
      </c>
      <c r="G72" s="320">
        <v>6069893275</v>
      </c>
      <c r="H72" s="322"/>
    </row>
    <row r="73" spans="1:8" x14ac:dyDescent="0.25">
      <c r="A73" s="314" t="s">
        <v>8434</v>
      </c>
      <c r="B73" s="312" t="s">
        <v>1673</v>
      </c>
      <c r="C73" s="319">
        <v>100</v>
      </c>
      <c r="D73" s="320">
        <v>2201957720</v>
      </c>
      <c r="E73" s="320">
        <v>0</v>
      </c>
      <c r="F73" s="320">
        <v>524023385</v>
      </c>
      <c r="G73" s="320">
        <v>2725981105</v>
      </c>
      <c r="H73" s="322"/>
    </row>
    <row r="74" spans="1:8" x14ac:dyDescent="0.25">
      <c r="A74" s="314" t="s">
        <v>8435</v>
      </c>
      <c r="B74" s="312" t="s">
        <v>1798</v>
      </c>
      <c r="C74" s="319">
        <v>0</v>
      </c>
      <c r="D74" s="320">
        <v>1339668689</v>
      </c>
      <c r="E74" s="320">
        <v>0</v>
      </c>
      <c r="F74" s="320">
        <v>0</v>
      </c>
      <c r="G74" s="320">
        <v>1339668689</v>
      </c>
      <c r="H74" s="322" t="s">
        <v>8677</v>
      </c>
    </row>
    <row r="75" spans="1:8" x14ac:dyDescent="0.25">
      <c r="A75" s="314" t="s">
        <v>8436</v>
      </c>
      <c r="B75" s="312" t="s">
        <v>1807</v>
      </c>
      <c r="C75" s="319">
        <v>100</v>
      </c>
      <c r="D75" s="320">
        <v>200000000</v>
      </c>
      <c r="E75" s="320">
        <v>0</v>
      </c>
      <c r="F75" s="320">
        <v>0</v>
      </c>
      <c r="G75" s="320">
        <v>200000000</v>
      </c>
      <c r="H75" s="322"/>
    </row>
    <row r="76" spans="1:8" x14ac:dyDescent="0.25">
      <c r="A76" s="314" t="s">
        <v>8437</v>
      </c>
      <c r="B76" s="312" t="s">
        <v>8438</v>
      </c>
      <c r="C76" s="319">
        <v>100</v>
      </c>
      <c r="D76" s="320">
        <v>6424170108</v>
      </c>
      <c r="E76" s="320">
        <v>0</v>
      </c>
      <c r="F76" s="320">
        <v>0</v>
      </c>
      <c r="G76" s="320">
        <v>6424170108</v>
      </c>
      <c r="H76" s="322"/>
    </row>
    <row r="77" spans="1:8" x14ac:dyDescent="0.25">
      <c r="A77" s="314" t="s">
        <v>8439</v>
      </c>
      <c r="B77" s="312" t="s">
        <v>3421</v>
      </c>
      <c r="C77" s="319">
        <v>94.23</v>
      </c>
      <c r="D77" s="320">
        <v>750588993</v>
      </c>
      <c r="E77" s="320">
        <v>0</v>
      </c>
      <c r="F77" s="320">
        <v>0</v>
      </c>
      <c r="G77" s="320">
        <v>750588993</v>
      </c>
      <c r="H77" s="322"/>
    </row>
    <row r="78" spans="1:8" x14ac:dyDescent="0.25">
      <c r="A78" s="314" t="s">
        <v>8440</v>
      </c>
      <c r="B78" s="312" t="s">
        <v>7977</v>
      </c>
      <c r="C78" s="319">
        <v>34.81</v>
      </c>
      <c r="D78" s="320">
        <v>1463576428</v>
      </c>
      <c r="E78" s="320">
        <v>0</v>
      </c>
      <c r="F78" s="320">
        <v>134000000</v>
      </c>
      <c r="G78" s="320">
        <v>1597576428</v>
      </c>
      <c r="H78" s="322"/>
    </row>
    <row r="79" spans="1:8" x14ac:dyDescent="0.25">
      <c r="A79" s="314" t="s">
        <v>8441</v>
      </c>
      <c r="B79" s="312" t="s">
        <v>7975</v>
      </c>
      <c r="C79" s="319">
        <v>49.44</v>
      </c>
      <c r="D79" s="320">
        <v>339300393</v>
      </c>
      <c r="E79" s="320">
        <v>0</v>
      </c>
      <c r="F79" s="320">
        <v>426200000</v>
      </c>
      <c r="G79" s="320">
        <v>765500393</v>
      </c>
      <c r="H79" s="322"/>
    </row>
    <row r="80" spans="1:8" x14ac:dyDescent="0.25">
      <c r="A80" s="314" t="s">
        <v>8442</v>
      </c>
      <c r="B80" s="312" t="s">
        <v>3366</v>
      </c>
      <c r="C80" s="319">
        <v>118.11</v>
      </c>
      <c r="D80" s="320">
        <v>8396060511</v>
      </c>
      <c r="E80" s="320">
        <v>0</v>
      </c>
      <c r="F80" s="320">
        <v>9542719794</v>
      </c>
      <c r="G80" s="320">
        <v>17938780305</v>
      </c>
      <c r="H80" s="322"/>
    </row>
    <row r="81" spans="1:8" x14ac:dyDescent="0.25">
      <c r="A81" s="314" t="s">
        <v>8443</v>
      </c>
      <c r="B81" s="312" t="s">
        <v>3419</v>
      </c>
      <c r="C81" s="319">
        <v>162.5</v>
      </c>
      <c r="D81" s="320">
        <v>3781131021</v>
      </c>
      <c r="E81" s="320">
        <v>0</v>
      </c>
      <c r="F81" s="320">
        <v>1271500000</v>
      </c>
      <c r="G81" s="320">
        <v>5052631021</v>
      </c>
      <c r="H81" s="322"/>
    </row>
    <row r="82" spans="1:8" x14ac:dyDescent="0.25">
      <c r="A82" s="314" t="s">
        <v>8444</v>
      </c>
      <c r="B82" s="312" t="s">
        <v>2246</v>
      </c>
      <c r="C82" s="319">
        <v>91.43</v>
      </c>
      <c r="D82" s="320">
        <v>991186818</v>
      </c>
      <c r="E82" s="320">
        <v>0</v>
      </c>
      <c r="F82" s="320">
        <v>0</v>
      </c>
      <c r="G82" s="320">
        <v>991186818</v>
      </c>
      <c r="H82" s="322"/>
    </row>
    <row r="83" spans="1:8" x14ac:dyDescent="0.25">
      <c r="A83" s="314" t="s">
        <v>8445</v>
      </c>
      <c r="B83" s="312" t="s">
        <v>1922</v>
      </c>
      <c r="C83" s="319">
        <v>80</v>
      </c>
      <c r="D83" s="320">
        <v>379101171</v>
      </c>
      <c r="E83" s="320">
        <v>0</v>
      </c>
      <c r="F83" s="320">
        <v>540074147</v>
      </c>
      <c r="G83" s="320">
        <v>919175318</v>
      </c>
      <c r="H83" s="322"/>
    </row>
    <row r="84" spans="1:8" x14ac:dyDescent="0.25">
      <c r="A84" s="314" t="s">
        <v>8446</v>
      </c>
      <c r="B84" s="312" t="s">
        <v>8447</v>
      </c>
      <c r="C84" s="319">
        <v>150</v>
      </c>
      <c r="D84" s="320">
        <v>110763249</v>
      </c>
      <c r="E84" s="320">
        <v>0</v>
      </c>
      <c r="F84" s="320">
        <v>1405808000</v>
      </c>
      <c r="G84" s="320">
        <v>1516571249</v>
      </c>
      <c r="H84" s="322"/>
    </row>
    <row r="85" spans="1:8" x14ac:dyDescent="0.25">
      <c r="A85" s="314" t="s">
        <v>8448</v>
      </c>
      <c r="B85" s="312" t="s">
        <v>1825</v>
      </c>
      <c r="C85" s="319">
        <v>100</v>
      </c>
      <c r="D85" s="320">
        <v>1101648860</v>
      </c>
      <c r="E85" s="320">
        <v>0</v>
      </c>
      <c r="F85" s="320">
        <v>412668912</v>
      </c>
      <c r="G85" s="320">
        <v>1514317772</v>
      </c>
      <c r="H85" s="322"/>
    </row>
    <row r="86" spans="1:8" x14ac:dyDescent="0.25">
      <c r="A86" s="314" t="s">
        <v>2397</v>
      </c>
      <c r="B86" s="312" t="s">
        <v>1725</v>
      </c>
      <c r="C86" s="319">
        <v>134.38999999999999</v>
      </c>
      <c r="D86" s="320">
        <v>934160185</v>
      </c>
      <c r="E86" s="320">
        <v>0</v>
      </c>
      <c r="F86" s="320">
        <v>0</v>
      </c>
      <c r="G86" s="320">
        <v>934160185</v>
      </c>
      <c r="H86" s="322"/>
    </row>
    <row r="87" spans="1:8" x14ac:dyDescent="0.25">
      <c r="A87" s="314" t="s">
        <v>8449</v>
      </c>
      <c r="B87" s="312" t="s">
        <v>8450</v>
      </c>
      <c r="C87" s="314" t="s">
        <v>8363</v>
      </c>
      <c r="D87" s="320">
        <v>4179475092</v>
      </c>
      <c r="E87" s="320">
        <v>0</v>
      </c>
      <c r="F87" s="320">
        <v>0</v>
      </c>
      <c r="G87" s="320">
        <v>4179475092</v>
      </c>
      <c r="H87" s="322"/>
    </row>
    <row r="88" spans="1:8" x14ac:dyDescent="0.25">
      <c r="A88" s="314" t="s">
        <v>8451</v>
      </c>
      <c r="B88" s="312" t="s">
        <v>8452</v>
      </c>
      <c r="C88" s="319">
        <v>36.32</v>
      </c>
      <c r="D88" s="320">
        <v>357990000</v>
      </c>
      <c r="E88" s="320">
        <v>0</v>
      </c>
      <c r="F88" s="320">
        <v>2527396795</v>
      </c>
      <c r="G88" s="320">
        <v>2885386795</v>
      </c>
      <c r="H88" s="322"/>
    </row>
    <row r="89" spans="1:8" x14ac:dyDescent="0.25">
      <c r="A89" s="314" t="s">
        <v>8453</v>
      </c>
      <c r="B89" s="312" t="s">
        <v>1718</v>
      </c>
      <c r="C89" s="319">
        <v>126.15</v>
      </c>
      <c r="D89" s="320">
        <v>8147012400</v>
      </c>
      <c r="E89" s="320">
        <v>0</v>
      </c>
      <c r="F89" s="320">
        <v>12229317582</v>
      </c>
      <c r="G89" s="320">
        <v>20376329982</v>
      </c>
      <c r="H89" s="322"/>
    </row>
    <row r="90" spans="1:8" x14ac:dyDescent="0.25">
      <c r="A90" s="314" t="s">
        <v>8454</v>
      </c>
      <c r="B90" s="312" t="s">
        <v>3413</v>
      </c>
      <c r="C90" s="314" t="s">
        <v>8363</v>
      </c>
      <c r="D90" s="320">
        <v>1514270816</v>
      </c>
      <c r="E90" s="320">
        <v>0</v>
      </c>
      <c r="F90" s="320">
        <v>0</v>
      </c>
      <c r="G90" s="320">
        <v>1514270816</v>
      </c>
      <c r="H90" s="322"/>
    </row>
    <row r="91" spans="1:8" x14ac:dyDescent="0.25">
      <c r="A91" s="314" t="s">
        <v>2382</v>
      </c>
      <c r="B91" s="312" t="s">
        <v>1728</v>
      </c>
      <c r="C91" s="319">
        <v>185.56</v>
      </c>
      <c r="D91" s="320">
        <v>10858878559</v>
      </c>
      <c r="E91" s="320">
        <v>0</v>
      </c>
      <c r="F91" s="320">
        <v>110400000</v>
      </c>
      <c r="G91" s="320">
        <v>10969278559</v>
      </c>
      <c r="H91" s="322"/>
    </row>
    <row r="92" spans="1:8" x14ac:dyDescent="0.25">
      <c r="A92" s="314" t="s">
        <v>4478</v>
      </c>
      <c r="B92" s="312" t="s">
        <v>1726</v>
      </c>
      <c r="C92" s="319">
        <v>151.18</v>
      </c>
      <c r="D92" s="320">
        <v>12647453914</v>
      </c>
      <c r="E92" s="320">
        <v>0</v>
      </c>
      <c r="F92" s="320">
        <v>5106600000</v>
      </c>
      <c r="G92" s="320">
        <v>17754053914</v>
      </c>
      <c r="H92" s="322"/>
    </row>
    <row r="93" spans="1:8" x14ac:dyDescent="0.25">
      <c r="A93" s="314" t="s">
        <v>4535</v>
      </c>
      <c r="B93" s="312" t="s">
        <v>4534</v>
      </c>
      <c r="C93" s="319">
        <v>162.71</v>
      </c>
      <c r="D93" s="320">
        <v>2684632642</v>
      </c>
      <c r="E93" s="320">
        <v>0</v>
      </c>
      <c r="F93" s="320">
        <v>19089630754</v>
      </c>
      <c r="G93" s="320">
        <v>21774263396</v>
      </c>
      <c r="H93" s="322"/>
    </row>
    <row r="94" spans="1:8" x14ac:dyDescent="0.25">
      <c r="A94" s="314" t="s">
        <v>2392</v>
      </c>
      <c r="B94" s="312" t="s">
        <v>1727</v>
      </c>
      <c r="C94" s="319">
        <v>56.39</v>
      </c>
      <c r="D94" s="320">
        <v>5985307446</v>
      </c>
      <c r="E94" s="320">
        <v>0</v>
      </c>
      <c r="F94" s="320">
        <v>3120000000</v>
      </c>
      <c r="G94" s="320">
        <v>9105307446</v>
      </c>
      <c r="H94" s="322"/>
    </row>
    <row r="95" spans="1:8" x14ac:dyDescent="0.25">
      <c r="A95" s="314" t="s">
        <v>8455</v>
      </c>
      <c r="B95" s="312" t="s">
        <v>1966</v>
      </c>
      <c r="C95" s="319">
        <v>118.82</v>
      </c>
      <c r="D95" s="320">
        <v>11746543472</v>
      </c>
      <c r="E95" s="320">
        <v>195372194949</v>
      </c>
      <c r="F95" s="320">
        <v>14037068727</v>
      </c>
      <c r="G95" s="320">
        <v>221155807148</v>
      </c>
      <c r="H95" s="322"/>
    </row>
    <row r="96" spans="1:8" x14ac:dyDescent="0.25">
      <c r="A96" s="314" t="s">
        <v>8456</v>
      </c>
      <c r="B96" s="312" t="s">
        <v>8457</v>
      </c>
      <c r="C96" s="319">
        <v>111.02</v>
      </c>
      <c r="D96" s="320">
        <v>4866324197</v>
      </c>
      <c r="E96" s="320">
        <v>1370257822</v>
      </c>
      <c r="F96" s="320">
        <v>0</v>
      </c>
      <c r="G96" s="320">
        <v>6236582019</v>
      </c>
      <c r="H96" s="322"/>
    </row>
    <row r="97" spans="1:8" x14ac:dyDescent="0.25">
      <c r="A97" s="314" t="s">
        <v>8458</v>
      </c>
      <c r="B97" s="312" t="s">
        <v>8459</v>
      </c>
      <c r="C97" s="319">
        <v>200</v>
      </c>
      <c r="D97" s="320">
        <v>6478457984</v>
      </c>
      <c r="E97" s="320">
        <v>0</v>
      </c>
      <c r="F97" s="320">
        <v>0</v>
      </c>
      <c r="G97" s="320">
        <v>6478457984</v>
      </c>
      <c r="H97" s="322"/>
    </row>
    <row r="98" spans="1:8" x14ac:dyDescent="0.25">
      <c r="A98" s="314" t="s">
        <v>8460</v>
      </c>
      <c r="B98" s="312" t="s">
        <v>8461</v>
      </c>
      <c r="C98" s="319">
        <v>111.31</v>
      </c>
      <c r="D98" s="320">
        <v>8087765059</v>
      </c>
      <c r="E98" s="320">
        <v>2984927237</v>
      </c>
      <c r="F98" s="320">
        <v>0</v>
      </c>
      <c r="G98" s="320">
        <v>11072692296</v>
      </c>
      <c r="H98" s="322"/>
    </row>
    <row r="99" spans="1:8" x14ac:dyDescent="0.25">
      <c r="A99" s="314" t="s">
        <v>8462</v>
      </c>
      <c r="B99" s="312" t="s">
        <v>8463</v>
      </c>
      <c r="C99" s="319">
        <v>117.19</v>
      </c>
      <c r="D99" s="320">
        <v>36465975842</v>
      </c>
      <c r="E99" s="320">
        <v>6514766695</v>
      </c>
      <c r="F99" s="320">
        <v>21946523092</v>
      </c>
      <c r="G99" s="320">
        <v>64927265629</v>
      </c>
      <c r="H99" s="322"/>
    </row>
    <row r="100" spans="1:8" x14ac:dyDescent="0.25">
      <c r="A100" s="314" t="s">
        <v>8464</v>
      </c>
      <c r="B100" s="312" t="s">
        <v>1821</v>
      </c>
      <c r="C100" s="319">
        <v>84.5</v>
      </c>
      <c r="D100" s="320">
        <v>1205444793</v>
      </c>
      <c r="E100" s="320">
        <v>0</v>
      </c>
      <c r="F100" s="320">
        <v>228261084</v>
      </c>
      <c r="G100" s="320">
        <v>1433705877</v>
      </c>
      <c r="H100" s="322"/>
    </row>
    <row r="101" spans="1:8" x14ac:dyDescent="0.25">
      <c r="A101" s="314" t="s">
        <v>8465</v>
      </c>
      <c r="B101" s="312" t="s">
        <v>1817</v>
      </c>
      <c r="C101" s="319">
        <v>116.67</v>
      </c>
      <c r="D101" s="320">
        <v>864323533</v>
      </c>
      <c r="E101" s="320">
        <v>0</v>
      </c>
      <c r="F101" s="320">
        <v>1243617600</v>
      </c>
      <c r="G101" s="320">
        <v>2107941133</v>
      </c>
      <c r="H101" s="322"/>
    </row>
    <row r="102" spans="1:8" x14ac:dyDescent="0.25">
      <c r="A102" s="314" t="s">
        <v>8466</v>
      </c>
      <c r="B102" s="312" t="s">
        <v>3375</v>
      </c>
      <c r="C102" s="314" t="s">
        <v>8363</v>
      </c>
      <c r="D102" s="320">
        <v>772391093</v>
      </c>
      <c r="E102" s="320">
        <v>0</v>
      </c>
      <c r="F102" s="320">
        <v>0</v>
      </c>
      <c r="G102" s="320">
        <v>772391093</v>
      </c>
      <c r="H102" s="322"/>
    </row>
    <row r="103" spans="1:8" x14ac:dyDescent="0.25">
      <c r="A103" s="314" t="s">
        <v>8467</v>
      </c>
      <c r="B103" s="312" t="s">
        <v>8468</v>
      </c>
      <c r="C103" s="319">
        <v>121.71</v>
      </c>
      <c r="D103" s="320">
        <v>2332175643</v>
      </c>
      <c r="E103" s="320">
        <v>0</v>
      </c>
      <c r="F103" s="320">
        <v>0</v>
      </c>
      <c r="G103" s="320">
        <v>2332175643</v>
      </c>
      <c r="H103" s="322"/>
    </row>
    <row r="104" spans="1:8" x14ac:dyDescent="0.25">
      <c r="A104" s="314" t="s">
        <v>8469</v>
      </c>
      <c r="B104" s="312" t="s">
        <v>1708</v>
      </c>
      <c r="C104" s="319">
        <v>103.62</v>
      </c>
      <c r="D104" s="320">
        <v>1746455403</v>
      </c>
      <c r="E104" s="320">
        <v>0</v>
      </c>
      <c r="F104" s="320">
        <v>0</v>
      </c>
      <c r="G104" s="320">
        <v>1746455403</v>
      </c>
      <c r="H104" s="322"/>
    </row>
    <row r="105" spans="1:8" x14ac:dyDescent="0.25">
      <c r="A105" s="314" t="s">
        <v>8470</v>
      </c>
      <c r="B105" s="312" t="s">
        <v>3391</v>
      </c>
      <c r="C105" s="319">
        <v>105.5</v>
      </c>
      <c r="D105" s="320">
        <v>242790638402</v>
      </c>
      <c r="E105" s="320">
        <v>0</v>
      </c>
      <c r="F105" s="320">
        <v>0</v>
      </c>
      <c r="G105" s="320">
        <v>242790638402</v>
      </c>
      <c r="H105" s="322"/>
    </row>
    <row r="106" spans="1:8" x14ac:dyDescent="0.25">
      <c r="A106" s="314" t="s">
        <v>8471</v>
      </c>
      <c r="B106" s="312" t="s">
        <v>1703</v>
      </c>
      <c r="C106" s="319">
        <v>100</v>
      </c>
      <c r="D106" s="320">
        <v>9547045182</v>
      </c>
      <c r="E106" s="320">
        <v>0</v>
      </c>
      <c r="F106" s="320">
        <v>0</v>
      </c>
      <c r="G106" s="320">
        <v>9547045182</v>
      </c>
      <c r="H106" s="322"/>
    </row>
    <row r="107" spans="1:8" x14ac:dyDescent="0.25">
      <c r="A107" s="314" t="s">
        <v>8472</v>
      </c>
      <c r="B107" s="312" t="s">
        <v>8473</v>
      </c>
      <c r="C107" s="319">
        <v>86.4</v>
      </c>
      <c r="D107" s="320">
        <v>9284070849</v>
      </c>
      <c r="E107" s="320">
        <v>0</v>
      </c>
      <c r="F107" s="320">
        <v>0</v>
      </c>
      <c r="G107" s="320">
        <v>9284070849</v>
      </c>
      <c r="H107" s="322"/>
    </row>
    <row r="108" spans="1:8" x14ac:dyDescent="0.25">
      <c r="A108" s="314" t="s">
        <v>8474</v>
      </c>
      <c r="B108" s="312" t="s">
        <v>3392</v>
      </c>
      <c r="C108" s="319">
        <v>100</v>
      </c>
      <c r="D108" s="320">
        <v>2794892723</v>
      </c>
      <c r="E108" s="320">
        <v>0</v>
      </c>
      <c r="F108" s="320">
        <v>0</v>
      </c>
      <c r="G108" s="320">
        <v>2794892723</v>
      </c>
      <c r="H108" s="322"/>
    </row>
    <row r="109" spans="1:8" x14ac:dyDescent="0.25">
      <c r="A109" s="314" t="s">
        <v>8475</v>
      </c>
      <c r="B109" s="312" t="s">
        <v>8476</v>
      </c>
      <c r="C109" s="319">
        <v>102.45</v>
      </c>
      <c r="D109" s="320">
        <v>620068602</v>
      </c>
      <c r="E109" s="320">
        <v>0</v>
      </c>
      <c r="F109" s="320">
        <v>0</v>
      </c>
      <c r="G109" s="320">
        <v>620068602</v>
      </c>
      <c r="H109" s="322"/>
    </row>
    <row r="110" spans="1:8" x14ac:dyDescent="0.25">
      <c r="A110" s="314" t="s">
        <v>8477</v>
      </c>
      <c r="B110" s="312" t="s">
        <v>8478</v>
      </c>
      <c r="C110" s="319">
        <v>120</v>
      </c>
      <c r="D110" s="320">
        <v>8347318272</v>
      </c>
      <c r="E110" s="320">
        <v>0</v>
      </c>
      <c r="F110" s="320">
        <v>5739801523</v>
      </c>
      <c r="G110" s="320">
        <v>14087119795</v>
      </c>
      <c r="H110" s="322"/>
    </row>
    <row r="111" spans="1:8" x14ac:dyDescent="0.25">
      <c r="A111" s="314" t="s">
        <v>8479</v>
      </c>
      <c r="B111" s="312" t="s">
        <v>8480</v>
      </c>
      <c r="C111" s="319">
        <v>103.86</v>
      </c>
      <c r="D111" s="320">
        <v>487640179</v>
      </c>
      <c r="E111" s="320">
        <v>0</v>
      </c>
      <c r="F111" s="320">
        <v>0</v>
      </c>
      <c r="G111" s="320">
        <v>487640179</v>
      </c>
      <c r="H111" s="322"/>
    </row>
    <row r="112" spans="1:8" x14ac:dyDescent="0.25">
      <c r="A112" s="314" t="s">
        <v>8481</v>
      </c>
      <c r="B112" s="312" t="s">
        <v>3465</v>
      </c>
      <c r="C112" s="319">
        <v>133.5</v>
      </c>
      <c r="D112" s="320">
        <v>21125254515</v>
      </c>
      <c r="E112" s="320">
        <v>0</v>
      </c>
      <c r="F112" s="320">
        <v>0</v>
      </c>
      <c r="G112" s="320">
        <v>21125254515</v>
      </c>
      <c r="H112" s="322"/>
    </row>
    <row r="113" spans="1:8" x14ac:dyDescent="0.25">
      <c r="A113" s="314" t="s">
        <v>8482</v>
      </c>
      <c r="B113" s="312" t="s">
        <v>1826</v>
      </c>
      <c r="C113" s="319">
        <v>139.94999999999999</v>
      </c>
      <c r="D113" s="320">
        <v>1309574508</v>
      </c>
      <c r="E113" s="320">
        <v>0</v>
      </c>
      <c r="F113" s="320">
        <v>0</v>
      </c>
      <c r="G113" s="320">
        <v>1309574508</v>
      </c>
      <c r="H113" s="322"/>
    </row>
    <row r="114" spans="1:8" x14ac:dyDescent="0.25">
      <c r="A114" s="314" t="s">
        <v>8483</v>
      </c>
      <c r="B114" s="312" t="s">
        <v>3460</v>
      </c>
      <c r="C114" s="319">
        <v>91.11</v>
      </c>
      <c r="D114" s="320">
        <v>314044293</v>
      </c>
      <c r="E114" s="320">
        <v>0</v>
      </c>
      <c r="F114" s="320">
        <v>0</v>
      </c>
      <c r="G114" s="320">
        <v>314044293</v>
      </c>
      <c r="H114" s="322"/>
    </row>
    <row r="115" spans="1:8" x14ac:dyDescent="0.25">
      <c r="A115" s="314" t="s">
        <v>8484</v>
      </c>
      <c r="B115" s="312" t="s">
        <v>3459</v>
      </c>
      <c r="C115" s="319">
        <v>120.83</v>
      </c>
      <c r="D115" s="320">
        <v>83881768</v>
      </c>
      <c r="E115" s="320">
        <v>0</v>
      </c>
      <c r="F115" s="320">
        <v>0</v>
      </c>
      <c r="G115" s="320">
        <v>83881768</v>
      </c>
      <c r="H115" s="322"/>
    </row>
    <row r="116" spans="1:8" x14ac:dyDescent="0.25">
      <c r="A116" s="314" t="s">
        <v>8485</v>
      </c>
      <c r="B116" s="312" t="s">
        <v>3454</v>
      </c>
      <c r="C116" s="319">
        <v>66.67</v>
      </c>
      <c r="D116" s="320">
        <v>783589771</v>
      </c>
      <c r="E116" s="320">
        <v>0</v>
      </c>
      <c r="F116" s="320">
        <v>0</v>
      </c>
      <c r="G116" s="320">
        <v>783589771</v>
      </c>
      <c r="H116" s="322"/>
    </row>
    <row r="117" spans="1:8" x14ac:dyDescent="0.25">
      <c r="A117" s="314" t="s">
        <v>8486</v>
      </c>
      <c r="B117" s="312" t="s">
        <v>3457</v>
      </c>
      <c r="C117" s="319">
        <v>101.89</v>
      </c>
      <c r="D117" s="320">
        <v>3843388713</v>
      </c>
      <c r="E117" s="320">
        <v>0</v>
      </c>
      <c r="F117" s="320">
        <v>0</v>
      </c>
      <c r="G117" s="320">
        <v>3843388713</v>
      </c>
      <c r="H117" s="322"/>
    </row>
    <row r="118" spans="1:8" x14ac:dyDescent="0.25">
      <c r="A118" s="314" t="s">
        <v>8487</v>
      </c>
      <c r="B118" s="312" t="s">
        <v>1795</v>
      </c>
      <c r="C118" s="319">
        <v>105</v>
      </c>
      <c r="D118" s="320">
        <v>8496690204</v>
      </c>
      <c r="E118" s="320">
        <v>2293469635</v>
      </c>
      <c r="F118" s="320">
        <v>0</v>
      </c>
      <c r="G118" s="320">
        <v>10790159839</v>
      </c>
      <c r="H118" s="322"/>
    </row>
    <row r="119" spans="1:8" x14ac:dyDescent="0.25">
      <c r="A119" s="314" t="s">
        <v>8488</v>
      </c>
      <c r="B119" s="312" t="s">
        <v>1650</v>
      </c>
      <c r="C119" s="319">
        <v>100</v>
      </c>
      <c r="D119" s="320">
        <v>106607041</v>
      </c>
      <c r="E119" s="320">
        <v>0</v>
      </c>
      <c r="F119" s="320">
        <v>0</v>
      </c>
      <c r="G119" s="320">
        <v>106607041</v>
      </c>
      <c r="H119" s="322"/>
    </row>
    <row r="120" spans="1:8" x14ac:dyDescent="0.25">
      <c r="A120" s="314" t="s">
        <v>8489</v>
      </c>
      <c r="B120" s="312" t="s">
        <v>8490</v>
      </c>
      <c r="C120" s="319">
        <v>100</v>
      </c>
      <c r="D120" s="320">
        <v>1906669322</v>
      </c>
      <c r="E120" s="320">
        <v>0</v>
      </c>
      <c r="F120" s="320">
        <v>0</v>
      </c>
      <c r="G120" s="320">
        <v>1906669322</v>
      </c>
      <c r="H120" s="322"/>
    </row>
    <row r="121" spans="1:8" x14ac:dyDescent="0.25">
      <c r="A121" s="314" t="s">
        <v>8491</v>
      </c>
      <c r="B121" s="312" t="s">
        <v>1796</v>
      </c>
      <c r="C121" s="319">
        <v>100</v>
      </c>
      <c r="D121" s="320">
        <v>14331337323</v>
      </c>
      <c r="E121" s="320">
        <v>0</v>
      </c>
      <c r="F121" s="320">
        <v>0</v>
      </c>
      <c r="G121" s="320">
        <v>14331337323</v>
      </c>
      <c r="H121" s="322"/>
    </row>
    <row r="122" spans="1:8" x14ac:dyDescent="0.25">
      <c r="A122" s="314" t="s">
        <v>8492</v>
      </c>
      <c r="B122" s="312" t="s">
        <v>3373</v>
      </c>
      <c r="C122" s="319">
        <v>100</v>
      </c>
      <c r="D122" s="320">
        <v>49695727238</v>
      </c>
      <c r="E122" s="320">
        <v>0</v>
      </c>
      <c r="F122" s="320">
        <v>113910519153</v>
      </c>
      <c r="G122" s="320">
        <v>163606246391</v>
      </c>
      <c r="H122" s="322"/>
    </row>
    <row r="123" spans="1:8" x14ac:dyDescent="0.25">
      <c r="A123" s="314" t="s">
        <v>8493</v>
      </c>
      <c r="B123" s="312" t="s">
        <v>1808</v>
      </c>
      <c r="C123" s="319">
        <v>93.65</v>
      </c>
      <c r="D123" s="320">
        <v>9072365546</v>
      </c>
      <c r="E123" s="320">
        <v>0</v>
      </c>
      <c r="F123" s="320">
        <v>6196581575</v>
      </c>
      <c r="G123" s="320">
        <v>15268947121</v>
      </c>
      <c r="H123" s="322"/>
    </row>
    <row r="124" spans="1:8" x14ac:dyDescent="0.25">
      <c r="A124" s="314" t="s">
        <v>8494</v>
      </c>
      <c r="B124" s="312" t="s">
        <v>8495</v>
      </c>
      <c r="C124" s="319">
        <v>144.97999999999999</v>
      </c>
      <c r="D124" s="320">
        <v>17880848571</v>
      </c>
      <c r="E124" s="320">
        <v>0</v>
      </c>
      <c r="F124" s="320">
        <v>14489977410</v>
      </c>
      <c r="G124" s="320">
        <v>32370825981</v>
      </c>
      <c r="H124" s="322"/>
    </row>
    <row r="125" spans="1:8" x14ac:dyDescent="0.25">
      <c r="A125" s="314" t="s">
        <v>8496</v>
      </c>
      <c r="B125" s="312" t="s">
        <v>3466</v>
      </c>
      <c r="C125" s="319">
        <v>18.920000000000002</v>
      </c>
      <c r="D125" s="320">
        <v>1601872724</v>
      </c>
      <c r="E125" s="320">
        <v>0</v>
      </c>
      <c r="F125" s="320">
        <v>144607042</v>
      </c>
      <c r="G125" s="320">
        <v>1746479766</v>
      </c>
      <c r="H125" s="322"/>
    </row>
    <row r="126" spans="1:8" x14ac:dyDescent="0.25">
      <c r="A126" s="314" t="s">
        <v>2365</v>
      </c>
      <c r="B126" s="312" t="s">
        <v>1720</v>
      </c>
      <c r="C126" s="319">
        <v>76.37</v>
      </c>
      <c r="D126" s="320">
        <v>53300033939</v>
      </c>
      <c r="E126" s="320">
        <v>208444516</v>
      </c>
      <c r="F126" s="320">
        <v>17110178286</v>
      </c>
      <c r="G126" s="320">
        <v>70618656741</v>
      </c>
      <c r="H126" s="322"/>
    </row>
    <row r="127" spans="1:8" x14ac:dyDescent="0.25">
      <c r="A127" s="314" t="s">
        <v>8497</v>
      </c>
      <c r="B127" s="312" t="s">
        <v>3425</v>
      </c>
      <c r="C127" s="319">
        <v>105.86</v>
      </c>
      <c r="D127" s="320">
        <v>2013675702</v>
      </c>
      <c r="E127" s="320">
        <v>0</v>
      </c>
      <c r="F127" s="320">
        <v>531931160</v>
      </c>
      <c r="G127" s="320">
        <v>2545606862</v>
      </c>
      <c r="H127" s="322"/>
    </row>
    <row r="128" spans="1:8" x14ac:dyDescent="0.25">
      <c r="A128" s="314" t="s">
        <v>8498</v>
      </c>
      <c r="B128" s="312" t="s">
        <v>8499</v>
      </c>
      <c r="C128" s="319">
        <v>127.28</v>
      </c>
      <c r="D128" s="320">
        <v>628056579</v>
      </c>
      <c r="E128" s="320">
        <v>0</v>
      </c>
      <c r="F128" s="320">
        <v>0</v>
      </c>
      <c r="G128" s="320">
        <v>628056579</v>
      </c>
      <c r="H128" s="322"/>
    </row>
    <row r="129" spans="1:8" x14ac:dyDescent="0.25">
      <c r="A129" s="314" t="s">
        <v>8500</v>
      </c>
      <c r="B129" s="312" t="s">
        <v>1687</v>
      </c>
      <c r="C129" s="319">
        <v>132.44999999999999</v>
      </c>
      <c r="D129" s="320">
        <v>11058940768</v>
      </c>
      <c r="E129" s="320">
        <v>0</v>
      </c>
      <c r="F129" s="320">
        <v>0</v>
      </c>
      <c r="G129" s="320">
        <v>11058940768</v>
      </c>
      <c r="H129" s="322"/>
    </row>
    <row r="130" spans="1:8" x14ac:dyDescent="0.25">
      <c r="A130" s="314" t="s">
        <v>8501</v>
      </c>
      <c r="B130" s="312" t="s">
        <v>8502</v>
      </c>
      <c r="C130" s="319">
        <v>100</v>
      </c>
      <c r="D130" s="320">
        <v>359747170567</v>
      </c>
      <c r="E130" s="320">
        <v>0</v>
      </c>
      <c r="F130" s="320">
        <v>0</v>
      </c>
      <c r="G130" s="320">
        <v>359747170567</v>
      </c>
      <c r="H130" s="322"/>
    </row>
    <row r="131" spans="1:8" x14ac:dyDescent="0.25">
      <c r="A131" s="314" t="s">
        <v>8503</v>
      </c>
      <c r="B131" s="312" t="s">
        <v>8504</v>
      </c>
      <c r="C131" s="314" t="s">
        <v>8363</v>
      </c>
      <c r="D131" s="320">
        <v>19183184071</v>
      </c>
      <c r="E131" s="320">
        <v>0</v>
      </c>
      <c r="F131" s="320">
        <v>0</v>
      </c>
      <c r="G131" s="320">
        <v>19183184071</v>
      </c>
      <c r="H131" s="322"/>
    </row>
    <row r="132" spans="1:8" x14ac:dyDescent="0.25">
      <c r="A132" s="314" t="s">
        <v>8505</v>
      </c>
      <c r="B132" s="312" t="s">
        <v>3397</v>
      </c>
      <c r="C132" s="319">
        <v>94.35</v>
      </c>
      <c r="D132" s="320">
        <v>39759930820</v>
      </c>
      <c r="E132" s="320">
        <v>0</v>
      </c>
      <c r="F132" s="320">
        <v>0</v>
      </c>
      <c r="G132" s="320">
        <v>39759930820</v>
      </c>
      <c r="H132" s="322"/>
    </row>
    <row r="133" spans="1:8" x14ac:dyDescent="0.25">
      <c r="A133" s="314" t="s">
        <v>8506</v>
      </c>
      <c r="B133" s="312" t="s">
        <v>3450</v>
      </c>
      <c r="C133" s="319">
        <v>103.86</v>
      </c>
      <c r="D133" s="320">
        <v>2185938696</v>
      </c>
      <c r="E133" s="320">
        <v>0</v>
      </c>
      <c r="F133" s="320">
        <v>0</v>
      </c>
      <c r="G133" s="320">
        <v>2185938696</v>
      </c>
      <c r="H133" s="322"/>
    </row>
    <row r="134" spans="1:8" x14ac:dyDescent="0.25">
      <c r="A134" s="314" t="s">
        <v>8507</v>
      </c>
      <c r="B134" s="312" t="s">
        <v>8508</v>
      </c>
      <c r="C134" s="319">
        <v>186.67</v>
      </c>
      <c r="D134" s="320">
        <v>24057061539</v>
      </c>
      <c r="E134" s="320">
        <v>0</v>
      </c>
      <c r="F134" s="320">
        <v>0</v>
      </c>
      <c r="G134" s="320">
        <v>24057061539</v>
      </c>
      <c r="H134" s="322"/>
    </row>
    <row r="135" spans="1:8" x14ac:dyDescent="0.25">
      <c r="A135" s="314" t="s">
        <v>8509</v>
      </c>
      <c r="B135" s="312" t="s">
        <v>1837</v>
      </c>
      <c r="C135" s="319">
        <v>200</v>
      </c>
      <c r="D135" s="320">
        <v>246411813</v>
      </c>
      <c r="E135" s="320">
        <v>0</v>
      </c>
      <c r="F135" s="320">
        <v>0</v>
      </c>
      <c r="G135" s="320">
        <v>246411813</v>
      </c>
      <c r="H135" s="322"/>
    </row>
    <row r="136" spans="1:8" x14ac:dyDescent="0.25">
      <c r="A136" s="314" t="s">
        <v>8510</v>
      </c>
      <c r="B136" s="312" t="s">
        <v>3453</v>
      </c>
      <c r="C136" s="319">
        <v>67.5</v>
      </c>
      <c r="D136" s="320">
        <v>650966875</v>
      </c>
      <c r="E136" s="320">
        <v>0</v>
      </c>
      <c r="F136" s="320">
        <v>0</v>
      </c>
      <c r="G136" s="320">
        <v>650966875</v>
      </c>
      <c r="H136" s="322"/>
    </row>
    <row r="137" spans="1:8" x14ac:dyDescent="0.25">
      <c r="A137" s="314" t="s">
        <v>8511</v>
      </c>
      <c r="B137" s="312" t="s">
        <v>1732</v>
      </c>
      <c r="C137" s="319">
        <v>92.98</v>
      </c>
      <c r="D137" s="320">
        <v>613609975822</v>
      </c>
      <c r="E137" s="320">
        <v>0</v>
      </c>
      <c r="F137" s="320">
        <v>0</v>
      </c>
      <c r="G137" s="320">
        <v>613609975822</v>
      </c>
      <c r="H137" s="322"/>
    </row>
    <row r="138" spans="1:8" x14ac:dyDescent="0.25">
      <c r="A138" s="314" t="s">
        <v>8512</v>
      </c>
      <c r="B138" s="312" t="s">
        <v>2479</v>
      </c>
      <c r="C138" s="319">
        <v>100</v>
      </c>
      <c r="D138" s="320">
        <v>41102532377</v>
      </c>
      <c r="E138" s="320">
        <v>0</v>
      </c>
      <c r="F138" s="320">
        <v>37328727336</v>
      </c>
      <c r="G138" s="320">
        <v>78431259713</v>
      </c>
      <c r="H138" s="322"/>
    </row>
    <row r="139" spans="1:8" x14ac:dyDescent="0.25">
      <c r="A139" s="314" t="s">
        <v>8513</v>
      </c>
      <c r="B139" s="312" t="s">
        <v>1810</v>
      </c>
      <c r="C139" s="319">
        <v>75</v>
      </c>
      <c r="D139" s="320">
        <v>11679917276</v>
      </c>
      <c r="E139" s="320">
        <v>0</v>
      </c>
      <c r="F139" s="320">
        <v>6330279426</v>
      </c>
      <c r="G139" s="320">
        <v>18010196702</v>
      </c>
      <c r="H139" s="322"/>
    </row>
    <row r="140" spans="1:8" x14ac:dyDescent="0.25">
      <c r="A140" s="314" t="s">
        <v>8514</v>
      </c>
      <c r="B140" s="312" t="s">
        <v>3363</v>
      </c>
      <c r="C140" s="319">
        <v>35.69</v>
      </c>
      <c r="D140" s="320">
        <v>3375576969</v>
      </c>
      <c r="E140" s="320">
        <v>0</v>
      </c>
      <c r="F140" s="320">
        <v>14207873684</v>
      </c>
      <c r="G140" s="320">
        <v>17583450653</v>
      </c>
      <c r="H140" s="322"/>
    </row>
    <row r="141" spans="1:8" x14ac:dyDescent="0.25">
      <c r="A141" s="314">
        <v>140055001</v>
      </c>
      <c r="B141" s="312" t="s">
        <v>1714</v>
      </c>
      <c r="C141" s="319">
        <v>0</v>
      </c>
      <c r="D141" s="320">
        <v>15000000000</v>
      </c>
      <c r="E141" s="320">
        <v>0</v>
      </c>
      <c r="F141" s="320">
        <v>0</v>
      </c>
      <c r="G141" s="320">
        <v>15000000000</v>
      </c>
      <c r="H141" s="322" t="s">
        <v>8515</v>
      </c>
    </row>
    <row r="142" spans="1:8" x14ac:dyDescent="0.25">
      <c r="A142" s="314" t="s">
        <v>2334</v>
      </c>
      <c r="B142" s="312" t="s">
        <v>3406</v>
      </c>
      <c r="C142" s="314" t="s">
        <v>8363</v>
      </c>
      <c r="D142" s="320">
        <v>696580345</v>
      </c>
      <c r="E142" s="320">
        <v>0</v>
      </c>
      <c r="F142" s="320">
        <v>0</v>
      </c>
      <c r="G142" s="320">
        <v>696580345</v>
      </c>
      <c r="H142" s="322"/>
    </row>
    <row r="143" spans="1:8" x14ac:dyDescent="0.25">
      <c r="A143" s="314" t="s">
        <v>4437</v>
      </c>
      <c r="B143" s="312" t="s">
        <v>1737</v>
      </c>
      <c r="C143" s="319">
        <v>0</v>
      </c>
      <c r="D143" s="320">
        <v>0</v>
      </c>
      <c r="E143" s="320">
        <v>0</v>
      </c>
      <c r="F143" s="320">
        <v>27654654</v>
      </c>
      <c r="G143" s="320">
        <v>27654654</v>
      </c>
      <c r="H143" s="322"/>
    </row>
    <row r="144" spans="1:8" x14ac:dyDescent="0.25">
      <c r="A144" s="314" t="s">
        <v>8516</v>
      </c>
      <c r="B144" s="312" t="s">
        <v>3417</v>
      </c>
      <c r="C144" s="319">
        <v>96.41</v>
      </c>
      <c r="D144" s="320">
        <v>64593424123</v>
      </c>
      <c r="E144" s="320">
        <v>0</v>
      </c>
      <c r="F144" s="320">
        <v>0</v>
      </c>
      <c r="G144" s="320">
        <v>64593424123</v>
      </c>
      <c r="H144" s="322"/>
    </row>
    <row r="145" spans="1:8" x14ac:dyDescent="0.25">
      <c r="A145" s="314" t="s">
        <v>8517</v>
      </c>
      <c r="B145" s="312" t="s">
        <v>8518</v>
      </c>
      <c r="C145" s="314">
        <v>100</v>
      </c>
      <c r="D145" s="320">
        <v>6645178718</v>
      </c>
      <c r="E145" s="320">
        <v>0</v>
      </c>
      <c r="F145" s="320">
        <v>0</v>
      </c>
      <c r="G145" s="320">
        <v>6645178718</v>
      </c>
      <c r="H145" s="322"/>
    </row>
    <row r="146" spans="1:8" x14ac:dyDescent="0.25">
      <c r="A146" s="314" t="s">
        <v>8519</v>
      </c>
      <c r="B146" s="312" t="s">
        <v>1753</v>
      </c>
      <c r="C146" s="319">
        <v>200</v>
      </c>
      <c r="D146" s="320">
        <v>10630139766</v>
      </c>
      <c r="E146" s="320">
        <v>0</v>
      </c>
      <c r="F146" s="320">
        <v>0</v>
      </c>
      <c r="G146" s="320">
        <v>10630139766</v>
      </c>
      <c r="H146" s="322"/>
    </row>
    <row r="147" spans="1:8" x14ac:dyDescent="0.25">
      <c r="A147" s="316" t="s">
        <v>8678</v>
      </c>
      <c r="B147" s="312" t="s">
        <v>8520</v>
      </c>
      <c r="C147" s="319">
        <v>0</v>
      </c>
      <c r="D147" s="320">
        <v>19571370293</v>
      </c>
      <c r="E147" s="320">
        <v>0</v>
      </c>
      <c r="F147" s="320">
        <v>0</v>
      </c>
      <c r="G147" s="320">
        <v>19571370293</v>
      </c>
      <c r="H147" s="322" t="s">
        <v>8521</v>
      </c>
    </row>
    <row r="148" spans="1:8" x14ac:dyDescent="0.25">
      <c r="A148" s="314" t="s">
        <v>8522</v>
      </c>
      <c r="B148" s="312" t="s">
        <v>1654</v>
      </c>
      <c r="C148" s="319">
        <v>200</v>
      </c>
      <c r="D148" s="320">
        <v>700000000</v>
      </c>
      <c r="E148" s="320">
        <v>0</v>
      </c>
      <c r="F148" s="320">
        <v>0</v>
      </c>
      <c r="G148" s="320">
        <v>700000000</v>
      </c>
      <c r="H148" s="322" t="s">
        <v>8523</v>
      </c>
    </row>
    <row r="149" spans="1:8" x14ac:dyDescent="0.25">
      <c r="A149" s="314" t="s">
        <v>8524</v>
      </c>
      <c r="B149" s="312" t="s">
        <v>2428</v>
      </c>
      <c r="C149" s="319">
        <v>100</v>
      </c>
      <c r="D149" s="320">
        <v>300000000</v>
      </c>
      <c r="E149" s="320">
        <v>0</v>
      </c>
      <c r="F149" s="320">
        <v>274350200</v>
      </c>
      <c r="G149" s="320">
        <v>574350200</v>
      </c>
      <c r="H149" s="322"/>
    </row>
    <row r="150" spans="1:8" x14ac:dyDescent="0.25">
      <c r="A150" s="314" t="s">
        <v>8525</v>
      </c>
      <c r="B150" s="312" t="s">
        <v>1787</v>
      </c>
      <c r="C150" s="319">
        <v>7.14</v>
      </c>
      <c r="D150" s="320">
        <v>117778830</v>
      </c>
      <c r="E150" s="320">
        <v>0</v>
      </c>
      <c r="F150" s="320">
        <v>0</v>
      </c>
      <c r="G150" s="320">
        <v>117778830</v>
      </c>
      <c r="H150" s="322"/>
    </row>
    <row r="151" spans="1:8" x14ac:dyDescent="0.25">
      <c r="A151" s="314" t="s">
        <v>8526</v>
      </c>
      <c r="B151" s="312" t="s">
        <v>7520</v>
      </c>
      <c r="C151" s="319">
        <v>161.66999999999999</v>
      </c>
      <c r="D151" s="320">
        <v>5393399043</v>
      </c>
      <c r="E151" s="320">
        <v>0</v>
      </c>
      <c r="F151" s="320">
        <v>35906867</v>
      </c>
      <c r="G151" s="320">
        <v>5429305910</v>
      </c>
      <c r="H151" s="322"/>
    </row>
    <row r="152" spans="1:8" x14ac:dyDescent="0.25">
      <c r="A152" s="314" t="s">
        <v>8527</v>
      </c>
      <c r="B152" s="312" t="s">
        <v>3422</v>
      </c>
      <c r="C152" s="319">
        <v>152.09</v>
      </c>
      <c r="D152" s="320">
        <v>2683270761</v>
      </c>
      <c r="E152" s="320">
        <v>140000000</v>
      </c>
      <c r="F152" s="320">
        <v>0</v>
      </c>
      <c r="G152" s="320">
        <v>2823270761</v>
      </c>
      <c r="H152" s="322"/>
    </row>
    <row r="153" spans="1:8" x14ac:dyDescent="0.25">
      <c r="A153" s="314" t="s">
        <v>8528</v>
      </c>
      <c r="B153" s="312" t="s">
        <v>1782</v>
      </c>
      <c r="C153" s="319">
        <v>61.17</v>
      </c>
      <c r="D153" s="320">
        <v>7380754520</v>
      </c>
      <c r="E153" s="320">
        <v>0</v>
      </c>
      <c r="F153" s="320">
        <v>0</v>
      </c>
      <c r="G153" s="320">
        <v>7380754520</v>
      </c>
      <c r="H153" s="322"/>
    </row>
    <row r="154" spans="1:8" x14ac:dyDescent="0.25">
      <c r="A154" s="314" t="s">
        <v>8529</v>
      </c>
      <c r="B154" s="312" t="s">
        <v>1819</v>
      </c>
      <c r="C154" s="319">
        <v>88.91</v>
      </c>
      <c r="D154" s="320">
        <v>1930817427</v>
      </c>
      <c r="E154" s="320">
        <v>0</v>
      </c>
      <c r="F154" s="320">
        <v>1266715100</v>
      </c>
      <c r="G154" s="320">
        <v>3197532527</v>
      </c>
      <c r="H154" s="322"/>
    </row>
    <row r="155" spans="1:8" x14ac:dyDescent="0.25">
      <c r="A155" s="314" t="s">
        <v>8530</v>
      </c>
      <c r="B155" s="312" t="s">
        <v>8531</v>
      </c>
      <c r="C155" s="314" t="s">
        <v>8363</v>
      </c>
      <c r="D155" s="320">
        <v>1271323036</v>
      </c>
      <c r="E155" s="320">
        <v>0</v>
      </c>
      <c r="F155" s="320">
        <v>0</v>
      </c>
      <c r="G155" s="320">
        <v>1271323036</v>
      </c>
      <c r="H155" s="322"/>
    </row>
    <row r="156" spans="1:8" x14ac:dyDescent="0.25">
      <c r="A156" s="314" t="s">
        <v>8532</v>
      </c>
      <c r="B156" s="312" t="s">
        <v>8533</v>
      </c>
      <c r="C156" s="314" t="s">
        <v>8363</v>
      </c>
      <c r="D156" s="320">
        <v>16858502472</v>
      </c>
      <c r="E156" s="320">
        <v>0</v>
      </c>
      <c r="F156" s="320">
        <v>0</v>
      </c>
      <c r="G156" s="320">
        <v>16858502472</v>
      </c>
      <c r="H156" s="322"/>
    </row>
    <row r="157" spans="1:8" x14ac:dyDescent="0.25">
      <c r="A157" s="314" t="s">
        <v>8534</v>
      </c>
      <c r="B157" s="312" t="s">
        <v>1689</v>
      </c>
      <c r="C157" s="314" t="s">
        <v>8363</v>
      </c>
      <c r="D157" s="320">
        <v>1607416050</v>
      </c>
      <c r="E157" s="320">
        <v>0</v>
      </c>
      <c r="F157" s="320">
        <v>0</v>
      </c>
      <c r="G157" s="320">
        <v>1607416050</v>
      </c>
      <c r="H157" s="322"/>
    </row>
    <row r="158" spans="1:8" x14ac:dyDescent="0.25">
      <c r="A158" s="314" t="s">
        <v>8535</v>
      </c>
      <c r="B158" s="312" t="s">
        <v>3376</v>
      </c>
      <c r="C158" s="314" t="s">
        <v>8363</v>
      </c>
      <c r="D158" s="320">
        <v>294305226</v>
      </c>
      <c r="E158" s="320">
        <v>0</v>
      </c>
      <c r="F158" s="320">
        <v>0</v>
      </c>
      <c r="G158" s="320">
        <v>294305226</v>
      </c>
      <c r="H158" s="322"/>
    </row>
    <row r="159" spans="1:8" x14ac:dyDescent="0.25">
      <c r="A159" s="314" t="s">
        <v>8536</v>
      </c>
      <c r="B159" s="312" t="s">
        <v>8537</v>
      </c>
      <c r="C159" s="319">
        <v>112.88</v>
      </c>
      <c r="D159" s="320">
        <v>2249441746</v>
      </c>
      <c r="E159" s="320">
        <v>0</v>
      </c>
      <c r="F159" s="320">
        <v>0</v>
      </c>
      <c r="G159" s="320">
        <v>2249441746</v>
      </c>
      <c r="H159" s="322"/>
    </row>
    <row r="160" spans="1:8" x14ac:dyDescent="0.25">
      <c r="A160" s="314" t="s">
        <v>8538</v>
      </c>
      <c r="B160" s="312" t="s">
        <v>1696</v>
      </c>
      <c r="C160" s="319">
        <v>70.099999999999994</v>
      </c>
      <c r="D160" s="320">
        <v>3528222604</v>
      </c>
      <c r="E160" s="320">
        <v>0</v>
      </c>
      <c r="F160" s="320">
        <v>0</v>
      </c>
      <c r="G160" s="320">
        <v>3528222604</v>
      </c>
      <c r="H160" s="322"/>
    </row>
    <row r="161" spans="1:8" x14ac:dyDescent="0.25">
      <c r="A161" s="314" t="s">
        <v>8539</v>
      </c>
      <c r="B161" s="312" t="s">
        <v>3393</v>
      </c>
      <c r="C161" s="319">
        <v>100.11</v>
      </c>
      <c r="D161" s="320">
        <v>10533113090</v>
      </c>
      <c r="E161" s="320">
        <v>0</v>
      </c>
      <c r="F161" s="320">
        <v>0</v>
      </c>
      <c r="G161" s="320">
        <v>10533113090</v>
      </c>
      <c r="H161" s="322"/>
    </row>
    <row r="162" spans="1:8" x14ac:dyDescent="0.25">
      <c r="A162" s="314" t="s">
        <v>8540</v>
      </c>
      <c r="B162" s="312" t="s">
        <v>3389</v>
      </c>
      <c r="C162" s="319">
        <v>118.06</v>
      </c>
      <c r="D162" s="320">
        <v>3694535910</v>
      </c>
      <c r="E162" s="320">
        <v>0</v>
      </c>
      <c r="F162" s="320">
        <v>0</v>
      </c>
      <c r="G162" s="320">
        <v>3694535910</v>
      </c>
      <c r="H162" s="322"/>
    </row>
    <row r="163" spans="1:8" x14ac:dyDescent="0.25">
      <c r="A163" s="314" t="s">
        <v>8541</v>
      </c>
      <c r="B163" s="312" t="s">
        <v>3399</v>
      </c>
      <c r="C163" s="319">
        <v>66.38</v>
      </c>
      <c r="D163" s="320">
        <v>1490091423</v>
      </c>
      <c r="E163" s="320">
        <v>0</v>
      </c>
      <c r="F163" s="320">
        <v>0</v>
      </c>
      <c r="G163" s="320">
        <v>1490091423</v>
      </c>
      <c r="H163" s="322"/>
    </row>
    <row r="164" spans="1:8" x14ac:dyDescent="0.25">
      <c r="A164" s="314" t="s">
        <v>8542</v>
      </c>
      <c r="B164" s="312" t="s">
        <v>7537</v>
      </c>
      <c r="C164" s="319">
        <v>132.38</v>
      </c>
      <c r="D164" s="320">
        <v>6101273360</v>
      </c>
      <c r="E164" s="320">
        <v>0</v>
      </c>
      <c r="F164" s="320">
        <v>6286090819</v>
      </c>
      <c r="G164" s="320">
        <v>12387364179</v>
      </c>
      <c r="H164" s="322"/>
    </row>
    <row r="165" spans="1:8" x14ac:dyDescent="0.25">
      <c r="A165" s="314" t="s">
        <v>8543</v>
      </c>
      <c r="B165" s="312" t="s">
        <v>8544</v>
      </c>
      <c r="C165" s="319">
        <v>101.25</v>
      </c>
      <c r="D165" s="320">
        <v>1445910731</v>
      </c>
      <c r="E165" s="320">
        <v>0</v>
      </c>
      <c r="F165" s="320">
        <v>500222487</v>
      </c>
      <c r="G165" s="320">
        <v>1946133218</v>
      </c>
      <c r="H165" s="322"/>
    </row>
    <row r="166" spans="1:8" x14ac:dyDescent="0.25">
      <c r="A166" s="314" t="s">
        <v>8545</v>
      </c>
      <c r="B166" s="312" t="s">
        <v>3162</v>
      </c>
      <c r="C166" s="319">
        <v>100.45</v>
      </c>
      <c r="D166" s="320">
        <v>3085467813</v>
      </c>
      <c r="E166" s="320">
        <v>0</v>
      </c>
      <c r="F166" s="320">
        <v>0</v>
      </c>
      <c r="G166" s="320">
        <v>3085467813</v>
      </c>
      <c r="H166" s="322"/>
    </row>
    <row r="167" spans="1:8" x14ac:dyDescent="0.25">
      <c r="A167" s="314" t="s">
        <v>8546</v>
      </c>
      <c r="B167" s="312" t="s">
        <v>8547</v>
      </c>
      <c r="C167" s="319">
        <v>0</v>
      </c>
      <c r="D167" s="320">
        <v>4994558309</v>
      </c>
      <c r="E167" s="320">
        <v>0</v>
      </c>
      <c r="F167" s="320">
        <v>8423830086</v>
      </c>
      <c r="G167" s="320">
        <v>13418388395</v>
      </c>
      <c r="H167" s="322"/>
    </row>
    <row r="168" spans="1:8" x14ac:dyDescent="0.25">
      <c r="A168" s="314" t="s">
        <v>8548</v>
      </c>
      <c r="B168" s="312" t="s">
        <v>1838</v>
      </c>
      <c r="C168" s="319">
        <v>107.53</v>
      </c>
      <c r="D168" s="320">
        <v>1235309534</v>
      </c>
      <c r="E168" s="320">
        <v>0</v>
      </c>
      <c r="F168" s="320">
        <v>0</v>
      </c>
      <c r="G168" s="320">
        <v>1235309534</v>
      </c>
      <c r="H168" s="322"/>
    </row>
    <row r="169" spans="1:8" x14ac:dyDescent="0.25">
      <c r="A169" s="314" t="s">
        <v>8549</v>
      </c>
      <c r="B169" s="312" t="s">
        <v>1839</v>
      </c>
      <c r="C169" s="319">
        <v>86.97</v>
      </c>
      <c r="D169" s="320">
        <v>250794153</v>
      </c>
      <c r="E169" s="320">
        <v>0</v>
      </c>
      <c r="F169" s="320">
        <v>0</v>
      </c>
      <c r="G169" s="320">
        <v>250794153</v>
      </c>
      <c r="H169" s="322"/>
    </row>
    <row r="170" spans="1:8" x14ac:dyDescent="0.25">
      <c r="A170" s="314" t="s">
        <v>8550</v>
      </c>
      <c r="B170" s="312" t="s">
        <v>8551</v>
      </c>
      <c r="C170" s="319">
        <v>89.29</v>
      </c>
      <c r="D170" s="320">
        <v>890422848</v>
      </c>
      <c r="E170" s="320">
        <v>0</v>
      </c>
      <c r="F170" s="320">
        <v>0</v>
      </c>
      <c r="G170" s="320">
        <v>890422848</v>
      </c>
      <c r="H170" s="322"/>
    </row>
    <row r="171" spans="1:8" x14ac:dyDescent="0.25">
      <c r="A171" s="314" t="s">
        <v>8552</v>
      </c>
      <c r="B171" s="312" t="s">
        <v>8553</v>
      </c>
      <c r="C171" s="319">
        <v>105</v>
      </c>
      <c r="D171" s="320">
        <v>8469662961</v>
      </c>
      <c r="E171" s="320">
        <v>0</v>
      </c>
      <c r="F171" s="320">
        <v>0</v>
      </c>
      <c r="G171" s="320">
        <v>8469662961</v>
      </c>
      <c r="H171" s="322"/>
    </row>
    <row r="172" spans="1:8" x14ac:dyDescent="0.25">
      <c r="A172" s="314" t="s">
        <v>8554</v>
      </c>
      <c r="B172" s="312" t="s">
        <v>1793</v>
      </c>
      <c r="C172" s="319">
        <v>105</v>
      </c>
      <c r="D172" s="320">
        <v>2450000000</v>
      </c>
      <c r="E172" s="320">
        <v>0</v>
      </c>
      <c r="F172" s="320">
        <v>0</v>
      </c>
      <c r="G172" s="320">
        <v>2450000000</v>
      </c>
      <c r="H172" s="322"/>
    </row>
    <row r="173" spans="1:8" x14ac:dyDescent="0.25">
      <c r="A173" s="314" t="s">
        <v>8555</v>
      </c>
      <c r="B173" s="312" t="s">
        <v>7404</v>
      </c>
      <c r="C173" s="319">
        <v>100</v>
      </c>
      <c r="D173" s="320">
        <v>23857920</v>
      </c>
      <c r="E173" s="320">
        <v>0</v>
      </c>
      <c r="F173" s="320">
        <v>0</v>
      </c>
      <c r="G173" s="320">
        <v>23857920</v>
      </c>
      <c r="H173" s="322"/>
    </row>
    <row r="174" spans="1:8" x14ac:dyDescent="0.25">
      <c r="A174" s="314" t="s">
        <v>8556</v>
      </c>
      <c r="B174" s="312" t="s">
        <v>3357</v>
      </c>
      <c r="C174" s="319">
        <v>100</v>
      </c>
      <c r="D174" s="320">
        <v>4019867055</v>
      </c>
      <c r="E174" s="320">
        <v>0</v>
      </c>
      <c r="F174" s="320">
        <v>4227345969</v>
      </c>
      <c r="G174" s="320">
        <v>8247213024</v>
      </c>
      <c r="H174" s="322"/>
    </row>
    <row r="175" spans="1:8" x14ac:dyDescent="0.25">
      <c r="A175" s="314" t="s">
        <v>8557</v>
      </c>
      <c r="B175" s="312" t="s">
        <v>3586</v>
      </c>
      <c r="C175" s="319">
        <v>80</v>
      </c>
      <c r="D175" s="320">
        <v>721592449</v>
      </c>
      <c r="E175" s="320">
        <v>0</v>
      </c>
      <c r="F175" s="320">
        <v>0</v>
      </c>
      <c r="G175" s="320">
        <v>721592449</v>
      </c>
      <c r="H175" s="322"/>
    </row>
    <row r="176" spans="1:8" x14ac:dyDescent="0.25">
      <c r="A176" s="314" t="s">
        <v>2909</v>
      </c>
      <c r="B176" s="312" t="s">
        <v>1661</v>
      </c>
      <c r="C176" s="319">
        <v>200</v>
      </c>
      <c r="D176" s="320">
        <v>3648232692</v>
      </c>
      <c r="E176" s="320">
        <v>0</v>
      </c>
      <c r="F176" s="320">
        <v>30000000</v>
      </c>
      <c r="G176" s="320">
        <v>3678232692</v>
      </c>
      <c r="H176" s="322"/>
    </row>
    <row r="177" spans="1:8" x14ac:dyDescent="0.25">
      <c r="A177" s="314" t="s">
        <v>8558</v>
      </c>
      <c r="B177" s="312" t="s">
        <v>1811</v>
      </c>
      <c r="C177" s="314">
        <v>24.53</v>
      </c>
      <c r="D177" s="320">
        <v>1475556662</v>
      </c>
      <c r="E177" s="320">
        <v>0</v>
      </c>
      <c r="F177" s="320">
        <v>0</v>
      </c>
      <c r="G177" s="320">
        <v>1475556662</v>
      </c>
      <c r="H177" s="322"/>
    </row>
    <row r="178" spans="1:8" x14ac:dyDescent="0.25">
      <c r="A178" s="314" t="s">
        <v>8559</v>
      </c>
      <c r="B178" s="312" t="s">
        <v>3346</v>
      </c>
      <c r="C178" s="319">
        <v>0</v>
      </c>
      <c r="D178" s="320">
        <v>200000000</v>
      </c>
      <c r="E178" s="320">
        <v>0</v>
      </c>
      <c r="F178" s="320">
        <v>0</v>
      </c>
      <c r="G178" s="320">
        <v>200000000</v>
      </c>
      <c r="H178" s="322"/>
    </row>
    <row r="179" spans="1:8" x14ac:dyDescent="0.25">
      <c r="A179" s="314" t="s">
        <v>8560</v>
      </c>
      <c r="B179" s="312" t="s">
        <v>8561</v>
      </c>
      <c r="C179" s="319">
        <v>100</v>
      </c>
      <c r="D179" s="320">
        <v>2007996495</v>
      </c>
      <c r="E179" s="320">
        <v>0</v>
      </c>
      <c r="F179" s="320">
        <v>0</v>
      </c>
      <c r="G179" s="320">
        <v>2007996495</v>
      </c>
      <c r="H179" s="322"/>
    </row>
    <row r="180" spans="1:8" x14ac:dyDescent="0.25">
      <c r="A180" s="314" t="s">
        <v>8562</v>
      </c>
      <c r="B180" s="312" t="s">
        <v>3352</v>
      </c>
      <c r="C180" s="319">
        <v>0</v>
      </c>
      <c r="D180" s="320">
        <v>9058668496</v>
      </c>
      <c r="E180" s="320">
        <v>0</v>
      </c>
      <c r="F180" s="320">
        <v>0</v>
      </c>
      <c r="G180" s="320">
        <v>9058668496</v>
      </c>
      <c r="H180" s="322"/>
    </row>
    <row r="181" spans="1:8" x14ac:dyDescent="0.25">
      <c r="A181" s="314" t="s">
        <v>8563</v>
      </c>
      <c r="B181" s="312" t="s">
        <v>3355</v>
      </c>
      <c r="C181" s="319">
        <v>100</v>
      </c>
      <c r="D181" s="320">
        <v>0</v>
      </c>
      <c r="E181" s="320">
        <v>0</v>
      </c>
      <c r="F181" s="320">
        <v>43684525299</v>
      </c>
      <c r="G181" s="320">
        <v>43684525299</v>
      </c>
      <c r="H181" s="322"/>
    </row>
    <row r="182" spans="1:8" x14ac:dyDescent="0.25">
      <c r="A182" s="314" t="s">
        <v>8564</v>
      </c>
      <c r="B182" s="312" t="s">
        <v>3358</v>
      </c>
      <c r="C182" s="314" t="s">
        <v>8363</v>
      </c>
      <c r="D182" s="320">
        <v>582617879</v>
      </c>
      <c r="E182" s="320">
        <v>0</v>
      </c>
      <c r="F182" s="320">
        <v>0</v>
      </c>
      <c r="G182" s="320">
        <v>582617879</v>
      </c>
      <c r="H182" s="322"/>
    </row>
    <row r="183" spans="1:8" x14ac:dyDescent="0.25">
      <c r="A183" s="314" t="s">
        <v>8565</v>
      </c>
      <c r="B183" s="312" t="s">
        <v>3360</v>
      </c>
      <c r="C183" s="314" t="s">
        <v>8363</v>
      </c>
      <c r="D183" s="320">
        <v>372204453</v>
      </c>
      <c r="E183" s="320">
        <v>0</v>
      </c>
      <c r="F183" s="320">
        <v>0</v>
      </c>
      <c r="G183" s="320">
        <v>372204453</v>
      </c>
      <c r="H183" s="322"/>
    </row>
    <row r="184" spans="1:8" x14ac:dyDescent="0.25">
      <c r="A184" s="314" t="s">
        <v>8566</v>
      </c>
      <c r="B184" s="312" t="s">
        <v>7985</v>
      </c>
      <c r="C184" s="319">
        <v>29.54</v>
      </c>
      <c r="D184" s="320">
        <v>8352561987</v>
      </c>
      <c r="E184" s="320">
        <v>0</v>
      </c>
      <c r="F184" s="320">
        <v>685319885952</v>
      </c>
      <c r="G184" s="320">
        <v>693672447939</v>
      </c>
      <c r="H184" s="322"/>
    </row>
    <row r="185" spans="1:8" x14ac:dyDescent="0.25">
      <c r="A185" s="314" t="s">
        <v>2904</v>
      </c>
      <c r="B185" s="312" t="s">
        <v>3365</v>
      </c>
      <c r="C185" s="319">
        <v>133.16</v>
      </c>
      <c r="D185" s="320">
        <v>37438175224</v>
      </c>
      <c r="E185" s="320">
        <v>2712098939</v>
      </c>
      <c r="F185" s="320">
        <v>41975715980</v>
      </c>
      <c r="G185" s="320">
        <v>82125990143</v>
      </c>
      <c r="H185" s="322"/>
    </row>
    <row r="186" spans="1:8" x14ac:dyDescent="0.25">
      <c r="A186" s="314" t="s">
        <v>8567</v>
      </c>
      <c r="B186" s="312" t="s">
        <v>8568</v>
      </c>
      <c r="C186" s="319">
        <v>100</v>
      </c>
      <c r="D186" s="320">
        <v>865324443</v>
      </c>
      <c r="E186" s="320">
        <v>0</v>
      </c>
      <c r="F186" s="320">
        <v>298000000</v>
      </c>
      <c r="G186" s="320">
        <v>1163324443</v>
      </c>
      <c r="H186" s="322"/>
    </row>
    <row r="187" spans="1:8" x14ac:dyDescent="0.25">
      <c r="A187" s="314" t="s">
        <v>8569</v>
      </c>
      <c r="B187" s="312" t="s">
        <v>2255</v>
      </c>
      <c r="C187" s="319">
        <v>21.74</v>
      </c>
      <c r="D187" s="320">
        <v>17678208195</v>
      </c>
      <c r="E187" s="320">
        <v>0</v>
      </c>
      <c r="F187" s="320">
        <v>2860944414</v>
      </c>
      <c r="G187" s="320">
        <v>20539152609</v>
      </c>
      <c r="H187" s="322"/>
    </row>
    <row r="188" spans="1:8" x14ac:dyDescent="0.25">
      <c r="A188" s="314" t="s">
        <v>8570</v>
      </c>
      <c r="B188" s="312" t="s">
        <v>7960</v>
      </c>
      <c r="C188" s="314" t="s">
        <v>8363</v>
      </c>
      <c r="D188" s="320">
        <v>2636367349</v>
      </c>
      <c r="E188" s="320">
        <v>0</v>
      </c>
      <c r="F188" s="320">
        <v>0</v>
      </c>
      <c r="G188" s="320">
        <v>2636367349</v>
      </c>
      <c r="H188" s="322"/>
    </row>
    <row r="189" spans="1:8" x14ac:dyDescent="0.25">
      <c r="A189" s="314" t="s">
        <v>8571</v>
      </c>
      <c r="B189" s="312" t="s">
        <v>3418</v>
      </c>
      <c r="C189" s="314" t="s">
        <v>8363</v>
      </c>
      <c r="D189" s="320">
        <v>975406553</v>
      </c>
      <c r="E189" s="320">
        <v>0</v>
      </c>
      <c r="F189" s="320">
        <v>0</v>
      </c>
      <c r="G189" s="320">
        <v>975406553</v>
      </c>
      <c r="H189" s="322"/>
    </row>
    <row r="190" spans="1:8" x14ac:dyDescent="0.25">
      <c r="A190" s="314" t="s">
        <v>8572</v>
      </c>
      <c r="B190" s="312" t="s">
        <v>1936</v>
      </c>
      <c r="C190" s="319">
        <v>60.79</v>
      </c>
      <c r="D190" s="320">
        <v>524479164</v>
      </c>
      <c r="E190" s="320">
        <v>0</v>
      </c>
      <c r="F190" s="320">
        <v>0</v>
      </c>
      <c r="G190" s="320">
        <v>524479164</v>
      </c>
      <c r="H190" s="322"/>
    </row>
    <row r="191" spans="1:8" x14ac:dyDescent="0.25">
      <c r="A191" s="314" t="s">
        <v>8573</v>
      </c>
      <c r="B191" s="312" t="s">
        <v>8574</v>
      </c>
      <c r="C191" s="319">
        <v>104.76</v>
      </c>
      <c r="D191" s="320">
        <v>699503330</v>
      </c>
      <c r="E191" s="320">
        <v>0</v>
      </c>
      <c r="F191" s="320">
        <v>7623416752</v>
      </c>
      <c r="G191" s="320">
        <v>8322920082</v>
      </c>
      <c r="H191" s="322"/>
    </row>
    <row r="192" spans="1:8" x14ac:dyDescent="0.25">
      <c r="A192" s="314" t="s">
        <v>8575</v>
      </c>
      <c r="B192" s="312" t="s">
        <v>8576</v>
      </c>
      <c r="C192" s="319">
        <v>100</v>
      </c>
      <c r="D192" s="320">
        <v>718654943</v>
      </c>
      <c r="E192" s="320">
        <v>0</v>
      </c>
      <c r="F192" s="320">
        <v>1154994402</v>
      </c>
      <c r="G192" s="320">
        <v>1873649345</v>
      </c>
      <c r="H192" s="322"/>
    </row>
    <row r="193" spans="1:8" x14ac:dyDescent="0.25">
      <c r="A193" s="314" t="s">
        <v>8577</v>
      </c>
      <c r="B193" s="312" t="s">
        <v>7522</v>
      </c>
      <c r="C193" s="319">
        <v>68.52</v>
      </c>
      <c r="D193" s="320">
        <v>1464784402</v>
      </c>
      <c r="E193" s="320">
        <v>0</v>
      </c>
      <c r="F193" s="320">
        <v>792426000</v>
      </c>
      <c r="G193" s="320">
        <v>2257210402</v>
      </c>
      <c r="H193" s="322"/>
    </row>
    <row r="194" spans="1:8" x14ac:dyDescent="0.25">
      <c r="A194" s="314" t="s">
        <v>8578</v>
      </c>
      <c r="B194" s="312" t="s">
        <v>1706</v>
      </c>
      <c r="C194" s="319">
        <v>108.37</v>
      </c>
      <c r="D194" s="320">
        <v>2494310047</v>
      </c>
      <c r="E194" s="320">
        <v>0</v>
      </c>
      <c r="F194" s="320">
        <v>0</v>
      </c>
      <c r="G194" s="320">
        <v>2494310047</v>
      </c>
      <c r="H194" s="322"/>
    </row>
    <row r="195" spans="1:8" x14ac:dyDescent="0.25">
      <c r="A195" s="314" t="s">
        <v>8579</v>
      </c>
      <c r="B195" s="312" t="s">
        <v>3383</v>
      </c>
      <c r="C195" s="319">
        <v>111.77</v>
      </c>
      <c r="D195" s="320">
        <v>8780107495</v>
      </c>
      <c r="E195" s="320">
        <v>0</v>
      </c>
      <c r="F195" s="320">
        <v>0</v>
      </c>
      <c r="G195" s="320">
        <v>8780107495</v>
      </c>
      <c r="H195" s="322"/>
    </row>
    <row r="196" spans="1:8" x14ac:dyDescent="0.25">
      <c r="A196" s="314" t="s">
        <v>8580</v>
      </c>
      <c r="B196" s="312" t="s">
        <v>8581</v>
      </c>
      <c r="C196" s="319">
        <v>140.74</v>
      </c>
      <c r="D196" s="320">
        <v>84607571665</v>
      </c>
      <c r="E196" s="320">
        <v>0</v>
      </c>
      <c r="F196" s="320">
        <v>0</v>
      </c>
      <c r="G196" s="320">
        <v>84607571665</v>
      </c>
      <c r="H196" s="322"/>
    </row>
    <row r="197" spans="1:8" x14ac:dyDescent="0.25">
      <c r="A197" s="314" t="s">
        <v>8582</v>
      </c>
      <c r="B197" s="312" t="s">
        <v>1699</v>
      </c>
      <c r="C197" s="319">
        <v>0</v>
      </c>
      <c r="D197" s="320">
        <v>324340807</v>
      </c>
      <c r="E197" s="320">
        <v>0</v>
      </c>
      <c r="F197" s="320">
        <v>0</v>
      </c>
      <c r="G197" s="320">
        <v>324340807</v>
      </c>
      <c r="H197" s="322"/>
    </row>
    <row r="198" spans="1:8" x14ac:dyDescent="0.25">
      <c r="A198" s="314" t="s">
        <v>8583</v>
      </c>
      <c r="B198" s="312" t="s">
        <v>8584</v>
      </c>
      <c r="C198" s="314" t="s">
        <v>8363</v>
      </c>
      <c r="D198" s="320">
        <v>17172801323</v>
      </c>
      <c r="E198" s="320">
        <v>0</v>
      </c>
      <c r="F198" s="320">
        <v>0</v>
      </c>
      <c r="G198" s="320">
        <v>17172801323</v>
      </c>
      <c r="H198" s="322"/>
    </row>
    <row r="199" spans="1:8" x14ac:dyDescent="0.25">
      <c r="A199" s="314" t="s">
        <v>8585</v>
      </c>
      <c r="B199" s="312" t="s">
        <v>1829</v>
      </c>
      <c r="C199" s="319">
        <v>200</v>
      </c>
      <c r="D199" s="320">
        <v>144896924</v>
      </c>
      <c r="E199" s="320">
        <v>0</v>
      </c>
      <c r="F199" s="320">
        <v>0</v>
      </c>
      <c r="G199" s="320">
        <v>144896924</v>
      </c>
      <c r="H199" s="322"/>
    </row>
    <row r="200" spans="1:8" x14ac:dyDescent="0.25">
      <c r="A200" s="314" t="s">
        <v>8586</v>
      </c>
      <c r="B200" s="312" t="s">
        <v>1836</v>
      </c>
      <c r="C200" s="319">
        <v>11.8</v>
      </c>
      <c r="D200" s="320">
        <v>2243232722</v>
      </c>
      <c r="E200" s="320">
        <v>0</v>
      </c>
      <c r="F200" s="320">
        <v>0</v>
      </c>
      <c r="G200" s="320">
        <v>2243232722</v>
      </c>
      <c r="H200" s="322"/>
    </row>
    <row r="201" spans="1:8" x14ac:dyDescent="0.25">
      <c r="A201" s="314" t="s">
        <v>8587</v>
      </c>
      <c r="B201" s="312" t="s">
        <v>2689</v>
      </c>
      <c r="C201" s="319">
        <v>48.78</v>
      </c>
      <c r="D201" s="320">
        <v>55451700</v>
      </c>
      <c r="E201" s="320">
        <v>0</v>
      </c>
      <c r="F201" s="320">
        <v>0</v>
      </c>
      <c r="G201" s="320">
        <v>55451700</v>
      </c>
      <c r="H201" s="322"/>
    </row>
    <row r="202" spans="1:8" x14ac:dyDescent="0.25">
      <c r="A202" s="314" t="s">
        <v>8588</v>
      </c>
      <c r="B202" s="312" t="s">
        <v>7884</v>
      </c>
      <c r="C202" s="319">
        <v>50</v>
      </c>
      <c r="D202" s="320">
        <v>997053190</v>
      </c>
      <c r="E202" s="320">
        <v>0</v>
      </c>
      <c r="F202" s="320">
        <v>0</v>
      </c>
      <c r="G202" s="320">
        <v>997053190</v>
      </c>
      <c r="H202" s="322"/>
    </row>
    <row r="203" spans="1:8" x14ac:dyDescent="0.25">
      <c r="A203" s="314" t="s">
        <v>8589</v>
      </c>
      <c r="B203" s="312" t="s">
        <v>2476</v>
      </c>
      <c r="C203" s="319">
        <v>0</v>
      </c>
      <c r="D203" s="320">
        <v>7379077555</v>
      </c>
      <c r="E203" s="320">
        <v>0</v>
      </c>
      <c r="F203" s="320">
        <v>0</v>
      </c>
      <c r="G203" s="320">
        <v>7379077555</v>
      </c>
      <c r="H203" s="322" t="s">
        <v>8679</v>
      </c>
    </row>
    <row r="204" spans="1:8" x14ac:dyDescent="0.25">
      <c r="A204" s="314" t="s">
        <v>8590</v>
      </c>
      <c r="B204" s="312" t="s">
        <v>1778</v>
      </c>
      <c r="C204" s="319">
        <v>30</v>
      </c>
      <c r="D204" s="320">
        <v>79234123</v>
      </c>
      <c r="E204" s="320">
        <v>0</v>
      </c>
      <c r="F204" s="320">
        <v>0</v>
      </c>
      <c r="G204" s="320">
        <v>79234123</v>
      </c>
      <c r="H204" s="322"/>
    </row>
    <row r="205" spans="1:8" x14ac:dyDescent="0.25">
      <c r="A205" s="314" t="s">
        <v>8591</v>
      </c>
      <c r="B205" s="312" t="s">
        <v>1797</v>
      </c>
      <c r="C205" s="319">
        <v>65.510000000000005</v>
      </c>
      <c r="D205" s="320">
        <v>55953312831</v>
      </c>
      <c r="E205" s="320">
        <v>0</v>
      </c>
      <c r="F205" s="320">
        <v>0</v>
      </c>
      <c r="G205" s="320">
        <v>55953312831</v>
      </c>
      <c r="H205" s="322"/>
    </row>
    <row r="206" spans="1:8" x14ac:dyDescent="0.25">
      <c r="A206" s="314" t="s">
        <v>2541</v>
      </c>
      <c r="B206" s="312" t="s">
        <v>8592</v>
      </c>
      <c r="C206" s="319">
        <v>90</v>
      </c>
      <c r="D206" s="320">
        <v>30680399845</v>
      </c>
      <c r="E206" s="320">
        <v>0</v>
      </c>
      <c r="F206" s="320">
        <v>337548099977</v>
      </c>
      <c r="G206" s="320">
        <v>368228499822</v>
      </c>
      <c r="H206" s="322"/>
    </row>
    <row r="207" spans="1:8" x14ac:dyDescent="0.25">
      <c r="A207" s="314" t="s">
        <v>8593</v>
      </c>
      <c r="B207" s="312" t="s">
        <v>3359</v>
      </c>
      <c r="C207" s="314" t="s">
        <v>8363</v>
      </c>
      <c r="D207" s="320">
        <v>828112517</v>
      </c>
      <c r="E207" s="320">
        <v>0</v>
      </c>
      <c r="F207" s="320">
        <v>0</v>
      </c>
      <c r="G207" s="320">
        <v>828112517</v>
      </c>
      <c r="H207" s="322"/>
    </row>
    <row r="208" spans="1:8" x14ac:dyDescent="0.25">
      <c r="A208" s="314" t="s">
        <v>8594</v>
      </c>
      <c r="B208" s="312" t="s">
        <v>3364</v>
      </c>
      <c r="C208" s="319">
        <v>57.19</v>
      </c>
      <c r="D208" s="320">
        <v>84803513</v>
      </c>
      <c r="E208" s="320">
        <v>0</v>
      </c>
      <c r="F208" s="320">
        <v>0</v>
      </c>
      <c r="G208" s="320">
        <v>84803513</v>
      </c>
      <c r="H208" s="322"/>
    </row>
    <row r="209" spans="1:8" x14ac:dyDescent="0.25">
      <c r="A209" s="314" t="s">
        <v>8595</v>
      </c>
      <c r="B209" s="312" t="s">
        <v>1667</v>
      </c>
      <c r="C209" s="319">
        <v>0</v>
      </c>
      <c r="D209" s="320">
        <v>499686000</v>
      </c>
      <c r="E209" s="320">
        <v>0</v>
      </c>
      <c r="F209" s="320">
        <v>1473660980</v>
      </c>
      <c r="G209" s="320">
        <v>1973346980</v>
      </c>
      <c r="H209" s="322"/>
    </row>
    <row r="210" spans="1:8" x14ac:dyDescent="0.25">
      <c r="A210" s="314" t="s">
        <v>2907</v>
      </c>
      <c r="B210" s="312" t="s">
        <v>3420</v>
      </c>
      <c r="C210" s="319">
        <v>200</v>
      </c>
      <c r="D210" s="320">
        <v>463630342</v>
      </c>
      <c r="E210" s="320">
        <v>0</v>
      </c>
      <c r="F210" s="320">
        <v>1420000000</v>
      </c>
      <c r="G210" s="320">
        <v>1883630342</v>
      </c>
      <c r="H210" s="322"/>
    </row>
    <row r="211" spans="1:8" x14ac:dyDescent="0.25">
      <c r="A211" s="314" t="s">
        <v>8596</v>
      </c>
      <c r="B211" s="312" t="s">
        <v>1824</v>
      </c>
      <c r="C211" s="319">
        <v>123.33</v>
      </c>
      <c r="D211" s="320">
        <v>707405474</v>
      </c>
      <c r="E211" s="320">
        <v>0</v>
      </c>
      <c r="F211" s="320">
        <v>0</v>
      </c>
      <c r="G211" s="320">
        <v>707405474</v>
      </c>
      <c r="H211" s="322"/>
    </row>
    <row r="212" spans="1:8" x14ac:dyDescent="0.25">
      <c r="A212" s="314" t="s">
        <v>8597</v>
      </c>
      <c r="B212" s="312" t="s">
        <v>1823</v>
      </c>
      <c r="C212" s="319">
        <v>58.34</v>
      </c>
      <c r="D212" s="320">
        <v>407977351</v>
      </c>
      <c r="E212" s="320">
        <v>0</v>
      </c>
      <c r="F212" s="320">
        <v>0</v>
      </c>
      <c r="G212" s="320">
        <v>407977351</v>
      </c>
      <c r="H212" s="322"/>
    </row>
    <row r="213" spans="1:8" x14ac:dyDescent="0.25">
      <c r="A213" s="314" t="s">
        <v>8598</v>
      </c>
      <c r="B213" s="312" t="s">
        <v>1756</v>
      </c>
      <c r="C213" s="319">
        <v>25.66</v>
      </c>
      <c r="D213" s="320">
        <v>192087366</v>
      </c>
      <c r="E213" s="320">
        <v>0</v>
      </c>
      <c r="F213" s="320">
        <v>1279921822</v>
      </c>
      <c r="G213" s="320">
        <v>1472009188</v>
      </c>
      <c r="H213" s="322"/>
    </row>
    <row r="214" spans="1:8" x14ac:dyDescent="0.25">
      <c r="A214" s="314" t="s">
        <v>2368</v>
      </c>
      <c r="B214" s="312" t="s">
        <v>1717</v>
      </c>
      <c r="C214" s="319">
        <v>43.81</v>
      </c>
      <c r="D214" s="320">
        <v>6768595198</v>
      </c>
      <c r="E214" s="320">
        <v>0</v>
      </c>
      <c r="F214" s="320">
        <v>0</v>
      </c>
      <c r="G214" s="320">
        <v>6768595198</v>
      </c>
      <c r="H214" s="322"/>
    </row>
    <row r="215" spans="1:8" x14ac:dyDescent="0.25">
      <c r="A215" s="314" t="s">
        <v>2337</v>
      </c>
      <c r="B215" s="312" t="s">
        <v>3405</v>
      </c>
      <c r="C215" s="314" t="s">
        <v>8363</v>
      </c>
      <c r="D215" s="320">
        <v>64341607383</v>
      </c>
      <c r="E215" s="320">
        <v>0</v>
      </c>
      <c r="F215" s="320">
        <v>0</v>
      </c>
      <c r="G215" s="320">
        <v>64341607383</v>
      </c>
      <c r="H215" s="322"/>
    </row>
    <row r="216" spans="1:8" x14ac:dyDescent="0.25">
      <c r="A216" s="314" t="s">
        <v>2377</v>
      </c>
      <c r="B216" s="312" t="s">
        <v>1730</v>
      </c>
      <c r="C216" s="319">
        <v>123.6</v>
      </c>
      <c r="D216" s="320">
        <v>100000000</v>
      </c>
      <c r="E216" s="320">
        <v>0</v>
      </c>
      <c r="F216" s="320">
        <v>0</v>
      </c>
      <c r="G216" s="320">
        <v>100000000</v>
      </c>
      <c r="H216" s="322"/>
    </row>
    <row r="217" spans="1:8" x14ac:dyDescent="0.25">
      <c r="A217" s="314" t="s">
        <v>4467</v>
      </c>
      <c r="B217" s="312" t="s">
        <v>8599</v>
      </c>
      <c r="C217" s="314" t="s">
        <v>8363</v>
      </c>
      <c r="D217" s="320">
        <v>666682403</v>
      </c>
      <c r="E217" s="320">
        <v>0</v>
      </c>
      <c r="F217" s="320">
        <v>0</v>
      </c>
      <c r="G217" s="320">
        <v>666682403</v>
      </c>
      <c r="H217" s="322"/>
    </row>
    <row r="218" spans="1:8" x14ac:dyDescent="0.25">
      <c r="A218" s="314" t="s">
        <v>8600</v>
      </c>
      <c r="B218" s="312" t="s">
        <v>1749</v>
      </c>
      <c r="C218" s="314">
        <v>0</v>
      </c>
      <c r="D218" s="320">
        <v>2200919680</v>
      </c>
      <c r="E218" s="320">
        <v>0</v>
      </c>
      <c r="F218" s="320">
        <v>0</v>
      </c>
      <c r="G218" s="320">
        <v>2200919680</v>
      </c>
      <c r="H218" s="322"/>
    </row>
    <row r="219" spans="1:8" x14ac:dyDescent="0.25">
      <c r="A219" s="314" t="s">
        <v>8601</v>
      </c>
      <c r="B219" s="312" t="s">
        <v>8602</v>
      </c>
      <c r="C219" s="319">
        <v>110.95</v>
      </c>
      <c r="D219" s="320">
        <v>14481866560</v>
      </c>
      <c r="E219" s="320">
        <v>0</v>
      </c>
      <c r="F219" s="320">
        <v>2770100000</v>
      </c>
      <c r="G219" s="320">
        <v>17251966560</v>
      </c>
      <c r="H219" s="322"/>
    </row>
    <row r="220" spans="1:8" x14ac:dyDescent="0.25">
      <c r="A220" s="314" t="s">
        <v>8603</v>
      </c>
      <c r="B220" s="312" t="s">
        <v>3432</v>
      </c>
      <c r="C220" s="319">
        <v>116.93</v>
      </c>
      <c r="D220" s="320">
        <v>1161386216</v>
      </c>
      <c r="E220" s="320">
        <v>0</v>
      </c>
      <c r="F220" s="320">
        <v>0</v>
      </c>
      <c r="G220" s="320">
        <v>1161386216</v>
      </c>
      <c r="H220" s="322"/>
    </row>
    <row r="221" spans="1:8" x14ac:dyDescent="0.25">
      <c r="A221" s="314" t="s">
        <v>8604</v>
      </c>
      <c r="B221" s="312" t="s">
        <v>3433</v>
      </c>
      <c r="C221" s="319">
        <v>157.27000000000001</v>
      </c>
      <c r="D221" s="320">
        <v>1657570655</v>
      </c>
      <c r="E221" s="320">
        <v>0</v>
      </c>
      <c r="F221" s="320">
        <v>0</v>
      </c>
      <c r="G221" s="320">
        <v>1657570655</v>
      </c>
      <c r="H221" s="322"/>
    </row>
    <row r="222" spans="1:8" x14ac:dyDescent="0.25">
      <c r="A222" s="314" t="s">
        <v>8605</v>
      </c>
      <c r="B222" s="312" t="s">
        <v>1655</v>
      </c>
      <c r="C222" s="319">
        <v>146.44</v>
      </c>
      <c r="D222" s="320">
        <v>2976765402</v>
      </c>
      <c r="E222" s="320">
        <v>0</v>
      </c>
      <c r="F222" s="320">
        <v>2431932980</v>
      </c>
      <c r="G222" s="320">
        <v>5408698382</v>
      </c>
      <c r="H222" s="322"/>
    </row>
    <row r="223" spans="1:8" x14ac:dyDescent="0.25">
      <c r="A223" s="314" t="s">
        <v>8606</v>
      </c>
      <c r="B223" s="312" t="s">
        <v>3436</v>
      </c>
      <c r="C223" s="319">
        <v>100</v>
      </c>
      <c r="D223" s="320">
        <v>1700000000</v>
      </c>
      <c r="E223" s="320">
        <v>0</v>
      </c>
      <c r="F223" s="320">
        <v>110657550</v>
      </c>
      <c r="G223" s="320">
        <v>1810657550</v>
      </c>
      <c r="H223" s="322"/>
    </row>
    <row r="224" spans="1:8" x14ac:dyDescent="0.25">
      <c r="A224" s="314" t="s">
        <v>8607</v>
      </c>
      <c r="B224" s="312" t="s">
        <v>3424</v>
      </c>
      <c r="C224" s="319">
        <v>200</v>
      </c>
      <c r="D224" s="320">
        <v>2953287762</v>
      </c>
      <c r="E224" s="320">
        <v>0</v>
      </c>
      <c r="F224" s="320">
        <v>239867546</v>
      </c>
      <c r="G224" s="320">
        <v>3193155308</v>
      </c>
      <c r="H224" s="322"/>
    </row>
    <row r="225" spans="1:8" x14ac:dyDescent="0.25">
      <c r="A225" s="314" t="s">
        <v>8608</v>
      </c>
      <c r="B225" s="312" t="s">
        <v>1789</v>
      </c>
      <c r="C225" s="319">
        <v>100</v>
      </c>
      <c r="D225" s="320">
        <v>1770980357</v>
      </c>
      <c r="E225" s="320">
        <v>0</v>
      </c>
      <c r="F225" s="320">
        <v>130000000</v>
      </c>
      <c r="G225" s="320">
        <v>1870980357</v>
      </c>
      <c r="H225" s="322"/>
    </row>
    <row r="226" spans="1:8" x14ac:dyDescent="0.25">
      <c r="A226" s="314" t="s">
        <v>8609</v>
      </c>
      <c r="B226" s="312" t="s">
        <v>7514</v>
      </c>
      <c r="C226" s="319">
        <v>3.26</v>
      </c>
      <c r="D226" s="320">
        <v>216012502</v>
      </c>
      <c r="E226" s="320">
        <v>0</v>
      </c>
      <c r="F226" s="320">
        <v>252620000</v>
      </c>
      <c r="G226" s="320">
        <v>468632502</v>
      </c>
      <c r="H226" s="322"/>
    </row>
    <row r="227" spans="1:8" x14ac:dyDescent="0.25">
      <c r="A227" s="314" t="s">
        <v>8610</v>
      </c>
      <c r="B227" s="312" t="s">
        <v>8611</v>
      </c>
      <c r="C227" s="319">
        <v>124.42</v>
      </c>
      <c r="D227" s="320">
        <v>5431374836</v>
      </c>
      <c r="E227" s="320">
        <v>152316666</v>
      </c>
      <c r="F227" s="320">
        <v>340000000</v>
      </c>
      <c r="G227" s="320">
        <v>5923691502</v>
      </c>
      <c r="H227" s="322"/>
    </row>
    <row r="228" spans="1:8" x14ac:dyDescent="0.25">
      <c r="A228" s="314" t="s">
        <v>8612</v>
      </c>
      <c r="B228" s="312" t="s">
        <v>1783</v>
      </c>
      <c r="C228" s="319">
        <v>30</v>
      </c>
      <c r="D228" s="320">
        <v>4036923241</v>
      </c>
      <c r="E228" s="320">
        <v>0</v>
      </c>
      <c r="F228" s="320">
        <v>0</v>
      </c>
      <c r="G228" s="320">
        <v>4036923241</v>
      </c>
      <c r="H228" s="322"/>
    </row>
    <row r="229" spans="1:8" x14ac:dyDescent="0.25">
      <c r="A229" s="314" t="s">
        <v>8613</v>
      </c>
      <c r="B229" s="312" t="s">
        <v>8614</v>
      </c>
      <c r="C229" s="319">
        <v>99.25</v>
      </c>
      <c r="D229" s="320">
        <v>7123674670</v>
      </c>
      <c r="E229" s="320">
        <v>0</v>
      </c>
      <c r="F229" s="320">
        <v>0</v>
      </c>
      <c r="G229" s="320">
        <v>7123674670</v>
      </c>
      <c r="H229" s="322"/>
    </row>
    <row r="230" spans="1:8" x14ac:dyDescent="0.25">
      <c r="A230" s="314" t="s">
        <v>8615</v>
      </c>
      <c r="B230" s="312" t="s">
        <v>1764</v>
      </c>
      <c r="C230" s="319">
        <v>70</v>
      </c>
      <c r="D230" s="320">
        <v>120236727</v>
      </c>
      <c r="E230" s="320">
        <v>0</v>
      </c>
      <c r="F230" s="320">
        <v>0</v>
      </c>
      <c r="G230" s="320">
        <v>120236727</v>
      </c>
      <c r="H230" s="322"/>
    </row>
    <row r="231" spans="1:8" x14ac:dyDescent="0.25">
      <c r="A231" s="314" t="s">
        <v>8616</v>
      </c>
      <c r="B231" s="312" t="s">
        <v>8617</v>
      </c>
      <c r="C231" s="319">
        <v>90.21</v>
      </c>
      <c r="D231" s="320">
        <v>5130152162</v>
      </c>
      <c r="E231" s="320">
        <v>0</v>
      </c>
      <c r="F231" s="320">
        <v>3108454000</v>
      </c>
      <c r="G231" s="320">
        <v>8238606162</v>
      </c>
      <c r="H231" s="322"/>
    </row>
    <row r="232" spans="1:8" x14ac:dyDescent="0.25">
      <c r="A232" s="314" t="s">
        <v>8618</v>
      </c>
      <c r="B232" s="312" t="s">
        <v>3451</v>
      </c>
      <c r="C232" s="319">
        <v>0</v>
      </c>
      <c r="D232" s="320">
        <v>25508400</v>
      </c>
      <c r="E232" s="320">
        <v>0</v>
      </c>
      <c r="F232" s="320">
        <v>0</v>
      </c>
      <c r="G232" s="320">
        <v>25508400</v>
      </c>
      <c r="H232" s="322"/>
    </row>
    <row r="233" spans="1:8" x14ac:dyDescent="0.25">
      <c r="A233" s="314" t="s">
        <v>8619</v>
      </c>
      <c r="B233" s="312" t="s">
        <v>3449</v>
      </c>
      <c r="C233" s="319">
        <v>103.86</v>
      </c>
      <c r="D233" s="320">
        <v>253953255</v>
      </c>
      <c r="E233" s="320">
        <v>0</v>
      </c>
      <c r="F233" s="320">
        <v>0</v>
      </c>
      <c r="G233" s="320">
        <v>253953255</v>
      </c>
      <c r="H233" s="322"/>
    </row>
    <row r="234" spans="1:8" x14ac:dyDescent="0.25">
      <c r="A234" s="314" t="s">
        <v>8620</v>
      </c>
      <c r="B234" s="312" t="s">
        <v>1833</v>
      </c>
      <c r="C234" s="319">
        <v>123.08</v>
      </c>
      <c r="D234" s="320">
        <v>441326187</v>
      </c>
      <c r="E234" s="320">
        <v>0</v>
      </c>
      <c r="F234" s="320">
        <v>0</v>
      </c>
      <c r="G234" s="320">
        <v>441326187</v>
      </c>
      <c r="H234" s="322"/>
    </row>
    <row r="235" spans="1:8" x14ac:dyDescent="0.25">
      <c r="A235" s="314" t="s">
        <v>8621</v>
      </c>
      <c r="B235" s="312" t="s">
        <v>3461</v>
      </c>
      <c r="C235" s="319">
        <v>100</v>
      </c>
      <c r="D235" s="320">
        <v>865175569</v>
      </c>
      <c r="E235" s="320">
        <v>0</v>
      </c>
      <c r="F235" s="320">
        <v>0</v>
      </c>
      <c r="G235" s="320">
        <v>865175569</v>
      </c>
      <c r="H235" s="322"/>
    </row>
    <row r="236" spans="1:8" x14ac:dyDescent="0.25">
      <c r="A236" s="314" t="s">
        <v>8622</v>
      </c>
      <c r="B236" s="312" t="s">
        <v>3385</v>
      </c>
      <c r="C236" s="319">
        <v>140.91</v>
      </c>
      <c r="D236" s="320">
        <v>324103030</v>
      </c>
      <c r="E236" s="320">
        <v>0</v>
      </c>
      <c r="F236" s="320">
        <v>0</v>
      </c>
      <c r="G236" s="320">
        <v>324103030</v>
      </c>
      <c r="H236" s="322"/>
    </row>
    <row r="237" spans="1:8" x14ac:dyDescent="0.25">
      <c r="A237" s="314" t="s">
        <v>8623</v>
      </c>
      <c r="B237" s="312" t="s">
        <v>5270</v>
      </c>
      <c r="C237" s="319">
        <v>100</v>
      </c>
      <c r="D237" s="320">
        <v>42705793203</v>
      </c>
      <c r="E237" s="320">
        <v>0</v>
      </c>
      <c r="F237" s="320">
        <v>8000000000</v>
      </c>
      <c r="G237" s="320">
        <v>50705793203</v>
      </c>
      <c r="H237" s="322"/>
    </row>
    <row r="238" spans="1:8" x14ac:dyDescent="0.25">
      <c r="A238" s="314" t="s">
        <v>8624</v>
      </c>
      <c r="B238" s="312" t="s">
        <v>3672</v>
      </c>
      <c r="C238" s="319">
        <v>100</v>
      </c>
      <c r="D238" s="320">
        <v>450000000</v>
      </c>
      <c r="E238" s="320">
        <v>0</v>
      </c>
      <c r="F238" s="320">
        <v>367500000</v>
      </c>
      <c r="G238" s="320">
        <v>817500000</v>
      </c>
      <c r="H238" s="322"/>
    </row>
    <row r="239" spans="1:8" x14ac:dyDescent="0.25">
      <c r="A239" s="314" t="s">
        <v>4869</v>
      </c>
      <c r="B239" s="312" t="s">
        <v>4868</v>
      </c>
      <c r="C239" s="319">
        <v>153.57</v>
      </c>
      <c r="D239" s="320">
        <v>6999999772</v>
      </c>
      <c r="E239" s="320">
        <v>0</v>
      </c>
      <c r="F239" s="320">
        <v>0</v>
      </c>
      <c r="G239" s="320">
        <v>6999999772</v>
      </c>
      <c r="H239" s="322"/>
    </row>
    <row r="240" spans="1:8" x14ac:dyDescent="0.25">
      <c r="A240" s="314" t="s">
        <v>8625</v>
      </c>
      <c r="B240" s="312" t="s">
        <v>8626</v>
      </c>
      <c r="C240" s="319">
        <v>80</v>
      </c>
      <c r="D240" s="320">
        <v>73842136</v>
      </c>
      <c r="E240" s="320">
        <v>0</v>
      </c>
      <c r="F240" s="320">
        <v>0</v>
      </c>
      <c r="G240" s="320">
        <v>73842136</v>
      </c>
      <c r="H240" s="322"/>
    </row>
    <row r="241" spans="1:8" x14ac:dyDescent="0.25">
      <c r="A241" s="314" t="s">
        <v>8627</v>
      </c>
      <c r="B241" s="312" t="s">
        <v>1770</v>
      </c>
      <c r="C241" s="319">
        <v>106.81</v>
      </c>
      <c r="D241" s="320">
        <v>24475373828</v>
      </c>
      <c r="E241" s="320">
        <v>0</v>
      </c>
      <c r="F241" s="320">
        <v>33298060892</v>
      </c>
      <c r="G241" s="320">
        <v>57773434720</v>
      </c>
      <c r="H241" s="322"/>
    </row>
    <row r="242" spans="1:8" x14ac:dyDescent="0.25">
      <c r="A242" s="314" t="s">
        <v>8628</v>
      </c>
      <c r="B242" s="312" t="s">
        <v>8629</v>
      </c>
      <c r="C242" s="314" t="s">
        <v>8363</v>
      </c>
      <c r="D242" s="320">
        <v>2178154202</v>
      </c>
      <c r="E242" s="320">
        <v>0</v>
      </c>
      <c r="F242" s="320">
        <v>0</v>
      </c>
      <c r="G242" s="320">
        <v>2178154202</v>
      </c>
      <c r="H242" s="322"/>
    </row>
    <row r="243" spans="1:8" x14ac:dyDescent="0.25">
      <c r="A243" s="314" t="s">
        <v>8630</v>
      </c>
      <c r="B243" s="312" t="s">
        <v>8631</v>
      </c>
      <c r="C243" s="319">
        <v>100</v>
      </c>
      <c r="D243" s="320">
        <v>877411856</v>
      </c>
      <c r="E243" s="320">
        <v>0</v>
      </c>
      <c r="F243" s="320">
        <v>0</v>
      </c>
      <c r="G243" s="320">
        <v>877411856</v>
      </c>
      <c r="H243" s="322"/>
    </row>
    <row r="244" spans="1:8" x14ac:dyDescent="0.25">
      <c r="A244" s="314" t="s">
        <v>8632</v>
      </c>
      <c r="B244" s="312" t="s">
        <v>1681</v>
      </c>
      <c r="C244" s="319">
        <v>100</v>
      </c>
      <c r="D244" s="320">
        <v>119206649</v>
      </c>
      <c r="E244" s="320">
        <v>0</v>
      </c>
      <c r="F244" s="320">
        <v>0</v>
      </c>
      <c r="G244" s="320">
        <v>119206649</v>
      </c>
      <c r="H244" s="322"/>
    </row>
    <row r="245" spans="1:8" x14ac:dyDescent="0.25">
      <c r="A245" s="314" t="s">
        <v>8633</v>
      </c>
      <c r="B245" s="312" t="s">
        <v>1675</v>
      </c>
      <c r="C245" s="319">
        <v>0</v>
      </c>
      <c r="D245" s="320">
        <v>300000000</v>
      </c>
      <c r="E245" s="320">
        <v>0</v>
      </c>
      <c r="F245" s="320">
        <v>0</v>
      </c>
      <c r="G245" s="320">
        <v>300000000</v>
      </c>
      <c r="H245" s="322" t="s">
        <v>8680</v>
      </c>
    </row>
    <row r="246" spans="1:8" x14ac:dyDescent="0.25">
      <c r="A246" s="314" t="s">
        <v>2495</v>
      </c>
      <c r="B246" s="312" t="s">
        <v>2494</v>
      </c>
      <c r="C246" s="319">
        <v>40</v>
      </c>
      <c r="D246" s="320">
        <v>3582271958</v>
      </c>
      <c r="E246" s="320">
        <v>0</v>
      </c>
      <c r="F246" s="320">
        <v>0</v>
      </c>
      <c r="G246" s="320">
        <v>3582271958</v>
      </c>
      <c r="H246" s="322"/>
    </row>
    <row r="247" spans="1:8" x14ac:dyDescent="0.25">
      <c r="A247" s="314" t="s">
        <v>8634</v>
      </c>
      <c r="B247" s="312" t="s">
        <v>8635</v>
      </c>
      <c r="C247" s="319">
        <v>66.67</v>
      </c>
      <c r="D247" s="320">
        <v>145663637490</v>
      </c>
      <c r="E247" s="320">
        <v>91000000000</v>
      </c>
      <c r="F247" s="320">
        <v>0</v>
      </c>
      <c r="G247" s="320">
        <v>236663637490</v>
      </c>
      <c r="H247" s="322"/>
    </row>
    <row r="248" spans="1:8" x14ac:dyDescent="0.25">
      <c r="A248" s="314" t="s">
        <v>8636</v>
      </c>
      <c r="B248" s="312" t="s">
        <v>7981</v>
      </c>
      <c r="C248" s="319">
        <v>14.52</v>
      </c>
      <c r="D248" s="320">
        <v>9359816811</v>
      </c>
      <c r="E248" s="320">
        <v>0</v>
      </c>
      <c r="F248" s="320">
        <v>53318934391</v>
      </c>
      <c r="G248" s="320">
        <v>62678751202</v>
      </c>
      <c r="H248" s="322"/>
    </row>
    <row r="249" spans="1:8" x14ac:dyDescent="0.25">
      <c r="A249" s="314" t="s">
        <v>8637</v>
      </c>
      <c r="B249" s="312" t="s">
        <v>7983</v>
      </c>
      <c r="C249" s="319">
        <v>63.55</v>
      </c>
      <c r="D249" s="320">
        <v>6738993838</v>
      </c>
      <c r="E249" s="320">
        <v>0</v>
      </c>
      <c r="F249" s="320">
        <v>1150000000</v>
      </c>
      <c r="G249" s="320">
        <v>7888993838</v>
      </c>
      <c r="H249" s="322"/>
    </row>
    <row r="250" spans="1:8" x14ac:dyDescent="0.25">
      <c r="A250" s="314" t="s">
        <v>8638</v>
      </c>
      <c r="B250" s="312" t="s">
        <v>8639</v>
      </c>
      <c r="C250" s="319">
        <v>100</v>
      </c>
      <c r="D250" s="320">
        <v>4107253902</v>
      </c>
      <c r="E250" s="320">
        <v>0</v>
      </c>
      <c r="F250" s="320">
        <v>0</v>
      </c>
      <c r="G250" s="320">
        <v>4107253902</v>
      </c>
      <c r="H250" s="322"/>
    </row>
    <row r="251" spans="1:8" x14ac:dyDescent="0.25">
      <c r="A251" s="314" t="s">
        <v>8640</v>
      </c>
      <c r="B251" s="312" t="s">
        <v>1715</v>
      </c>
      <c r="C251" s="319">
        <v>125.87</v>
      </c>
      <c r="D251" s="320">
        <v>12489984422</v>
      </c>
      <c r="E251" s="320">
        <v>0</v>
      </c>
      <c r="F251" s="320">
        <v>36788676274</v>
      </c>
      <c r="G251" s="320">
        <v>49278660696</v>
      </c>
      <c r="H251" s="322"/>
    </row>
    <row r="252" spans="1:8" x14ac:dyDescent="0.25">
      <c r="A252" s="314" t="s">
        <v>8641</v>
      </c>
      <c r="B252" s="312" t="s">
        <v>1822</v>
      </c>
      <c r="C252" s="319">
        <v>156.22</v>
      </c>
      <c r="D252" s="320">
        <v>2102319323</v>
      </c>
      <c r="E252" s="320">
        <v>0</v>
      </c>
      <c r="F252" s="320">
        <v>1597175252</v>
      </c>
      <c r="G252" s="320">
        <v>3699494575</v>
      </c>
      <c r="H252" s="322"/>
    </row>
    <row r="253" spans="1:8" x14ac:dyDescent="0.25">
      <c r="A253" s="314" t="s">
        <v>2349</v>
      </c>
      <c r="B253" s="312" t="s">
        <v>8642</v>
      </c>
      <c r="C253" s="319">
        <v>71.34</v>
      </c>
      <c r="D253" s="320">
        <v>89118336229</v>
      </c>
      <c r="E253" s="320">
        <v>0</v>
      </c>
      <c r="F253" s="320">
        <v>0</v>
      </c>
      <c r="G253" s="320">
        <v>89118336229</v>
      </c>
      <c r="H253" s="322"/>
    </row>
    <row r="254" spans="1:8" x14ac:dyDescent="0.25">
      <c r="A254" s="314" t="s">
        <v>8643</v>
      </c>
      <c r="B254" s="312" t="s">
        <v>8644</v>
      </c>
      <c r="C254" s="314">
        <v>95.08</v>
      </c>
      <c r="D254" s="320">
        <v>923644507094</v>
      </c>
      <c r="E254" s="320">
        <v>0</v>
      </c>
      <c r="F254" s="320">
        <v>0</v>
      </c>
      <c r="G254" s="320">
        <v>923644507094</v>
      </c>
      <c r="H254" s="322"/>
    </row>
    <row r="255" spans="1:8" x14ac:dyDescent="0.25">
      <c r="A255" s="314" t="s">
        <v>2386</v>
      </c>
      <c r="B255" s="312" t="s">
        <v>3404</v>
      </c>
      <c r="C255" s="319">
        <v>200</v>
      </c>
      <c r="D255" s="320">
        <v>2214479393</v>
      </c>
      <c r="E255" s="320">
        <v>0</v>
      </c>
      <c r="F255" s="320">
        <v>730000000</v>
      </c>
      <c r="G255" s="320">
        <v>2944479393</v>
      </c>
      <c r="H255" s="322"/>
    </row>
    <row r="256" spans="1:8" x14ac:dyDescent="0.25">
      <c r="A256" s="314" t="s">
        <v>4453</v>
      </c>
      <c r="B256" s="312" t="s">
        <v>1754</v>
      </c>
      <c r="C256" s="319">
        <v>103.15</v>
      </c>
      <c r="D256" s="320">
        <v>0</v>
      </c>
      <c r="E256" s="320">
        <v>0</v>
      </c>
      <c r="F256" s="320">
        <v>4083619777</v>
      </c>
      <c r="G256" s="320">
        <v>4083619777</v>
      </c>
      <c r="H256" s="322"/>
    </row>
    <row r="257" spans="1:8" x14ac:dyDescent="0.25">
      <c r="A257" s="314" t="s">
        <v>8645</v>
      </c>
      <c r="B257" s="312" t="s">
        <v>7540</v>
      </c>
      <c r="C257" s="319">
        <v>100</v>
      </c>
      <c r="D257" s="320">
        <v>1102223683</v>
      </c>
      <c r="E257" s="320">
        <v>0</v>
      </c>
      <c r="F257" s="320">
        <v>0</v>
      </c>
      <c r="G257" s="320">
        <v>1102223683</v>
      </c>
      <c r="H257" s="322"/>
    </row>
    <row r="258" spans="1:8" x14ac:dyDescent="0.25">
      <c r="A258" s="314" t="s">
        <v>8646</v>
      </c>
      <c r="B258" s="312" t="s">
        <v>1738</v>
      </c>
      <c r="C258" s="319">
        <v>103.08</v>
      </c>
      <c r="D258" s="320">
        <v>70024243626</v>
      </c>
      <c r="E258" s="320">
        <v>0</v>
      </c>
      <c r="F258" s="320">
        <v>0</v>
      </c>
      <c r="G258" s="320">
        <v>70024243626</v>
      </c>
      <c r="H258" s="322"/>
    </row>
    <row r="259" spans="1:8" x14ac:dyDescent="0.25">
      <c r="A259" s="316" t="s">
        <v>2342</v>
      </c>
      <c r="B259" s="312" t="s">
        <v>1721</v>
      </c>
      <c r="C259" s="319">
        <v>0</v>
      </c>
      <c r="D259" s="320">
        <v>13709904843</v>
      </c>
      <c r="E259" s="320">
        <v>0</v>
      </c>
      <c r="F259" s="320">
        <v>0</v>
      </c>
      <c r="G259" s="320">
        <v>13709904843</v>
      </c>
      <c r="H259" s="322"/>
    </row>
    <row r="260" spans="1:8" x14ac:dyDescent="0.25">
      <c r="A260" s="314" t="s">
        <v>8647</v>
      </c>
      <c r="B260" s="312" t="s">
        <v>7517</v>
      </c>
      <c r="C260" s="319">
        <v>88.45</v>
      </c>
      <c r="D260" s="320">
        <v>3336643341</v>
      </c>
      <c r="E260" s="320">
        <v>0</v>
      </c>
      <c r="F260" s="320">
        <v>0</v>
      </c>
      <c r="G260" s="320">
        <v>3336643341</v>
      </c>
      <c r="H260" s="322"/>
    </row>
    <row r="261" spans="1:8" x14ac:dyDescent="0.25">
      <c r="A261" s="314" t="s">
        <v>8648</v>
      </c>
      <c r="B261" s="312" t="s">
        <v>3394</v>
      </c>
      <c r="C261" s="314" t="s">
        <v>8363</v>
      </c>
      <c r="D261" s="320">
        <v>441917500</v>
      </c>
      <c r="E261" s="320">
        <v>0</v>
      </c>
      <c r="F261" s="320">
        <v>0</v>
      </c>
      <c r="G261" s="320">
        <v>441917500</v>
      </c>
      <c r="H261" s="322"/>
    </row>
    <row r="262" spans="1:8" x14ac:dyDescent="0.25">
      <c r="A262" s="314" t="s">
        <v>8649</v>
      </c>
      <c r="B262" s="312" t="s">
        <v>3439</v>
      </c>
      <c r="C262" s="319">
        <v>133</v>
      </c>
      <c r="D262" s="320">
        <v>5203396728</v>
      </c>
      <c r="E262" s="320">
        <v>0</v>
      </c>
      <c r="F262" s="320">
        <v>3376960532</v>
      </c>
      <c r="G262" s="320">
        <v>8580357260</v>
      </c>
      <c r="H262" s="322"/>
    </row>
    <row r="263" spans="1:8" x14ac:dyDescent="0.25">
      <c r="A263" s="314" t="s">
        <v>8650</v>
      </c>
      <c r="B263" s="312" t="s">
        <v>7528</v>
      </c>
      <c r="C263" s="319">
        <v>100</v>
      </c>
      <c r="D263" s="320">
        <v>540000000</v>
      </c>
      <c r="E263" s="320">
        <v>0</v>
      </c>
      <c r="F263" s="320">
        <v>1040932620</v>
      </c>
      <c r="G263" s="320">
        <v>1580932620</v>
      </c>
      <c r="H263" s="322"/>
    </row>
    <row r="264" spans="1:8" x14ac:dyDescent="0.25">
      <c r="A264" s="314" t="s">
        <v>8651</v>
      </c>
      <c r="B264" s="312" t="s">
        <v>7534</v>
      </c>
      <c r="C264" s="319">
        <v>103.87</v>
      </c>
      <c r="D264" s="320">
        <v>6410356379</v>
      </c>
      <c r="E264" s="320">
        <v>0</v>
      </c>
      <c r="F264" s="320">
        <v>1465243592</v>
      </c>
      <c r="G264" s="320">
        <v>7875599971</v>
      </c>
      <c r="H264" s="322"/>
    </row>
    <row r="265" spans="1:8" x14ac:dyDescent="0.25">
      <c r="A265" s="314" t="s">
        <v>8652</v>
      </c>
      <c r="B265" s="312" t="s">
        <v>8653</v>
      </c>
      <c r="C265" s="319">
        <v>104.88</v>
      </c>
      <c r="D265" s="320">
        <v>2557180398</v>
      </c>
      <c r="E265" s="320">
        <v>0</v>
      </c>
      <c r="F265" s="320">
        <v>200000000</v>
      </c>
      <c r="G265" s="320">
        <v>2757180398</v>
      </c>
      <c r="H265" s="322"/>
    </row>
    <row r="266" spans="1:8" x14ac:dyDescent="0.25">
      <c r="A266" s="314" t="s">
        <v>8654</v>
      </c>
      <c r="B266" s="312" t="s">
        <v>8655</v>
      </c>
      <c r="C266" s="319">
        <v>155.56</v>
      </c>
      <c r="D266" s="320">
        <v>249062358</v>
      </c>
      <c r="E266" s="320">
        <v>0</v>
      </c>
      <c r="F266" s="320">
        <v>873965461</v>
      </c>
      <c r="G266" s="320">
        <v>1123027819</v>
      </c>
      <c r="H266" s="322"/>
    </row>
    <row r="267" spans="1:8" x14ac:dyDescent="0.25">
      <c r="A267" s="314" t="s">
        <v>8656</v>
      </c>
      <c r="B267" s="312" t="s">
        <v>3445</v>
      </c>
      <c r="C267" s="319">
        <v>85.31</v>
      </c>
      <c r="D267" s="320">
        <v>563328457</v>
      </c>
      <c r="E267" s="320">
        <v>0</v>
      </c>
      <c r="F267" s="320">
        <v>0</v>
      </c>
      <c r="G267" s="320">
        <v>563328457</v>
      </c>
      <c r="H267" s="322"/>
    </row>
    <row r="268" spans="1:8" x14ac:dyDescent="0.25">
      <c r="A268" s="314" t="s">
        <v>8657</v>
      </c>
      <c r="B268" s="312" t="s">
        <v>4382</v>
      </c>
      <c r="C268" s="319">
        <v>100</v>
      </c>
      <c r="D268" s="320">
        <v>1650944258</v>
      </c>
      <c r="E268" s="320">
        <v>0</v>
      </c>
      <c r="F268" s="320">
        <v>0</v>
      </c>
      <c r="G268" s="320">
        <v>1650944258</v>
      </c>
      <c r="H268" s="322"/>
    </row>
    <row r="269" spans="1:8" x14ac:dyDescent="0.25">
      <c r="A269" s="314" t="s">
        <v>8658</v>
      </c>
      <c r="B269" s="312" t="s">
        <v>1835</v>
      </c>
      <c r="C269" s="319">
        <v>200</v>
      </c>
      <c r="D269" s="320">
        <v>568357557</v>
      </c>
      <c r="E269" s="320">
        <v>0</v>
      </c>
      <c r="F269" s="320">
        <v>276683179</v>
      </c>
      <c r="G269" s="320">
        <v>845040736</v>
      </c>
      <c r="H269" s="322"/>
    </row>
    <row r="270" spans="1:8" x14ac:dyDescent="0.25">
      <c r="A270" s="314" t="s">
        <v>8659</v>
      </c>
      <c r="B270" s="312" t="s">
        <v>1828</v>
      </c>
      <c r="C270" s="319">
        <v>200</v>
      </c>
      <c r="D270" s="320">
        <v>283258431</v>
      </c>
      <c r="E270" s="320">
        <v>0</v>
      </c>
      <c r="F270" s="320">
        <v>0</v>
      </c>
      <c r="G270" s="320">
        <v>283258431</v>
      </c>
      <c r="H270" s="322"/>
    </row>
    <row r="271" spans="1:8" x14ac:dyDescent="0.25">
      <c r="A271" s="314" t="s">
        <v>8660</v>
      </c>
      <c r="B271" s="312" t="s">
        <v>8661</v>
      </c>
      <c r="C271" s="319">
        <v>104.4</v>
      </c>
      <c r="D271" s="320">
        <v>355739571</v>
      </c>
      <c r="E271" s="320">
        <v>0</v>
      </c>
      <c r="F271" s="320">
        <v>0</v>
      </c>
      <c r="G271" s="320">
        <v>355739571</v>
      </c>
      <c r="H271" s="322"/>
    </row>
    <row r="272" spans="1:8" x14ac:dyDescent="0.25">
      <c r="A272" s="314" t="s">
        <v>8662</v>
      </c>
      <c r="B272" s="312" t="s">
        <v>8663</v>
      </c>
      <c r="C272" s="319">
        <v>110.42</v>
      </c>
      <c r="D272" s="320">
        <v>170481806</v>
      </c>
      <c r="E272" s="320">
        <v>0</v>
      </c>
      <c r="F272" s="320">
        <v>0</v>
      </c>
      <c r="G272" s="320">
        <v>170481806</v>
      </c>
      <c r="H272" s="322"/>
    </row>
    <row r="273" spans="1:8" x14ac:dyDescent="0.25">
      <c r="A273" s="314" t="s">
        <v>4962</v>
      </c>
      <c r="B273" s="312" t="s">
        <v>8664</v>
      </c>
      <c r="C273" s="319">
        <v>128.72999999999999</v>
      </c>
      <c r="D273" s="320">
        <v>1069169794</v>
      </c>
      <c r="E273" s="320">
        <v>0</v>
      </c>
      <c r="F273" s="320">
        <v>375967794</v>
      </c>
      <c r="G273" s="320">
        <v>1445137588</v>
      </c>
      <c r="H273" s="322"/>
    </row>
    <row r="274" spans="1:8" x14ac:dyDescent="0.25">
      <c r="A274" s="314" t="s">
        <v>8665</v>
      </c>
      <c r="B274" s="312" t="s">
        <v>8666</v>
      </c>
      <c r="C274" s="319">
        <v>80</v>
      </c>
      <c r="D274" s="320">
        <v>5048615790</v>
      </c>
      <c r="E274" s="320">
        <v>0</v>
      </c>
      <c r="F274" s="320">
        <v>0</v>
      </c>
      <c r="G274" s="320">
        <v>5048615790</v>
      </c>
      <c r="H274" s="322"/>
    </row>
    <row r="275" spans="1:8" x14ac:dyDescent="0.25">
      <c r="A275" s="314" t="s">
        <v>8667</v>
      </c>
      <c r="B275" s="312" t="s">
        <v>8668</v>
      </c>
      <c r="C275" s="319">
        <v>80</v>
      </c>
      <c r="D275" s="320">
        <v>710638246</v>
      </c>
      <c r="E275" s="320">
        <v>0</v>
      </c>
      <c r="F275" s="320">
        <v>0</v>
      </c>
      <c r="G275" s="320">
        <v>710638246</v>
      </c>
      <c r="H275" s="322"/>
    </row>
    <row r="276" spans="1:8" x14ac:dyDescent="0.25">
      <c r="A276" s="314" t="s">
        <v>8669</v>
      </c>
      <c r="B276" s="312" t="s">
        <v>7361</v>
      </c>
      <c r="C276" s="319">
        <v>100</v>
      </c>
      <c r="D276" s="320">
        <v>439383168</v>
      </c>
      <c r="E276" s="320">
        <v>0</v>
      </c>
      <c r="F276" s="320">
        <v>0</v>
      </c>
      <c r="G276" s="320">
        <v>439383168</v>
      </c>
      <c r="H276" s="322"/>
    </row>
    <row r="277" spans="1:8" x14ac:dyDescent="0.25">
      <c r="A277" s="314" t="s">
        <v>8670</v>
      </c>
      <c r="B277" s="312" t="s">
        <v>2696</v>
      </c>
      <c r="C277" s="319">
        <v>125</v>
      </c>
      <c r="D277" s="320">
        <v>200000000</v>
      </c>
      <c r="E277" s="320">
        <v>0</v>
      </c>
      <c r="F277" s="320">
        <v>0</v>
      </c>
      <c r="G277" s="320">
        <v>200000000</v>
      </c>
      <c r="H277" s="322"/>
    </row>
    <row r="278" spans="1:8" x14ac:dyDescent="0.25">
      <c r="A278" s="314" t="s">
        <v>8671</v>
      </c>
      <c r="B278" s="312" t="s">
        <v>3458</v>
      </c>
      <c r="C278" s="319">
        <v>128.57</v>
      </c>
      <c r="D278" s="320">
        <v>468032404</v>
      </c>
      <c r="E278" s="320">
        <v>0</v>
      </c>
      <c r="F278" s="320">
        <v>0</v>
      </c>
      <c r="G278" s="320">
        <v>468032404</v>
      </c>
      <c r="H278" s="322"/>
    </row>
    <row r="279" spans="1:8" x14ac:dyDescent="0.25">
      <c r="A279" s="314" t="s">
        <v>8672</v>
      </c>
      <c r="B279" s="312" t="s">
        <v>8673</v>
      </c>
      <c r="C279" s="314">
        <v>0</v>
      </c>
      <c r="D279" s="320">
        <v>39800000</v>
      </c>
      <c r="E279" s="320">
        <v>0</v>
      </c>
      <c r="F279" s="320">
        <v>0</v>
      </c>
      <c r="G279" s="320">
        <v>39800000</v>
      </c>
      <c r="H279" s="322"/>
    </row>
    <row r="280" spans="1:8" x14ac:dyDescent="0.25">
      <c r="D280" s="310">
        <f t="shared" ref="D280:G280" si="0">SUBTOTAL(9,D2:D279)</f>
        <v>4577142481902</v>
      </c>
      <c r="E280" s="310">
        <f t="shared" si="0"/>
        <v>308913908167</v>
      </c>
      <c r="F280" s="310">
        <f t="shared" si="0"/>
        <v>1836190314426</v>
      </c>
      <c r="G280" s="310">
        <f t="shared" si="0"/>
        <v>6722216704495</v>
      </c>
    </row>
    <row r="282" spans="1:8" x14ac:dyDescent="0.25">
      <c r="A282" s="324" t="s">
        <v>8674</v>
      </c>
      <c r="B282" s="324"/>
    </row>
  </sheetData>
  <sheetProtection algorithmName="SHA-512" hashValue="BNxs23FyM+pyi961nYBLGAY5RP0ljt3XKZ4PTJHFHHGHSpY9q+QNLF+hvRJK16hvRH1jVZMG1cXfPwxgNyVb5A==" saltValue="Jmejdxmasz8k8t3b/HBHvw==" spinCount="100000" sheet="1" objects="1" scenarios="1"/>
  <autoFilter ref="A1:G279"/>
  <mergeCells count="1">
    <mergeCell ref="A282:B28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8576"/>
  <sheetViews>
    <sheetView zoomScale="85" zoomScaleNormal="85" workbookViewId="0">
      <pane xSplit="1" ySplit="12" topLeftCell="B13" activePane="bottomRight" state="frozen"/>
      <selection pane="topRight" activeCell="B1" sqref="B1"/>
      <selection pane="bottomLeft" activeCell="A13" sqref="A13"/>
      <selection pane="bottomRight" activeCell="Q14" sqref="Q14"/>
    </sheetView>
  </sheetViews>
  <sheetFormatPr baseColWidth="10" defaultRowHeight="15" x14ac:dyDescent="0.25"/>
  <cols>
    <col min="1" max="1" width="23.5703125" customWidth="1"/>
    <col min="3" max="3" width="41.140625" customWidth="1"/>
    <col min="6" max="6" width="29.42578125" customWidth="1"/>
    <col min="8" max="8" width="18.85546875" customWidth="1"/>
    <col min="9" max="9" width="19.7109375" customWidth="1"/>
    <col min="15" max="15" width="17.42578125" customWidth="1"/>
    <col min="16" max="16" width="19.42578125" customWidth="1"/>
    <col min="17" max="22" width="35.140625" customWidth="1"/>
    <col min="25" max="25" width="24.7109375" customWidth="1"/>
    <col min="30" max="30" width="50.140625" customWidth="1"/>
    <col min="31" max="33" width="22.28515625" customWidth="1"/>
  </cols>
  <sheetData>
    <row r="1" spans="1:35" x14ac:dyDescent="0.25">
      <c r="A1" s="355"/>
      <c r="B1" s="355"/>
      <c r="C1" s="357" t="s">
        <v>2173</v>
      </c>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9"/>
      <c r="AE1" s="366" t="s">
        <v>2174</v>
      </c>
      <c r="AF1" s="367"/>
      <c r="AG1" s="367"/>
      <c r="AI1" s="88" t="s">
        <v>8031</v>
      </c>
    </row>
    <row r="2" spans="1:35" x14ac:dyDescent="0.25">
      <c r="A2" s="355"/>
      <c r="B2" s="355"/>
      <c r="C2" s="360"/>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2"/>
      <c r="AE2" s="366"/>
      <c r="AF2" s="367"/>
      <c r="AG2" s="367"/>
    </row>
    <row r="3" spans="1:35" x14ac:dyDescent="0.25">
      <c r="A3" s="355"/>
      <c r="B3" s="355"/>
      <c r="C3" s="360"/>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2"/>
      <c r="AE3" s="366" t="s">
        <v>2175</v>
      </c>
      <c r="AF3" s="367"/>
      <c r="AG3" s="367"/>
    </row>
    <row r="4" spans="1:35" x14ac:dyDescent="0.25">
      <c r="A4" s="355"/>
      <c r="B4" s="355"/>
      <c r="C4" s="360"/>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2"/>
      <c r="AE4" s="366"/>
      <c r="AF4" s="367"/>
      <c r="AG4" s="367"/>
    </row>
    <row r="5" spans="1:35" x14ac:dyDescent="0.25">
      <c r="A5" s="355"/>
      <c r="B5" s="355"/>
      <c r="C5" s="360"/>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2"/>
      <c r="AE5" s="366" t="s">
        <v>2176</v>
      </c>
      <c r="AF5" s="367"/>
      <c r="AG5" s="367"/>
    </row>
    <row r="6" spans="1:35" ht="15.75" thickBot="1" x14ac:dyDescent="0.3">
      <c r="A6" s="356"/>
      <c r="B6" s="356"/>
      <c r="C6" s="363"/>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5"/>
      <c r="AE6" s="366"/>
      <c r="AF6" s="367"/>
      <c r="AG6" s="367"/>
    </row>
    <row r="7" spans="1:35" ht="34.5" thickBot="1" x14ac:dyDescent="0.55000000000000004">
      <c r="A7" s="351" t="s">
        <v>2177</v>
      </c>
      <c r="B7" s="352"/>
      <c r="C7" s="352"/>
      <c r="D7" s="352"/>
      <c r="E7" s="352"/>
      <c r="F7" s="352"/>
      <c r="G7" s="352"/>
      <c r="H7" s="352"/>
      <c r="I7" s="352"/>
      <c r="J7" s="352"/>
      <c r="K7" s="352"/>
      <c r="L7" s="352"/>
      <c r="M7" s="352"/>
      <c r="N7" s="352"/>
      <c r="O7" s="352"/>
      <c r="P7" s="353"/>
      <c r="Q7" s="353"/>
      <c r="R7" s="353"/>
      <c r="S7" s="353"/>
      <c r="T7" s="353"/>
      <c r="U7" s="353"/>
      <c r="V7" s="353"/>
      <c r="W7" s="353"/>
      <c r="X7" s="353"/>
      <c r="Y7" s="353"/>
      <c r="Z7" s="353"/>
      <c r="AA7" s="353"/>
      <c r="AB7" s="353"/>
      <c r="AC7" s="353"/>
      <c r="AD7" s="353"/>
      <c r="AE7" s="353"/>
      <c r="AF7" s="353"/>
      <c r="AG7" s="354"/>
    </row>
    <row r="8" spans="1:35" x14ac:dyDescent="0.25">
      <c r="A8" s="325" t="s">
        <v>2178</v>
      </c>
      <c r="B8" s="326"/>
      <c r="C8" s="326"/>
      <c r="D8" s="326"/>
      <c r="E8" s="326"/>
      <c r="F8" s="326"/>
      <c r="G8" s="326"/>
      <c r="H8" s="326"/>
      <c r="I8" s="326"/>
      <c r="J8" s="326"/>
      <c r="K8" s="326"/>
      <c r="L8" s="326"/>
      <c r="M8" s="326"/>
      <c r="N8" s="326"/>
      <c r="O8" s="327"/>
      <c r="P8" s="331" t="s">
        <v>2179</v>
      </c>
      <c r="Q8" s="332"/>
      <c r="R8" s="332"/>
      <c r="S8" s="332"/>
      <c r="T8" s="332"/>
      <c r="U8" s="333"/>
      <c r="V8" s="334" t="s">
        <v>2180</v>
      </c>
      <c r="W8" s="335"/>
      <c r="X8" s="335"/>
      <c r="Y8" s="335"/>
      <c r="Z8" s="335"/>
      <c r="AA8" s="335"/>
      <c r="AB8" s="335"/>
      <c r="AC8" s="335"/>
      <c r="AD8" s="335"/>
      <c r="AE8" s="340" t="s">
        <v>2181</v>
      </c>
      <c r="AF8" s="340"/>
      <c r="AG8" s="341"/>
    </row>
    <row r="9" spans="1:35" x14ac:dyDescent="0.25">
      <c r="A9" s="328"/>
      <c r="B9" s="329"/>
      <c r="C9" s="329"/>
      <c r="D9" s="329"/>
      <c r="E9" s="329"/>
      <c r="F9" s="329"/>
      <c r="G9" s="329"/>
      <c r="H9" s="329"/>
      <c r="I9" s="329"/>
      <c r="J9" s="329"/>
      <c r="K9" s="329"/>
      <c r="L9" s="329"/>
      <c r="M9" s="329"/>
      <c r="N9" s="329"/>
      <c r="O9" s="330"/>
      <c r="P9" s="346" t="s">
        <v>2182</v>
      </c>
      <c r="Q9" s="347"/>
      <c r="R9" s="346" t="s">
        <v>2183</v>
      </c>
      <c r="S9" s="349"/>
      <c r="T9" s="349"/>
      <c r="U9" s="347"/>
      <c r="V9" s="336"/>
      <c r="W9" s="337"/>
      <c r="X9" s="337"/>
      <c r="Y9" s="337"/>
      <c r="Z9" s="337"/>
      <c r="AA9" s="337"/>
      <c r="AB9" s="337"/>
      <c r="AC9" s="337"/>
      <c r="AD9" s="337"/>
      <c r="AE9" s="342"/>
      <c r="AF9" s="342"/>
      <c r="AG9" s="343"/>
    </row>
    <row r="10" spans="1:35" x14ac:dyDescent="0.25">
      <c r="A10" s="6"/>
      <c r="B10" s="6"/>
      <c r="C10" s="6"/>
      <c r="D10" s="6"/>
      <c r="E10" s="6"/>
      <c r="F10" s="6"/>
      <c r="G10" s="6"/>
      <c r="H10" s="6"/>
      <c r="I10" s="6"/>
      <c r="J10" s="6"/>
      <c r="K10" s="6"/>
      <c r="L10" s="350" t="s">
        <v>2184</v>
      </c>
      <c r="M10" s="332"/>
      <c r="N10" s="332"/>
      <c r="O10" s="333"/>
      <c r="P10" s="348"/>
      <c r="Q10" s="330"/>
      <c r="R10" s="348"/>
      <c r="S10" s="329"/>
      <c r="T10" s="329"/>
      <c r="U10" s="330"/>
      <c r="V10" s="338"/>
      <c r="W10" s="339"/>
      <c r="X10" s="339"/>
      <c r="Y10" s="339"/>
      <c r="Z10" s="339"/>
      <c r="AA10" s="339"/>
      <c r="AB10" s="339"/>
      <c r="AC10" s="339"/>
      <c r="AD10" s="339"/>
      <c r="AE10" s="344"/>
      <c r="AF10" s="344"/>
      <c r="AG10" s="345"/>
    </row>
    <row r="11" spans="1:35" ht="120" x14ac:dyDescent="0.25">
      <c r="A11" s="7" t="s">
        <v>2185</v>
      </c>
      <c r="B11" s="7" t="s">
        <v>2186</v>
      </c>
      <c r="C11" s="7" t="s">
        <v>2187</v>
      </c>
      <c r="D11" s="7" t="s">
        <v>2188</v>
      </c>
      <c r="E11" s="7" t="s">
        <v>2189</v>
      </c>
      <c r="F11" s="7" t="s">
        <v>2190</v>
      </c>
      <c r="G11" s="7" t="s">
        <v>2191</v>
      </c>
      <c r="H11" s="7" t="s">
        <v>2192</v>
      </c>
      <c r="I11" s="7" t="s">
        <v>2193</v>
      </c>
      <c r="J11" s="7" t="s">
        <v>2194</v>
      </c>
      <c r="K11" s="7" t="s">
        <v>2195</v>
      </c>
      <c r="L11" s="8" t="s">
        <v>2196</v>
      </c>
      <c r="M11" s="8" t="s">
        <v>2197</v>
      </c>
      <c r="N11" s="8" t="s">
        <v>2198</v>
      </c>
      <c r="O11" s="8" t="s">
        <v>2199</v>
      </c>
      <c r="P11" s="9" t="s">
        <v>2200</v>
      </c>
      <c r="Q11" s="10" t="s">
        <v>2201</v>
      </c>
      <c r="R11" s="11" t="s">
        <v>2202</v>
      </c>
      <c r="S11" s="11" t="s">
        <v>2203</v>
      </c>
      <c r="T11" s="12" t="s">
        <v>2204</v>
      </c>
      <c r="U11" s="13" t="s">
        <v>2205</v>
      </c>
      <c r="V11" s="14" t="s">
        <v>2206</v>
      </c>
      <c r="W11" s="14" t="s">
        <v>2207</v>
      </c>
      <c r="X11" s="14" t="s">
        <v>2208</v>
      </c>
      <c r="Y11" s="14" t="s">
        <v>2209</v>
      </c>
      <c r="Z11" s="14" t="s">
        <v>2210</v>
      </c>
      <c r="AA11" s="14" t="s">
        <v>2211</v>
      </c>
      <c r="AB11" s="14" t="s">
        <v>2212</v>
      </c>
      <c r="AC11" s="14" t="s">
        <v>2213</v>
      </c>
      <c r="AD11" s="15" t="s">
        <v>2214</v>
      </c>
      <c r="AE11" s="16" t="s">
        <v>2215</v>
      </c>
      <c r="AF11" s="17" t="s">
        <v>2216</v>
      </c>
      <c r="AG11" s="17" t="s">
        <v>2217</v>
      </c>
    </row>
    <row r="12" spans="1:35" x14ac:dyDescent="0.25">
      <c r="A12" s="18"/>
      <c r="B12" s="19"/>
      <c r="C12" s="20"/>
      <c r="D12" s="21"/>
      <c r="E12" s="20"/>
      <c r="F12" s="20"/>
      <c r="G12" s="20"/>
      <c r="H12" s="22"/>
      <c r="I12" s="22"/>
      <c r="J12" s="20"/>
      <c r="K12" s="20"/>
      <c r="L12" s="19"/>
      <c r="M12" s="19"/>
      <c r="N12" s="23"/>
      <c r="O12" s="24"/>
      <c r="P12" s="25"/>
      <c r="Q12" s="25"/>
      <c r="R12" s="25"/>
      <c r="S12" s="25"/>
      <c r="T12" s="25"/>
      <c r="U12" s="26"/>
      <c r="V12" s="26"/>
      <c r="W12" s="25"/>
      <c r="X12" s="27"/>
      <c r="Y12" s="25"/>
      <c r="Z12" s="25"/>
      <c r="AA12" s="28" t="str">
        <f>+IF(AND(W12="",X12="",Y12="",Z12=""),"",IF(AND(W12&lt;&gt;"",X12="",Y12="",Z12=""),0%,IF(AND(W12&lt;&gt;"",X12&lt;&gt;"",Y12="",Z12=""),33%,IF(AND(W12&lt;&gt;"",X12&lt;&gt;"",Y12&lt;&gt;"",Z12=""),66%,IF(AND(W12&lt;&gt;"",X12&lt;&gt;"",Y12&lt;&gt;"",Z12&lt;&gt;""),100%,"Información incompleta")))))</f>
        <v/>
      </c>
      <c r="AB12" s="19"/>
      <c r="AC12" s="19"/>
      <c r="AD12" s="19"/>
      <c r="AE12" s="19"/>
      <c r="AF12" s="25"/>
      <c r="AG12" s="29"/>
    </row>
    <row r="13" spans="1:35" s="83" customFormat="1" ht="38.25" x14ac:dyDescent="0.25">
      <c r="A13" s="74" t="s">
        <v>2218</v>
      </c>
      <c r="B13" s="75">
        <v>80101506</v>
      </c>
      <c r="C13" s="76" t="s">
        <v>4118</v>
      </c>
      <c r="D13" s="76" t="s">
        <v>3168</v>
      </c>
      <c r="E13" s="75" t="s">
        <v>4119</v>
      </c>
      <c r="F13" s="75" t="s">
        <v>2362</v>
      </c>
      <c r="G13" s="77" t="s">
        <v>2338</v>
      </c>
      <c r="H13" s="78">
        <v>400000000</v>
      </c>
      <c r="I13" s="78">
        <v>400000000</v>
      </c>
      <c r="J13" s="79" t="s">
        <v>2874</v>
      </c>
      <c r="K13" s="79" t="s">
        <v>2221</v>
      </c>
      <c r="L13" s="76" t="s">
        <v>4120</v>
      </c>
      <c r="M13" s="76" t="s">
        <v>2294</v>
      </c>
      <c r="N13" s="76" t="s">
        <v>4121</v>
      </c>
      <c r="O13" s="76" t="s">
        <v>4122</v>
      </c>
      <c r="P13" s="79"/>
      <c r="Q13" s="79">
        <v>0</v>
      </c>
      <c r="R13" s="79"/>
      <c r="S13" s="79"/>
      <c r="T13" s="79"/>
      <c r="U13" s="80"/>
      <c r="V13" s="80"/>
      <c r="W13" s="79"/>
      <c r="X13" s="81"/>
      <c r="Y13" s="79"/>
      <c r="Z13" s="79"/>
      <c r="AA13" s="82" t="str">
        <f t="shared" ref="AA13:AA76" si="0">+IF(AND(W13="",X13="",Y13="",Z13=""),"",IF(AND(W13&lt;&gt;"",X13="",Y13="",Z13=""),0%,IF(AND(W13&lt;&gt;"",X13&lt;&gt;"",Y13="",Z13=""),33%,IF(AND(W13&lt;&gt;"",X13&lt;&gt;"",Y13&lt;&gt;"",Z13=""),66%,IF(AND(W13&lt;&gt;"",X13&lt;&gt;"",Y13&lt;&gt;"",Z13&lt;&gt;""),100%,"Información incompleta")))))</f>
        <v/>
      </c>
      <c r="AB13" s="80"/>
      <c r="AC13" s="80"/>
      <c r="AD13" s="80"/>
      <c r="AE13" s="76" t="s">
        <v>3435</v>
      </c>
      <c r="AF13" s="79" t="s">
        <v>2223</v>
      </c>
      <c r="AG13" s="76" t="s">
        <v>4123</v>
      </c>
    </row>
    <row r="14" spans="1:35" s="83" customFormat="1" ht="63.75" x14ac:dyDescent="0.25">
      <c r="A14" s="74" t="s">
        <v>2218</v>
      </c>
      <c r="B14" s="75" t="s">
        <v>4124</v>
      </c>
      <c r="C14" s="76" t="s">
        <v>4125</v>
      </c>
      <c r="D14" s="76" t="s">
        <v>3165</v>
      </c>
      <c r="E14" s="75" t="s">
        <v>2224</v>
      </c>
      <c r="F14" s="75" t="s">
        <v>2326</v>
      </c>
      <c r="G14" s="77" t="s">
        <v>2338</v>
      </c>
      <c r="H14" s="78">
        <v>183500000</v>
      </c>
      <c r="I14" s="78">
        <v>183500000</v>
      </c>
      <c r="J14" s="79" t="s">
        <v>2874</v>
      </c>
      <c r="K14" s="79" t="s">
        <v>2221</v>
      </c>
      <c r="L14" s="76" t="s">
        <v>4120</v>
      </c>
      <c r="M14" s="76" t="s">
        <v>2294</v>
      </c>
      <c r="N14" s="76" t="s">
        <v>4121</v>
      </c>
      <c r="O14" s="76" t="s">
        <v>4122</v>
      </c>
      <c r="P14" s="79"/>
      <c r="Q14" s="79"/>
      <c r="R14" s="79"/>
      <c r="S14" s="79"/>
      <c r="T14" s="79"/>
      <c r="U14" s="80"/>
      <c r="V14" s="80"/>
      <c r="W14" s="79"/>
      <c r="X14" s="81"/>
      <c r="Y14" s="79"/>
      <c r="Z14" s="79"/>
      <c r="AA14" s="82" t="str">
        <f t="shared" si="0"/>
        <v/>
      </c>
      <c r="AB14" s="80"/>
      <c r="AC14" s="80"/>
      <c r="AD14" s="80"/>
      <c r="AE14" s="76" t="s">
        <v>4126</v>
      </c>
      <c r="AF14" s="79" t="s">
        <v>2223</v>
      </c>
      <c r="AG14" s="76" t="s">
        <v>4123</v>
      </c>
    </row>
    <row r="15" spans="1:35" s="83" customFormat="1" ht="38.25" x14ac:dyDescent="0.25">
      <c r="A15" s="74" t="s">
        <v>2218</v>
      </c>
      <c r="B15" s="75">
        <v>80111620</v>
      </c>
      <c r="C15" s="76" t="s">
        <v>4127</v>
      </c>
      <c r="D15" s="76" t="s">
        <v>4128</v>
      </c>
      <c r="E15" s="75" t="s">
        <v>2224</v>
      </c>
      <c r="F15" s="84" t="s">
        <v>4129</v>
      </c>
      <c r="G15" s="77" t="s">
        <v>2338</v>
      </c>
      <c r="H15" s="78">
        <v>6000000</v>
      </c>
      <c r="I15" s="78">
        <v>6000000</v>
      </c>
      <c r="J15" s="79" t="s">
        <v>2874</v>
      </c>
      <c r="K15" s="79" t="s">
        <v>2221</v>
      </c>
      <c r="L15" s="76" t="s">
        <v>4120</v>
      </c>
      <c r="M15" s="76" t="s">
        <v>2294</v>
      </c>
      <c r="N15" s="76" t="s">
        <v>4121</v>
      </c>
      <c r="O15" s="76" t="s">
        <v>4122</v>
      </c>
      <c r="P15" s="79"/>
      <c r="Q15" s="79"/>
      <c r="R15" s="79"/>
      <c r="S15" s="79"/>
      <c r="T15" s="79"/>
      <c r="U15" s="80"/>
      <c r="V15" s="80"/>
      <c r="W15" s="79"/>
      <c r="X15" s="81"/>
      <c r="Y15" s="79"/>
      <c r="Z15" s="79"/>
      <c r="AA15" s="82" t="str">
        <f t="shared" si="0"/>
        <v/>
      </c>
      <c r="AB15" s="80"/>
      <c r="AC15" s="80"/>
      <c r="AD15" s="80" t="s">
        <v>4130</v>
      </c>
      <c r="AE15" s="76" t="s">
        <v>4131</v>
      </c>
      <c r="AF15" s="79" t="s">
        <v>2223</v>
      </c>
      <c r="AG15" s="76" t="s">
        <v>4123</v>
      </c>
    </row>
    <row r="16" spans="1:35" s="83" customFormat="1" ht="38.25" x14ac:dyDescent="0.25">
      <c r="A16" s="74" t="s">
        <v>2218</v>
      </c>
      <c r="B16" s="75">
        <v>80111620</v>
      </c>
      <c r="C16" s="76" t="s">
        <v>4132</v>
      </c>
      <c r="D16" s="76" t="s">
        <v>3157</v>
      </c>
      <c r="E16" s="75" t="s">
        <v>2219</v>
      </c>
      <c r="F16" s="84" t="s">
        <v>4129</v>
      </c>
      <c r="G16" s="77" t="s">
        <v>2338</v>
      </c>
      <c r="H16" s="78">
        <v>6000000</v>
      </c>
      <c r="I16" s="78">
        <v>6000000</v>
      </c>
      <c r="J16" s="79" t="s">
        <v>2874</v>
      </c>
      <c r="K16" s="79" t="s">
        <v>2221</v>
      </c>
      <c r="L16" s="76" t="s">
        <v>4120</v>
      </c>
      <c r="M16" s="76" t="s">
        <v>2294</v>
      </c>
      <c r="N16" s="76" t="s">
        <v>4121</v>
      </c>
      <c r="O16" s="76" t="s">
        <v>4122</v>
      </c>
      <c r="P16" s="79"/>
      <c r="Q16" s="79"/>
      <c r="R16" s="79"/>
      <c r="S16" s="79"/>
      <c r="T16" s="79"/>
      <c r="U16" s="80"/>
      <c r="V16" s="80"/>
      <c r="W16" s="79"/>
      <c r="X16" s="81"/>
      <c r="Y16" s="79"/>
      <c r="Z16" s="79"/>
      <c r="AA16" s="82" t="str">
        <f t="shared" si="0"/>
        <v/>
      </c>
      <c r="AB16" s="80"/>
      <c r="AC16" s="80"/>
      <c r="AD16" s="80" t="s">
        <v>4130</v>
      </c>
      <c r="AE16" s="76" t="s">
        <v>4131</v>
      </c>
      <c r="AF16" s="79" t="s">
        <v>2223</v>
      </c>
      <c r="AG16" s="76" t="s">
        <v>4123</v>
      </c>
    </row>
    <row r="17" spans="1:33" s="83" customFormat="1" ht="51" x14ac:dyDescent="0.25">
      <c r="A17" s="74" t="s">
        <v>2218</v>
      </c>
      <c r="B17" s="75">
        <v>801000000</v>
      </c>
      <c r="C17" s="76" t="s">
        <v>4133</v>
      </c>
      <c r="D17" s="76" t="s">
        <v>3168</v>
      </c>
      <c r="E17" s="75" t="s">
        <v>2219</v>
      </c>
      <c r="F17" s="84" t="s">
        <v>4129</v>
      </c>
      <c r="G17" s="77" t="s">
        <v>2338</v>
      </c>
      <c r="H17" s="78">
        <v>100000000</v>
      </c>
      <c r="I17" s="78">
        <v>100000000</v>
      </c>
      <c r="J17" s="79" t="s">
        <v>2874</v>
      </c>
      <c r="K17" s="79" t="s">
        <v>2221</v>
      </c>
      <c r="L17" s="76" t="s">
        <v>4120</v>
      </c>
      <c r="M17" s="76" t="s">
        <v>2294</v>
      </c>
      <c r="N17" s="76" t="s">
        <v>4121</v>
      </c>
      <c r="O17" s="76" t="s">
        <v>4122</v>
      </c>
      <c r="P17" s="79"/>
      <c r="Q17" s="79"/>
      <c r="R17" s="79"/>
      <c r="S17" s="79"/>
      <c r="T17" s="79"/>
      <c r="U17" s="80"/>
      <c r="V17" s="80"/>
      <c r="W17" s="79"/>
      <c r="X17" s="81"/>
      <c r="Y17" s="79"/>
      <c r="Z17" s="79"/>
      <c r="AA17" s="82" t="str">
        <f t="shared" si="0"/>
        <v/>
      </c>
      <c r="AB17" s="80"/>
      <c r="AC17" s="80"/>
      <c r="AD17" s="80" t="s">
        <v>4134</v>
      </c>
      <c r="AE17" s="76" t="s">
        <v>4135</v>
      </c>
      <c r="AF17" s="79" t="s">
        <v>2223</v>
      </c>
      <c r="AG17" s="76" t="s">
        <v>4123</v>
      </c>
    </row>
    <row r="18" spans="1:33" s="83" customFormat="1" ht="38.25" x14ac:dyDescent="0.25">
      <c r="A18" s="74" t="s">
        <v>2227</v>
      </c>
      <c r="B18" s="75">
        <v>90121500</v>
      </c>
      <c r="C18" s="76" t="s">
        <v>2228</v>
      </c>
      <c r="D18" s="76" t="s">
        <v>4128</v>
      </c>
      <c r="E18" s="75" t="s">
        <v>2237</v>
      </c>
      <c r="F18" s="84" t="s">
        <v>2436</v>
      </c>
      <c r="G18" s="77" t="s">
        <v>2338</v>
      </c>
      <c r="H18" s="78">
        <v>30000000</v>
      </c>
      <c r="I18" s="78">
        <v>30000000</v>
      </c>
      <c r="J18" s="79" t="s">
        <v>4136</v>
      </c>
      <c r="K18" s="79" t="s">
        <v>2544</v>
      </c>
      <c r="L18" s="76" t="s">
        <v>2229</v>
      </c>
      <c r="M18" s="76" t="s">
        <v>2230</v>
      </c>
      <c r="N18" s="76" t="s">
        <v>2231</v>
      </c>
      <c r="O18" s="76" t="s">
        <v>2232</v>
      </c>
      <c r="P18" s="79"/>
      <c r="Q18" s="79">
        <v>1</v>
      </c>
      <c r="R18" s="79"/>
      <c r="S18" s="79"/>
      <c r="T18" s="79"/>
      <c r="U18" s="80"/>
      <c r="V18" s="80"/>
      <c r="W18" s="79"/>
      <c r="X18" s="81"/>
      <c r="Y18" s="79"/>
      <c r="Z18" s="79">
        <v>4600006673</v>
      </c>
      <c r="AA18" s="82" t="str">
        <f t="shared" si="0"/>
        <v>Información incompleta</v>
      </c>
      <c r="AB18" s="80"/>
      <c r="AC18" s="80"/>
      <c r="AD18" s="80"/>
      <c r="AE18" s="76"/>
      <c r="AF18" s="79" t="s">
        <v>2223</v>
      </c>
      <c r="AG18" s="76" t="s">
        <v>4123</v>
      </c>
    </row>
    <row r="19" spans="1:33" s="83" customFormat="1" ht="38.25" x14ac:dyDescent="0.25">
      <c r="A19" s="74" t="s">
        <v>2227</v>
      </c>
      <c r="B19" s="75">
        <v>80131505</v>
      </c>
      <c r="C19" s="76" t="s">
        <v>2236</v>
      </c>
      <c r="D19" s="76" t="s">
        <v>4128</v>
      </c>
      <c r="E19" s="75" t="s">
        <v>2219</v>
      </c>
      <c r="F19" s="84" t="s">
        <v>2834</v>
      </c>
      <c r="G19" s="77" t="s">
        <v>2338</v>
      </c>
      <c r="H19" s="78">
        <v>14329200</v>
      </c>
      <c r="I19" s="78">
        <v>14329200</v>
      </c>
      <c r="J19" s="79" t="s">
        <v>4136</v>
      </c>
      <c r="K19" s="79" t="s">
        <v>2544</v>
      </c>
      <c r="L19" s="76" t="s">
        <v>2238</v>
      </c>
      <c r="M19" s="76" t="s">
        <v>2230</v>
      </c>
      <c r="N19" s="76" t="s">
        <v>2231</v>
      </c>
      <c r="O19" s="76" t="s">
        <v>2239</v>
      </c>
      <c r="P19" s="79"/>
      <c r="Q19" s="79"/>
      <c r="R19" s="79"/>
      <c r="S19" s="79"/>
      <c r="T19" s="79"/>
      <c r="U19" s="80"/>
      <c r="V19" s="80"/>
      <c r="W19" s="79">
        <v>20212</v>
      </c>
      <c r="X19" s="81"/>
      <c r="Y19" s="79"/>
      <c r="Z19" s="79">
        <v>4600006249</v>
      </c>
      <c r="AA19" s="82" t="str">
        <f t="shared" si="0"/>
        <v>Información incompleta</v>
      </c>
      <c r="AB19" s="80"/>
      <c r="AC19" s="80"/>
      <c r="AD19" s="80"/>
      <c r="AE19" s="76"/>
      <c r="AF19" s="79" t="s">
        <v>2223</v>
      </c>
      <c r="AG19" s="76" t="s">
        <v>4123</v>
      </c>
    </row>
    <row r="20" spans="1:33" s="83" customFormat="1" ht="51" x14ac:dyDescent="0.25">
      <c r="A20" s="74" t="s">
        <v>2227</v>
      </c>
      <c r="B20" s="75">
        <v>10151500</v>
      </c>
      <c r="C20" s="76" t="s">
        <v>1920</v>
      </c>
      <c r="D20" s="76" t="s">
        <v>3165</v>
      </c>
      <c r="E20" s="75" t="s">
        <v>2219</v>
      </c>
      <c r="F20" s="79" t="s">
        <v>2336</v>
      </c>
      <c r="G20" s="77" t="s">
        <v>2338</v>
      </c>
      <c r="H20" s="78">
        <v>1200000000</v>
      </c>
      <c r="I20" s="78">
        <v>1200000000</v>
      </c>
      <c r="J20" s="79" t="s">
        <v>2874</v>
      </c>
      <c r="K20" s="79" t="s">
        <v>2221</v>
      </c>
      <c r="L20" s="76" t="s">
        <v>2242</v>
      </c>
      <c r="M20" s="76" t="s">
        <v>2230</v>
      </c>
      <c r="N20" s="76" t="s">
        <v>2264</v>
      </c>
      <c r="O20" s="76" t="s">
        <v>2243</v>
      </c>
      <c r="P20" s="79" t="s">
        <v>2244</v>
      </c>
      <c r="Q20" s="79" t="s">
        <v>2245</v>
      </c>
      <c r="R20" s="79" t="s">
        <v>2246</v>
      </c>
      <c r="S20" s="79">
        <v>140054001</v>
      </c>
      <c r="T20" s="79" t="s">
        <v>2247</v>
      </c>
      <c r="U20" s="80"/>
      <c r="V20" s="80"/>
      <c r="W20" s="79"/>
      <c r="X20" s="81"/>
      <c r="Y20" s="79"/>
      <c r="Z20" s="79"/>
      <c r="AA20" s="82" t="str">
        <f t="shared" si="0"/>
        <v/>
      </c>
      <c r="AB20" s="80"/>
      <c r="AC20" s="80"/>
      <c r="AD20" s="80"/>
      <c r="AE20" s="76"/>
      <c r="AF20" s="79" t="s">
        <v>2223</v>
      </c>
      <c r="AG20" s="76" t="s">
        <v>4123</v>
      </c>
    </row>
    <row r="21" spans="1:33" s="83" customFormat="1" ht="51" x14ac:dyDescent="0.25">
      <c r="A21" s="74" t="s">
        <v>2227</v>
      </c>
      <c r="B21" s="75">
        <v>80101600</v>
      </c>
      <c r="C21" s="76" t="s">
        <v>4137</v>
      </c>
      <c r="D21" s="76" t="s">
        <v>3165</v>
      </c>
      <c r="E21" s="75" t="s">
        <v>2302</v>
      </c>
      <c r="F21" s="84" t="s">
        <v>2834</v>
      </c>
      <c r="G21" s="77" t="s">
        <v>2338</v>
      </c>
      <c r="H21" s="78">
        <v>700000000</v>
      </c>
      <c r="I21" s="78">
        <v>700000000</v>
      </c>
      <c r="J21" s="79" t="s">
        <v>2874</v>
      </c>
      <c r="K21" s="79" t="s">
        <v>2221</v>
      </c>
      <c r="L21" s="76" t="s">
        <v>4138</v>
      </c>
      <c r="M21" s="76" t="s">
        <v>2230</v>
      </c>
      <c r="N21" s="76" t="s">
        <v>4139</v>
      </c>
      <c r="O21" s="76" t="s">
        <v>4140</v>
      </c>
      <c r="P21" s="79" t="s">
        <v>2244</v>
      </c>
      <c r="Q21" s="79" t="s">
        <v>2245</v>
      </c>
      <c r="R21" s="79" t="s">
        <v>2246</v>
      </c>
      <c r="S21" s="79">
        <v>140056001</v>
      </c>
      <c r="T21" s="79"/>
      <c r="U21" s="80"/>
      <c r="V21" s="80"/>
      <c r="W21" s="79"/>
      <c r="X21" s="81"/>
      <c r="Y21" s="79"/>
      <c r="Z21" s="79"/>
      <c r="AA21" s="82" t="str">
        <f t="shared" si="0"/>
        <v/>
      </c>
      <c r="AB21" s="80"/>
      <c r="AC21" s="80"/>
      <c r="AD21" s="80"/>
      <c r="AE21" s="76"/>
      <c r="AF21" s="79" t="s">
        <v>2223</v>
      </c>
      <c r="AG21" s="76" t="s">
        <v>4123</v>
      </c>
    </row>
    <row r="22" spans="1:33" s="83" customFormat="1" ht="76.5" x14ac:dyDescent="0.25">
      <c r="A22" s="74" t="s">
        <v>2227</v>
      </c>
      <c r="B22" s="75">
        <v>80115040</v>
      </c>
      <c r="C22" s="76" t="s">
        <v>4141</v>
      </c>
      <c r="D22" s="76" t="s">
        <v>3168</v>
      </c>
      <c r="E22" s="75" t="s">
        <v>2302</v>
      </c>
      <c r="F22" s="84" t="s">
        <v>2834</v>
      </c>
      <c r="G22" s="77" t="s">
        <v>2338</v>
      </c>
      <c r="H22" s="78">
        <v>3272121</v>
      </c>
      <c r="I22" s="78">
        <v>3272121</v>
      </c>
      <c r="J22" s="79" t="s">
        <v>2874</v>
      </c>
      <c r="K22" s="79" t="s">
        <v>2221</v>
      </c>
      <c r="L22" s="76" t="s">
        <v>4142</v>
      </c>
      <c r="M22" s="76" t="s">
        <v>4143</v>
      </c>
      <c r="N22" s="76" t="s">
        <v>4144</v>
      </c>
      <c r="O22" s="76" t="s">
        <v>4145</v>
      </c>
      <c r="P22" s="79"/>
      <c r="Q22" s="79"/>
      <c r="R22" s="79"/>
      <c r="S22" s="79">
        <v>140056001</v>
      </c>
      <c r="T22" s="79"/>
      <c r="U22" s="80"/>
      <c r="V22" s="80"/>
      <c r="W22" s="79">
        <v>20337</v>
      </c>
      <c r="X22" s="81"/>
      <c r="Y22" s="79"/>
      <c r="Z22" s="79"/>
      <c r="AA22" s="82">
        <f t="shared" si="0"/>
        <v>0</v>
      </c>
      <c r="AB22" s="80"/>
      <c r="AC22" s="80"/>
      <c r="AD22" s="80"/>
      <c r="AE22" s="76"/>
      <c r="AF22" s="79" t="s">
        <v>2223</v>
      </c>
      <c r="AG22" s="76" t="s">
        <v>4123</v>
      </c>
    </row>
    <row r="23" spans="1:33" s="83" customFormat="1" ht="76.5" x14ac:dyDescent="0.25">
      <c r="A23" s="74" t="s">
        <v>2227</v>
      </c>
      <c r="B23" s="75">
        <v>80115040</v>
      </c>
      <c r="C23" s="76" t="s">
        <v>4141</v>
      </c>
      <c r="D23" s="76" t="s">
        <v>3168</v>
      </c>
      <c r="E23" s="75" t="s">
        <v>2225</v>
      </c>
      <c r="F23" s="84" t="s">
        <v>2834</v>
      </c>
      <c r="G23" s="77" t="s">
        <v>2338</v>
      </c>
      <c r="H23" s="78">
        <v>11353428</v>
      </c>
      <c r="I23" s="78">
        <v>11353428</v>
      </c>
      <c r="J23" s="79" t="s">
        <v>2874</v>
      </c>
      <c r="K23" s="79" t="s">
        <v>2221</v>
      </c>
      <c r="L23" s="76" t="s">
        <v>4142</v>
      </c>
      <c r="M23" s="76" t="s">
        <v>4143</v>
      </c>
      <c r="N23" s="76" t="s">
        <v>4144</v>
      </c>
      <c r="O23" s="76" t="s">
        <v>4145</v>
      </c>
      <c r="P23" s="79"/>
      <c r="Q23" s="79"/>
      <c r="R23" s="79"/>
      <c r="S23" s="79">
        <v>140056001</v>
      </c>
      <c r="T23" s="79"/>
      <c r="U23" s="80"/>
      <c r="V23" s="80"/>
      <c r="W23" s="79">
        <v>20338</v>
      </c>
      <c r="X23" s="81"/>
      <c r="Y23" s="79"/>
      <c r="Z23" s="79"/>
      <c r="AA23" s="82">
        <f t="shared" si="0"/>
        <v>0</v>
      </c>
      <c r="AB23" s="80"/>
      <c r="AC23" s="80"/>
      <c r="AD23" s="80"/>
      <c r="AE23" s="76"/>
      <c r="AF23" s="79" t="s">
        <v>2223</v>
      </c>
      <c r="AG23" s="76" t="s">
        <v>4123</v>
      </c>
    </row>
    <row r="24" spans="1:33" s="83" customFormat="1" ht="89.25" x14ac:dyDescent="0.25">
      <c r="A24" s="74" t="s">
        <v>2227</v>
      </c>
      <c r="B24" s="75">
        <v>86101700</v>
      </c>
      <c r="C24" s="76" t="s">
        <v>4146</v>
      </c>
      <c r="D24" s="76" t="s">
        <v>3160</v>
      </c>
      <c r="E24" s="75" t="s">
        <v>2219</v>
      </c>
      <c r="F24" s="84" t="s">
        <v>4129</v>
      </c>
      <c r="G24" s="77" t="s">
        <v>2338</v>
      </c>
      <c r="H24" s="78">
        <v>4402879626</v>
      </c>
      <c r="I24" s="78">
        <v>4402879626</v>
      </c>
      <c r="J24" s="79" t="s">
        <v>2874</v>
      </c>
      <c r="K24" s="79" t="s">
        <v>2221</v>
      </c>
      <c r="L24" s="76" t="s">
        <v>2250</v>
      </c>
      <c r="M24" s="76" t="s">
        <v>2230</v>
      </c>
      <c r="N24" s="76" t="s">
        <v>2251</v>
      </c>
      <c r="O24" s="76" t="s">
        <v>2252</v>
      </c>
      <c r="P24" s="79" t="s">
        <v>2253</v>
      </c>
      <c r="Q24" s="79" t="s">
        <v>2254</v>
      </c>
      <c r="R24" s="79" t="s">
        <v>2255</v>
      </c>
      <c r="S24" s="79">
        <v>140052001</v>
      </c>
      <c r="T24" s="79" t="s">
        <v>2256</v>
      </c>
      <c r="U24" s="80"/>
      <c r="V24" s="80"/>
      <c r="W24" s="79"/>
      <c r="X24" s="81"/>
      <c r="Y24" s="79"/>
      <c r="Z24" s="79"/>
      <c r="AA24" s="82" t="str">
        <f t="shared" si="0"/>
        <v/>
      </c>
      <c r="AB24" s="80"/>
      <c r="AC24" s="80"/>
      <c r="AD24" s="80"/>
      <c r="AE24" s="76"/>
      <c r="AF24" s="79" t="s">
        <v>2223</v>
      </c>
      <c r="AG24" s="76" t="s">
        <v>4123</v>
      </c>
    </row>
    <row r="25" spans="1:33" s="83" customFormat="1" ht="51" x14ac:dyDescent="0.25">
      <c r="A25" s="74" t="s">
        <v>2227</v>
      </c>
      <c r="B25" s="75">
        <v>72121002</v>
      </c>
      <c r="C25" s="76" t="s">
        <v>4147</v>
      </c>
      <c r="D25" s="76" t="s">
        <v>3165</v>
      </c>
      <c r="E25" s="75" t="s">
        <v>2219</v>
      </c>
      <c r="F25" s="84" t="s">
        <v>2834</v>
      </c>
      <c r="G25" s="77" t="s">
        <v>2338</v>
      </c>
      <c r="H25" s="78">
        <v>1518632655</v>
      </c>
      <c r="I25" s="78">
        <v>1518632655</v>
      </c>
      <c r="J25" s="79" t="s">
        <v>2874</v>
      </c>
      <c r="K25" s="79" t="s">
        <v>2221</v>
      </c>
      <c r="L25" s="76" t="s">
        <v>2258</v>
      </c>
      <c r="M25" s="76" t="s">
        <v>2230</v>
      </c>
      <c r="N25" s="76" t="s">
        <v>2259</v>
      </c>
      <c r="O25" s="76" t="s">
        <v>4148</v>
      </c>
      <c r="P25" s="79"/>
      <c r="Q25" s="79"/>
      <c r="R25" s="79"/>
      <c r="S25" s="79">
        <v>140056001</v>
      </c>
      <c r="T25" s="79"/>
      <c r="U25" s="80"/>
      <c r="V25" s="80"/>
      <c r="W25" s="79"/>
      <c r="X25" s="81"/>
      <c r="Y25" s="79"/>
      <c r="Z25" s="79"/>
      <c r="AA25" s="82" t="str">
        <f t="shared" si="0"/>
        <v/>
      </c>
      <c r="AB25" s="80"/>
      <c r="AC25" s="80"/>
      <c r="AD25" s="80"/>
      <c r="AE25" s="76"/>
      <c r="AF25" s="79" t="s">
        <v>2223</v>
      </c>
      <c r="AG25" s="76" t="s">
        <v>4123</v>
      </c>
    </row>
    <row r="26" spans="1:33" s="83" customFormat="1" ht="38.25" x14ac:dyDescent="0.25">
      <c r="A26" s="74" t="s">
        <v>2227</v>
      </c>
      <c r="B26" s="75">
        <v>80101600</v>
      </c>
      <c r="C26" s="76" t="s">
        <v>4149</v>
      </c>
      <c r="D26" s="76" t="s">
        <v>3165</v>
      </c>
      <c r="E26" s="75" t="s">
        <v>2219</v>
      </c>
      <c r="F26" s="84" t="s">
        <v>2834</v>
      </c>
      <c r="G26" s="77" t="s">
        <v>2338</v>
      </c>
      <c r="H26" s="78">
        <v>5674568400</v>
      </c>
      <c r="I26" s="78">
        <v>5674568400</v>
      </c>
      <c r="J26" s="79" t="s">
        <v>2874</v>
      </c>
      <c r="K26" s="79" t="s">
        <v>2221</v>
      </c>
      <c r="L26" s="76" t="s">
        <v>4150</v>
      </c>
      <c r="M26" s="76" t="s">
        <v>2230</v>
      </c>
      <c r="N26" s="76" t="s">
        <v>4151</v>
      </c>
      <c r="O26" s="76" t="s">
        <v>4078</v>
      </c>
      <c r="P26" s="79"/>
      <c r="Q26" s="79"/>
      <c r="R26" s="79"/>
      <c r="S26" s="79">
        <v>140056001</v>
      </c>
      <c r="T26" s="79"/>
      <c r="U26" s="80"/>
      <c r="V26" s="80"/>
      <c r="W26" s="79"/>
      <c r="X26" s="81"/>
      <c r="Y26" s="79"/>
      <c r="Z26" s="79"/>
      <c r="AA26" s="82" t="str">
        <f t="shared" si="0"/>
        <v/>
      </c>
      <c r="AB26" s="80"/>
      <c r="AC26" s="80"/>
      <c r="AD26" s="80"/>
      <c r="AE26" s="76"/>
      <c r="AF26" s="79" t="s">
        <v>2223</v>
      </c>
      <c r="AG26" s="76" t="s">
        <v>4123</v>
      </c>
    </row>
    <row r="27" spans="1:33" s="83" customFormat="1" ht="38.25" x14ac:dyDescent="0.25">
      <c r="A27" s="74" t="s">
        <v>2227</v>
      </c>
      <c r="B27" s="75">
        <v>70141804</v>
      </c>
      <c r="C27" s="76" t="s">
        <v>4152</v>
      </c>
      <c r="D27" s="76" t="s">
        <v>3165</v>
      </c>
      <c r="E27" s="75" t="s">
        <v>2488</v>
      </c>
      <c r="F27" s="84" t="s">
        <v>2834</v>
      </c>
      <c r="G27" s="77" t="s">
        <v>2338</v>
      </c>
      <c r="H27" s="78">
        <v>1681716857</v>
      </c>
      <c r="I27" s="78">
        <v>1681716857</v>
      </c>
      <c r="J27" s="79" t="s">
        <v>2874</v>
      </c>
      <c r="K27" s="79" t="s">
        <v>2221</v>
      </c>
      <c r="L27" s="76" t="s">
        <v>4153</v>
      </c>
      <c r="M27" s="76" t="s">
        <v>2230</v>
      </c>
      <c r="N27" s="76">
        <v>3838802</v>
      </c>
      <c r="O27" s="76" t="s">
        <v>4154</v>
      </c>
      <c r="P27" s="79"/>
      <c r="Q27" s="79"/>
      <c r="R27" s="79"/>
      <c r="S27" s="79">
        <v>140060001</v>
      </c>
      <c r="T27" s="79"/>
      <c r="U27" s="80"/>
      <c r="V27" s="80"/>
      <c r="W27" s="79"/>
      <c r="X27" s="81"/>
      <c r="Y27" s="79"/>
      <c r="Z27" s="79"/>
      <c r="AA27" s="82" t="str">
        <f t="shared" si="0"/>
        <v/>
      </c>
      <c r="AB27" s="80"/>
      <c r="AC27" s="80"/>
      <c r="AD27" s="80"/>
      <c r="AE27" s="76"/>
      <c r="AF27" s="79" t="s">
        <v>2223</v>
      </c>
      <c r="AG27" s="76" t="s">
        <v>4123</v>
      </c>
    </row>
    <row r="28" spans="1:33" s="83" customFormat="1" ht="102" x14ac:dyDescent="0.25">
      <c r="A28" s="74" t="s">
        <v>2227</v>
      </c>
      <c r="B28" s="75">
        <v>80111604</v>
      </c>
      <c r="C28" s="76" t="s">
        <v>4155</v>
      </c>
      <c r="D28" s="76" t="s">
        <v>4128</v>
      </c>
      <c r="E28" s="75" t="s">
        <v>2488</v>
      </c>
      <c r="F28" s="84" t="s">
        <v>4129</v>
      </c>
      <c r="G28" s="77" t="s">
        <v>2338</v>
      </c>
      <c r="H28" s="78">
        <v>20825000</v>
      </c>
      <c r="I28" s="78">
        <v>20825000</v>
      </c>
      <c r="J28" s="79" t="s">
        <v>2874</v>
      </c>
      <c r="K28" s="79" t="s">
        <v>2221</v>
      </c>
      <c r="L28" s="76" t="s">
        <v>4156</v>
      </c>
      <c r="M28" s="76" t="s">
        <v>2230</v>
      </c>
      <c r="N28" s="76" t="s">
        <v>2267</v>
      </c>
      <c r="O28" s="76" t="s">
        <v>2290</v>
      </c>
      <c r="P28" s="79" t="s">
        <v>2265</v>
      </c>
      <c r="Q28" s="79"/>
      <c r="R28" s="79" t="s">
        <v>1713</v>
      </c>
      <c r="S28" s="79">
        <v>140060001</v>
      </c>
      <c r="T28" s="79" t="s">
        <v>3374</v>
      </c>
      <c r="U28" s="80"/>
      <c r="V28" s="80" t="s">
        <v>2233</v>
      </c>
      <c r="W28" s="79">
        <v>20227</v>
      </c>
      <c r="X28" s="81">
        <v>43073</v>
      </c>
      <c r="Y28" s="79" t="s">
        <v>2233</v>
      </c>
      <c r="Z28" s="79">
        <v>4600006506</v>
      </c>
      <c r="AA28" s="82">
        <f t="shared" si="0"/>
        <v>1</v>
      </c>
      <c r="AB28" s="80" t="s">
        <v>4157</v>
      </c>
      <c r="AC28" s="80"/>
      <c r="AD28" s="80"/>
      <c r="AE28" s="76"/>
      <c r="AF28" s="79" t="s">
        <v>2223</v>
      </c>
      <c r="AG28" s="76" t="s">
        <v>4123</v>
      </c>
    </row>
    <row r="29" spans="1:33" s="83" customFormat="1" ht="114.75" x14ac:dyDescent="0.25">
      <c r="A29" s="74" t="s">
        <v>2227</v>
      </c>
      <c r="B29" s="75">
        <v>80111604</v>
      </c>
      <c r="C29" s="76" t="s">
        <v>4158</v>
      </c>
      <c r="D29" s="76" t="s">
        <v>4128</v>
      </c>
      <c r="E29" s="75" t="s">
        <v>2488</v>
      </c>
      <c r="F29" s="84" t="s">
        <v>4129</v>
      </c>
      <c r="G29" s="77" t="s">
        <v>2338</v>
      </c>
      <c r="H29" s="78">
        <v>18190000</v>
      </c>
      <c r="I29" s="78">
        <v>18190000</v>
      </c>
      <c r="J29" s="79" t="s">
        <v>2874</v>
      </c>
      <c r="K29" s="79" t="s">
        <v>2221</v>
      </c>
      <c r="L29" s="76" t="s">
        <v>4159</v>
      </c>
      <c r="M29" s="76" t="s">
        <v>2230</v>
      </c>
      <c r="N29" s="76" t="s">
        <v>2231</v>
      </c>
      <c r="O29" s="76" t="s">
        <v>2232</v>
      </c>
      <c r="P29" s="79" t="s">
        <v>2265</v>
      </c>
      <c r="Q29" s="79"/>
      <c r="R29" s="79" t="s">
        <v>1713</v>
      </c>
      <c r="S29" s="79">
        <v>140060001</v>
      </c>
      <c r="T29" s="79" t="s">
        <v>3374</v>
      </c>
      <c r="U29" s="80"/>
      <c r="V29" s="80" t="s">
        <v>2233</v>
      </c>
      <c r="W29" s="79">
        <v>20234</v>
      </c>
      <c r="X29" s="81">
        <v>43073</v>
      </c>
      <c r="Y29" s="79" t="s">
        <v>2233</v>
      </c>
      <c r="Z29" s="79">
        <v>4600006684</v>
      </c>
      <c r="AA29" s="82">
        <f t="shared" si="0"/>
        <v>1</v>
      </c>
      <c r="AB29" s="80" t="s">
        <v>4160</v>
      </c>
      <c r="AC29" s="80"/>
      <c r="AD29" s="80"/>
      <c r="AE29" s="76"/>
      <c r="AF29" s="79" t="s">
        <v>2223</v>
      </c>
      <c r="AG29" s="76" t="s">
        <v>4123</v>
      </c>
    </row>
    <row r="30" spans="1:33" s="83" customFormat="1" ht="102" x14ac:dyDescent="0.25">
      <c r="A30" s="74" t="s">
        <v>2227</v>
      </c>
      <c r="B30" s="75">
        <v>80111604</v>
      </c>
      <c r="C30" s="76" t="s">
        <v>4161</v>
      </c>
      <c r="D30" s="76" t="s">
        <v>4128</v>
      </c>
      <c r="E30" s="75" t="s">
        <v>2488</v>
      </c>
      <c r="F30" s="84" t="s">
        <v>4129</v>
      </c>
      <c r="G30" s="77" t="s">
        <v>2338</v>
      </c>
      <c r="H30" s="78">
        <v>20825000</v>
      </c>
      <c r="I30" s="78">
        <v>20825000</v>
      </c>
      <c r="J30" s="79" t="s">
        <v>2874</v>
      </c>
      <c r="K30" s="79" t="s">
        <v>2221</v>
      </c>
      <c r="L30" s="76" t="s">
        <v>2285</v>
      </c>
      <c r="M30" s="76" t="s">
        <v>2230</v>
      </c>
      <c r="N30" s="76" t="s">
        <v>2267</v>
      </c>
      <c r="O30" s="76" t="s">
        <v>2286</v>
      </c>
      <c r="P30" s="79" t="s">
        <v>2265</v>
      </c>
      <c r="Q30" s="79"/>
      <c r="R30" s="79" t="s">
        <v>1713</v>
      </c>
      <c r="S30" s="79">
        <v>140060001</v>
      </c>
      <c r="T30" s="79" t="s">
        <v>3374</v>
      </c>
      <c r="U30" s="80"/>
      <c r="V30" s="80" t="s">
        <v>2233</v>
      </c>
      <c r="W30" s="79">
        <v>20237</v>
      </c>
      <c r="X30" s="81">
        <v>43073</v>
      </c>
      <c r="Y30" s="79" t="s">
        <v>2233</v>
      </c>
      <c r="Z30" s="79">
        <v>4600006634</v>
      </c>
      <c r="AA30" s="82">
        <f t="shared" si="0"/>
        <v>1</v>
      </c>
      <c r="AB30" s="80" t="s">
        <v>4162</v>
      </c>
      <c r="AC30" s="80"/>
      <c r="AD30" s="80"/>
      <c r="AE30" s="76"/>
      <c r="AF30" s="79" t="s">
        <v>2223</v>
      </c>
      <c r="AG30" s="76" t="s">
        <v>4123</v>
      </c>
    </row>
    <row r="31" spans="1:33" s="83" customFormat="1" ht="102" x14ac:dyDescent="0.25">
      <c r="A31" s="74" t="s">
        <v>2227</v>
      </c>
      <c r="B31" s="75">
        <v>80111604</v>
      </c>
      <c r="C31" s="76" t="s">
        <v>4163</v>
      </c>
      <c r="D31" s="76" t="s">
        <v>4128</v>
      </c>
      <c r="E31" s="75" t="s">
        <v>2488</v>
      </c>
      <c r="F31" s="84" t="s">
        <v>4129</v>
      </c>
      <c r="G31" s="77" t="s">
        <v>2338</v>
      </c>
      <c r="H31" s="78">
        <v>20825000</v>
      </c>
      <c r="I31" s="78">
        <v>20825000</v>
      </c>
      <c r="J31" s="79" t="s">
        <v>2874</v>
      </c>
      <c r="K31" s="79" t="s">
        <v>2221</v>
      </c>
      <c r="L31" s="76" t="s">
        <v>2285</v>
      </c>
      <c r="M31" s="76" t="s">
        <v>2230</v>
      </c>
      <c r="N31" s="76" t="s">
        <v>2267</v>
      </c>
      <c r="O31" s="76" t="s">
        <v>2286</v>
      </c>
      <c r="P31" s="79" t="s">
        <v>2265</v>
      </c>
      <c r="Q31" s="79"/>
      <c r="R31" s="79" t="s">
        <v>1713</v>
      </c>
      <c r="S31" s="79">
        <v>140060001</v>
      </c>
      <c r="T31" s="79" t="s">
        <v>3374</v>
      </c>
      <c r="U31" s="80"/>
      <c r="V31" s="80" t="s">
        <v>2233</v>
      </c>
      <c r="W31" s="79">
        <v>20238</v>
      </c>
      <c r="X31" s="81">
        <v>43073</v>
      </c>
      <c r="Y31" s="79" t="s">
        <v>2233</v>
      </c>
      <c r="Z31" s="79">
        <v>4600006636</v>
      </c>
      <c r="AA31" s="82">
        <f t="shared" si="0"/>
        <v>1</v>
      </c>
      <c r="AB31" s="80" t="s">
        <v>4164</v>
      </c>
      <c r="AC31" s="80"/>
      <c r="AD31" s="80"/>
      <c r="AE31" s="76"/>
      <c r="AF31" s="79" t="s">
        <v>2223</v>
      </c>
      <c r="AG31" s="76" t="s">
        <v>4123</v>
      </c>
    </row>
    <row r="32" spans="1:33" s="83" customFormat="1" ht="114.75" x14ac:dyDescent="0.25">
      <c r="A32" s="74" t="s">
        <v>2227</v>
      </c>
      <c r="B32" s="75">
        <v>80111604</v>
      </c>
      <c r="C32" s="76" t="s">
        <v>4165</v>
      </c>
      <c r="D32" s="76" t="s">
        <v>4128</v>
      </c>
      <c r="E32" s="75" t="s">
        <v>2488</v>
      </c>
      <c r="F32" s="84" t="s">
        <v>4129</v>
      </c>
      <c r="G32" s="77" t="s">
        <v>2338</v>
      </c>
      <c r="H32" s="78">
        <v>20825000</v>
      </c>
      <c r="I32" s="78">
        <v>20825000</v>
      </c>
      <c r="J32" s="79" t="s">
        <v>2874</v>
      </c>
      <c r="K32" s="79" t="s">
        <v>2221</v>
      </c>
      <c r="L32" s="76" t="s">
        <v>2285</v>
      </c>
      <c r="M32" s="76" t="s">
        <v>2230</v>
      </c>
      <c r="N32" s="76" t="s">
        <v>2267</v>
      </c>
      <c r="O32" s="76" t="s">
        <v>2286</v>
      </c>
      <c r="P32" s="79" t="s">
        <v>2265</v>
      </c>
      <c r="Q32" s="79"/>
      <c r="R32" s="79" t="s">
        <v>1713</v>
      </c>
      <c r="S32" s="79">
        <v>140060001</v>
      </c>
      <c r="T32" s="79" t="s">
        <v>3374</v>
      </c>
      <c r="U32" s="80"/>
      <c r="V32" s="80" t="s">
        <v>2233</v>
      </c>
      <c r="W32" s="79">
        <v>20239</v>
      </c>
      <c r="X32" s="81">
        <v>43073</v>
      </c>
      <c r="Y32" s="79" t="s">
        <v>2233</v>
      </c>
      <c r="Z32" s="79">
        <v>4600006635</v>
      </c>
      <c r="AA32" s="82">
        <f t="shared" si="0"/>
        <v>1</v>
      </c>
      <c r="AB32" s="80" t="s">
        <v>4166</v>
      </c>
      <c r="AC32" s="80"/>
      <c r="AD32" s="80"/>
      <c r="AE32" s="76"/>
      <c r="AF32" s="79" t="s">
        <v>2223</v>
      </c>
      <c r="AG32" s="76" t="s">
        <v>4123</v>
      </c>
    </row>
    <row r="33" spans="1:33" s="83" customFormat="1" ht="102" x14ac:dyDescent="0.25">
      <c r="A33" s="74" t="s">
        <v>2227</v>
      </c>
      <c r="B33" s="75">
        <v>80111604</v>
      </c>
      <c r="C33" s="76" t="s">
        <v>4167</v>
      </c>
      <c r="D33" s="76" t="s">
        <v>4128</v>
      </c>
      <c r="E33" s="75" t="s">
        <v>2488</v>
      </c>
      <c r="F33" s="84" t="s">
        <v>4129</v>
      </c>
      <c r="G33" s="77" t="s">
        <v>2338</v>
      </c>
      <c r="H33" s="78">
        <v>17000000</v>
      </c>
      <c r="I33" s="78">
        <v>17000000</v>
      </c>
      <c r="J33" s="79" t="s">
        <v>2874</v>
      </c>
      <c r="K33" s="79" t="s">
        <v>2221</v>
      </c>
      <c r="L33" s="76" t="s">
        <v>4168</v>
      </c>
      <c r="M33" s="76" t="s">
        <v>2230</v>
      </c>
      <c r="N33" s="76" t="s">
        <v>2267</v>
      </c>
      <c r="O33" s="76" t="s">
        <v>4169</v>
      </c>
      <c r="P33" s="79" t="s">
        <v>2265</v>
      </c>
      <c r="Q33" s="79"/>
      <c r="R33" s="79" t="s">
        <v>1713</v>
      </c>
      <c r="S33" s="79">
        <v>140060001</v>
      </c>
      <c r="T33" s="79" t="s">
        <v>3374</v>
      </c>
      <c r="U33" s="80"/>
      <c r="V33" s="80" t="s">
        <v>2233</v>
      </c>
      <c r="W33" s="79">
        <v>20245</v>
      </c>
      <c r="X33" s="81">
        <v>43073</v>
      </c>
      <c r="Y33" s="79" t="s">
        <v>2233</v>
      </c>
      <c r="Z33" s="79">
        <v>4600006628</v>
      </c>
      <c r="AA33" s="82">
        <f t="shared" si="0"/>
        <v>1</v>
      </c>
      <c r="AB33" s="80" t="s">
        <v>4170</v>
      </c>
      <c r="AC33" s="80"/>
      <c r="AD33" s="80"/>
      <c r="AE33" s="76"/>
      <c r="AF33" s="79" t="s">
        <v>2223</v>
      </c>
      <c r="AG33" s="76" t="s">
        <v>4123</v>
      </c>
    </row>
    <row r="34" spans="1:33" s="83" customFormat="1" ht="114.75" x14ac:dyDescent="0.25">
      <c r="A34" s="74" t="s">
        <v>2227</v>
      </c>
      <c r="B34" s="75">
        <v>80111604</v>
      </c>
      <c r="C34" s="76" t="s">
        <v>4171</v>
      </c>
      <c r="D34" s="76" t="s">
        <v>4128</v>
      </c>
      <c r="E34" s="75" t="s">
        <v>2488</v>
      </c>
      <c r="F34" s="84" t="s">
        <v>4129</v>
      </c>
      <c r="G34" s="77" t="s">
        <v>2338</v>
      </c>
      <c r="H34" s="78">
        <v>20825000</v>
      </c>
      <c r="I34" s="78">
        <v>20825000</v>
      </c>
      <c r="J34" s="79" t="s">
        <v>2874</v>
      </c>
      <c r="K34" s="79" t="s">
        <v>2221</v>
      </c>
      <c r="L34" s="76" t="s">
        <v>4172</v>
      </c>
      <c r="M34" s="76" t="s">
        <v>2230</v>
      </c>
      <c r="N34" s="76" t="s">
        <v>2267</v>
      </c>
      <c r="O34" s="76" t="s">
        <v>2289</v>
      </c>
      <c r="P34" s="79" t="s">
        <v>2265</v>
      </c>
      <c r="Q34" s="79"/>
      <c r="R34" s="79" t="s">
        <v>1713</v>
      </c>
      <c r="S34" s="79">
        <v>140060001</v>
      </c>
      <c r="T34" s="79" t="s">
        <v>3374</v>
      </c>
      <c r="U34" s="80"/>
      <c r="V34" s="80" t="s">
        <v>2233</v>
      </c>
      <c r="W34" s="79">
        <v>20248</v>
      </c>
      <c r="X34" s="81">
        <v>43073</v>
      </c>
      <c r="Y34" s="79" t="s">
        <v>2233</v>
      </c>
      <c r="Z34" s="79">
        <v>4600006637</v>
      </c>
      <c r="AA34" s="82">
        <f t="shared" si="0"/>
        <v>1</v>
      </c>
      <c r="AB34" s="80" t="s">
        <v>4173</v>
      </c>
      <c r="AC34" s="80"/>
      <c r="AD34" s="80"/>
      <c r="AE34" s="76" t="s">
        <v>4174</v>
      </c>
      <c r="AF34" s="79" t="s">
        <v>2223</v>
      </c>
      <c r="AG34" s="76" t="s">
        <v>4123</v>
      </c>
    </row>
    <row r="35" spans="1:33" s="83" customFormat="1" ht="114.75" x14ac:dyDescent="0.25">
      <c r="A35" s="74" t="s">
        <v>2227</v>
      </c>
      <c r="B35" s="75">
        <v>80111604</v>
      </c>
      <c r="C35" s="76" t="s">
        <v>4175</v>
      </c>
      <c r="D35" s="76" t="s">
        <v>4128</v>
      </c>
      <c r="E35" s="75" t="s">
        <v>2488</v>
      </c>
      <c r="F35" s="84" t="s">
        <v>4129</v>
      </c>
      <c r="G35" s="77" t="s">
        <v>2338</v>
      </c>
      <c r="H35" s="78">
        <v>17000000</v>
      </c>
      <c r="I35" s="78">
        <v>17000000</v>
      </c>
      <c r="J35" s="79" t="s">
        <v>2874</v>
      </c>
      <c r="K35" s="79" t="s">
        <v>2221</v>
      </c>
      <c r="L35" s="76" t="s">
        <v>4176</v>
      </c>
      <c r="M35" s="76" t="s">
        <v>2230</v>
      </c>
      <c r="N35" s="76" t="s">
        <v>2267</v>
      </c>
      <c r="O35" s="76" t="s">
        <v>2269</v>
      </c>
      <c r="P35" s="79" t="s">
        <v>2265</v>
      </c>
      <c r="Q35" s="79"/>
      <c r="R35" s="79" t="s">
        <v>1713</v>
      </c>
      <c r="S35" s="79">
        <v>140060001</v>
      </c>
      <c r="T35" s="79" t="s">
        <v>3374</v>
      </c>
      <c r="U35" s="80"/>
      <c r="V35" s="80" t="s">
        <v>2233</v>
      </c>
      <c r="W35" s="79">
        <v>20262</v>
      </c>
      <c r="X35" s="81">
        <v>43073</v>
      </c>
      <c r="Y35" s="79" t="s">
        <v>2233</v>
      </c>
      <c r="Z35" s="79">
        <v>4600006490</v>
      </c>
      <c r="AA35" s="82">
        <f t="shared" si="0"/>
        <v>1</v>
      </c>
      <c r="AB35" s="80" t="s">
        <v>4177</v>
      </c>
      <c r="AC35" s="80"/>
      <c r="AD35" s="80"/>
      <c r="AE35" s="76" t="s">
        <v>2229</v>
      </c>
      <c r="AF35" s="79" t="s">
        <v>2223</v>
      </c>
      <c r="AG35" s="76" t="s">
        <v>4123</v>
      </c>
    </row>
    <row r="36" spans="1:33" s="83" customFormat="1" ht="102" x14ac:dyDescent="0.25">
      <c r="A36" s="74" t="s">
        <v>2227</v>
      </c>
      <c r="B36" s="75">
        <v>80111604</v>
      </c>
      <c r="C36" s="76" t="s">
        <v>4178</v>
      </c>
      <c r="D36" s="76" t="s">
        <v>4128</v>
      </c>
      <c r="E36" s="75" t="s">
        <v>2488</v>
      </c>
      <c r="F36" s="84" t="s">
        <v>4129</v>
      </c>
      <c r="G36" s="77" t="s">
        <v>2338</v>
      </c>
      <c r="H36" s="78">
        <v>20825000</v>
      </c>
      <c r="I36" s="78">
        <v>20825000</v>
      </c>
      <c r="J36" s="79" t="s">
        <v>2874</v>
      </c>
      <c r="K36" s="79" t="s">
        <v>2221</v>
      </c>
      <c r="L36" s="76" t="s">
        <v>4179</v>
      </c>
      <c r="M36" s="76" t="s">
        <v>2230</v>
      </c>
      <c r="N36" s="76" t="s">
        <v>2267</v>
      </c>
      <c r="O36" s="76" t="s">
        <v>2277</v>
      </c>
      <c r="P36" s="79" t="s">
        <v>2265</v>
      </c>
      <c r="Q36" s="79"/>
      <c r="R36" s="79" t="s">
        <v>1713</v>
      </c>
      <c r="S36" s="79">
        <v>140060001</v>
      </c>
      <c r="T36" s="79" t="s">
        <v>3374</v>
      </c>
      <c r="U36" s="80"/>
      <c r="V36" s="80" t="s">
        <v>2233</v>
      </c>
      <c r="W36" s="79">
        <v>20265</v>
      </c>
      <c r="X36" s="81">
        <v>43073</v>
      </c>
      <c r="Y36" s="79" t="s">
        <v>2233</v>
      </c>
      <c r="Z36" s="79">
        <v>4600006493</v>
      </c>
      <c r="AA36" s="82">
        <f t="shared" si="0"/>
        <v>1</v>
      </c>
      <c r="AB36" s="80" t="s">
        <v>4180</v>
      </c>
      <c r="AC36" s="80"/>
      <c r="AD36" s="80"/>
      <c r="AE36" s="76" t="s">
        <v>2238</v>
      </c>
      <c r="AF36" s="79" t="s">
        <v>2223</v>
      </c>
      <c r="AG36" s="76" t="s">
        <v>4123</v>
      </c>
    </row>
    <row r="37" spans="1:33" s="83" customFormat="1" ht="114.75" x14ac:dyDescent="0.25">
      <c r="A37" s="74" t="s">
        <v>2227</v>
      </c>
      <c r="B37" s="75">
        <v>80111604</v>
      </c>
      <c r="C37" s="76" t="s">
        <v>4181</v>
      </c>
      <c r="D37" s="76" t="s">
        <v>4128</v>
      </c>
      <c r="E37" s="75" t="s">
        <v>2488</v>
      </c>
      <c r="F37" s="84" t="s">
        <v>4129</v>
      </c>
      <c r="G37" s="77" t="s">
        <v>2338</v>
      </c>
      <c r="H37" s="78">
        <v>17000000</v>
      </c>
      <c r="I37" s="78">
        <v>17000000</v>
      </c>
      <c r="J37" s="79" t="s">
        <v>2874</v>
      </c>
      <c r="K37" s="79" t="s">
        <v>2221</v>
      </c>
      <c r="L37" s="76" t="s">
        <v>4176</v>
      </c>
      <c r="M37" s="76" t="s">
        <v>2230</v>
      </c>
      <c r="N37" s="76" t="s">
        <v>2267</v>
      </c>
      <c r="O37" s="76" t="s">
        <v>2269</v>
      </c>
      <c r="P37" s="79" t="s">
        <v>2265</v>
      </c>
      <c r="Q37" s="79"/>
      <c r="R37" s="79" t="s">
        <v>1713</v>
      </c>
      <c r="S37" s="79">
        <v>140060001</v>
      </c>
      <c r="T37" s="79" t="s">
        <v>3374</v>
      </c>
      <c r="U37" s="80"/>
      <c r="V37" s="80" t="s">
        <v>2233</v>
      </c>
      <c r="W37" s="79">
        <v>20271</v>
      </c>
      <c r="X37" s="81">
        <v>43073</v>
      </c>
      <c r="Y37" s="79" t="s">
        <v>2233</v>
      </c>
      <c r="Z37" s="79">
        <v>4600006470</v>
      </c>
      <c r="AA37" s="82">
        <f t="shared" si="0"/>
        <v>1</v>
      </c>
      <c r="AB37" s="80" t="s">
        <v>4182</v>
      </c>
      <c r="AC37" s="80"/>
      <c r="AD37" s="80"/>
      <c r="AE37" s="76" t="s">
        <v>2248</v>
      </c>
      <c r="AF37" s="79" t="s">
        <v>2223</v>
      </c>
      <c r="AG37" s="76" t="s">
        <v>4123</v>
      </c>
    </row>
    <row r="38" spans="1:33" s="83" customFormat="1" ht="102" x14ac:dyDescent="0.25">
      <c r="A38" s="74" t="s">
        <v>2227</v>
      </c>
      <c r="B38" s="75">
        <v>80111604</v>
      </c>
      <c r="C38" s="76" t="s">
        <v>4183</v>
      </c>
      <c r="D38" s="76" t="s">
        <v>4128</v>
      </c>
      <c r="E38" s="75" t="s">
        <v>2488</v>
      </c>
      <c r="F38" s="84" t="s">
        <v>4129</v>
      </c>
      <c r="G38" s="77" t="s">
        <v>2338</v>
      </c>
      <c r="H38" s="78">
        <v>20825000</v>
      </c>
      <c r="I38" s="78">
        <v>20825000</v>
      </c>
      <c r="J38" s="79" t="s">
        <v>2874</v>
      </c>
      <c r="K38" s="79" t="s">
        <v>2221</v>
      </c>
      <c r="L38" s="76" t="s">
        <v>4184</v>
      </c>
      <c r="M38" s="76" t="s">
        <v>2230</v>
      </c>
      <c r="N38" s="76" t="s">
        <v>2267</v>
      </c>
      <c r="O38" s="76" t="s">
        <v>2277</v>
      </c>
      <c r="P38" s="79" t="s">
        <v>2265</v>
      </c>
      <c r="Q38" s="79"/>
      <c r="R38" s="79" t="s">
        <v>1713</v>
      </c>
      <c r="S38" s="79">
        <v>140060001</v>
      </c>
      <c r="T38" s="79" t="s">
        <v>3374</v>
      </c>
      <c r="U38" s="80"/>
      <c r="V38" s="80" t="s">
        <v>2233</v>
      </c>
      <c r="W38" s="79">
        <v>20274</v>
      </c>
      <c r="X38" s="81">
        <v>43073</v>
      </c>
      <c r="Y38" s="79" t="s">
        <v>2233</v>
      </c>
      <c r="Z38" s="79">
        <v>4600006510</v>
      </c>
      <c r="AA38" s="82">
        <f t="shared" si="0"/>
        <v>1</v>
      </c>
      <c r="AB38" s="80" t="s">
        <v>4185</v>
      </c>
      <c r="AC38" s="80"/>
      <c r="AD38" s="80"/>
      <c r="AE38" s="76" t="s">
        <v>4138</v>
      </c>
      <c r="AF38" s="79" t="s">
        <v>2223</v>
      </c>
      <c r="AG38" s="76" t="s">
        <v>4123</v>
      </c>
    </row>
    <row r="39" spans="1:33" s="83" customFormat="1" ht="102" x14ac:dyDescent="0.25">
      <c r="A39" s="74" t="s">
        <v>2227</v>
      </c>
      <c r="B39" s="75">
        <v>80111604</v>
      </c>
      <c r="C39" s="76" t="s">
        <v>4186</v>
      </c>
      <c r="D39" s="76" t="s">
        <v>4128</v>
      </c>
      <c r="E39" s="75" t="s">
        <v>2488</v>
      </c>
      <c r="F39" s="84" t="s">
        <v>4129</v>
      </c>
      <c r="G39" s="77" t="s">
        <v>2338</v>
      </c>
      <c r="H39" s="78">
        <v>20825000</v>
      </c>
      <c r="I39" s="78">
        <v>20825000</v>
      </c>
      <c r="J39" s="79" t="s">
        <v>2874</v>
      </c>
      <c r="K39" s="79" t="s">
        <v>2221</v>
      </c>
      <c r="L39" s="76" t="s">
        <v>4187</v>
      </c>
      <c r="M39" s="76" t="s">
        <v>2230</v>
      </c>
      <c r="N39" s="76" t="s">
        <v>2267</v>
      </c>
      <c r="O39" s="76" t="s">
        <v>4188</v>
      </c>
      <c r="P39" s="79" t="s">
        <v>2265</v>
      </c>
      <c r="Q39" s="79"/>
      <c r="R39" s="79" t="s">
        <v>1713</v>
      </c>
      <c r="S39" s="79">
        <v>140060001</v>
      </c>
      <c r="T39" s="79" t="s">
        <v>3374</v>
      </c>
      <c r="U39" s="80"/>
      <c r="V39" s="80" t="s">
        <v>2233</v>
      </c>
      <c r="W39" s="79">
        <v>20277</v>
      </c>
      <c r="X39" s="81">
        <v>43073</v>
      </c>
      <c r="Y39" s="79" t="s">
        <v>2233</v>
      </c>
      <c r="Z39" s="79">
        <v>4600006512</v>
      </c>
      <c r="AA39" s="82">
        <f t="shared" si="0"/>
        <v>1</v>
      </c>
      <c r="AB39" s="80" t="s">
        <v>4189</v>
      </c>
      <c r="AC39" s="80"/>
      <c r="AD39" s="80"/>
      <c r="AE39" s="76" t="s">
        <v>4190</v>
      </c>
      <c r="AF39" s="79" t="s">
        <v>2223</v>
      </c>
      <c r="AG39" s="76" t="s">
        <v>4123</v>
      </c>
    </row>
    <row r="40" spans="1:33" s="83" customFormat="1" ht="63.75" x14ac:dyDescent="0.25">
      <c r="A40" s="74" t="s">
        <v>2227</v>
      </c>
      <c r="B40" s="75">
        <v>80111604</v>
      </c>
      <c r="C40" s="76" t="s">
        <v>4191</v>
      </c>
      <c r="D40" s="76" t="s">
        <v>4128</v>
      </c>
      <c r="E40" s="75" t="s">
        <v>2488</v>
      </c>
      <c r="F40" s="84" t="s">
        <v>4129</v>
      </c>
      <c r="G40" s="77" t="s">
        <v>2338</v>
      </c>
      <c r="H40" s="78">
        <v>20825000</v>
      </c>
      <c r="I40" s="78">
        <v>20825000</v>
      </c>
      <c r="J40" s="79" t="s">
        <v>2874</v>
      </c>
      <c r="K40" s="79" t="s">
        <v>2221</v>
      </c>
      <c r="L40" s="76" t="s">
        <v>4187</v>
      </c>
      <c r="M40" s="76" t="s">
        <v>2230</v>
      </c>
      <c r="N40" s="76" t="s">
        <v>2267</v>
      </c>
      <c r="O40" s="76" t="s">
        <v>4188</v>
      </c>
      <c r="P40" s="79" t="s">
        <v>2265</v>
      </c>
      <c r="Q40" s="79"/>
      <c r="R40" s="79" t="s">
        <v>1713</v>
      </c>
      <c r="S40" s="79">
        <v>140060001</v>
      </c>
      <c r="T40" s="79" t="s">
        <v>3374</v>
      </c>
      <c r="U40" s="80"/>
      <c r="V40" s="80" t="s">
        <v>2233</v>
      </c>
      <c r="W40" s="79">
        <v>20279</v>
      </c>
      <c r="X40" s="81">
        <v>43073</v>
      </c>
      <c r="Y40" s="79" t="s">
        <v>2233</v>
      </c>
      <c r="Z40" s="79">
        <v>4600006511</v>
      </c>
      <c r="AA40" s="82">
        <f t="shared" si="0"/>
        <v>1</v>
      </c>
      <c r="AB40" s="80" t="s">
        <v>4192</v>
      </c>
      <c r="AC40" s="80"/>
      <c r="AD40" s="80"/>
      <c r="AE40" s="76" t="s">
        <v>4190</v>
      </c>
      <c r="AF40" s="79" t="s">
        <v>2223</v>
      </c>
      <c r="AG40" s="76" t="s">
        <v>4123</v>
      </c>
    </row>
    <row r="41" spans="1:33" s="83" customFormat="1" ht="114.75" x14ac:dyDescent="0.25">
      <c r="A41" s="74" t="s">
        <v>2227</v>
      </c>
      <c r="B41" s="75">
        <v>80111604</v>
      </c>
      <c r="C41" s="76" t="s">
        <v>4193</v>
      </c>
      <c r="D41" s="76" t="s">
        <v>4128</v>
      </c>
      <c r="E41" s="75" t="s">
        <v>2488</v>
      </c>
      <c r="F41" s="84" t="s">
        <v>4129</v>
      </c>
      <c r="G41" s="77" t="s">
        <v>2338</v>
      </c>
      <c r="H41" s="78">
        <v>20825000</v>
      </c>
      <c r="I41" s="78">
        <v>20825000</v>
      </c>
      <c r="J41" s="79" t="s">
        <v>2874</v>
      </c>
      <c r="K41" s="79" t="s">
        <v>2221</v>
      </c>
      <c r="L41" s="76" t="s">
        <v>4176</v>
      </c>
      <c r="M41" s="76" t="s">
        <v>2230</v>
      </c>
      <c r="N41" s="76" t="s">
        <v>2267</v>
      </c>
      <c r="O41" s="76" t="s">
        <v>2269</v>
      </c>
      <c r="P41" s="79" t="s">
        <v>2265</v>
      </c>
      <c r="Q41" s="79"/>
      <c r="R41" s="79" t="s">
        <v>1713</v>
      </c>
      <c r="S41" s="79">
        <v>140060001</v>
      </c>
      <c r="T41" s="79" t="s">
        <v>3374</v>
      </c>
      <c r="U41" s="80"/>
      <c r="V41" s="80" t="s">
        <v>2233</v>
      </c>
      <c r="W41" s="79">
        <v>20284</v>
      </c>
      <c r="X41" s="81">
        <v>43073</v>
      </c>
      <c r="Y41" s="79" t="s">
        <v>2233</v>
      </c>
      <c r="Z41" s="79">
        <v>4600006472</v>
      </c>
      <c r="AA41" s="82">
        <f t="shared" si="0"/>
        <v>1</v>
      </c>
      <c r="AB41" s="80" t="s">
        <v>4194</v>
      </c>
      <c r="AC41" s="80"/>
      <c r="AD41" s="80"/>
      <c r="AE41" s="76" t="s">
        <v>2250</v>
      </c>
      <c r="AF41" s="79" t="s">
        <v>2223</v>
      </c>
      <c r="AG41" s="76" t="s">
        <v>4123</v>
      </c>
    </row>
    <row r="42" spans="1:33" s="83" customFormat="1" ht="102" x14ac:dyDescent="0.25">
      <c r="A42" s="74" t="s">
        <v>2227</v>
      </c>
      <c r="B42" s="75">
        <v>80111604</v>
      </c>
      <c r="C42" s="76" t="s">
        <v>4195</v>
      </c>
      <c r="D42" s="76" t="s">
        <v>4128</v>
      </c>
      <c r="E42" s="75" t="s">
        <v>2488</v>
      </c>
      <c r="F42" s="84" t="s">
        <v>4129</v>
      </c>
      <c r="G42" s="77" t="s">
        <v>2338</v>
      </c>
      <c r="H42" s="78">
        <v>17000000</v>
      </c>
      <c r="I42" s="78">
        <v>17000000</v>
      </c>
      <c r="J42" s="79" t="s">
        <v>2874</v>
      </c>
      <c r="K42" s="79" t="s">
        <v>2221</v>
      </c>
      <c r="L42" s="76" t="s">
        <v>4179</v>
      </c>
      <c r="M42" s="76" t="s">
        <v>2230</v>
      </c>
      <c r="N42" s="76" t="s">
        <v>2267</v>
      </c>
      <c r="O42" s="76" t="s">
        <v>2277</v>
      </c>
      <c r="P42" s="79" t="s">
        <v>2265</v>
      </c>
      <c r="Q42" s="79"/>
      <c r="R42" s="79" t="s">
        <v>1713</v>
      </c>
      <c r="S42" s="79">
        <v>140060001</v>
      </c>
      <c r="T42" s="79" t="s">
        <v>3374</v>
      </c>
      <c r="U42" s="80"/>
      <c r="V42" s="80" t="s">
        <v>2233</v>
      </c>
      <c r="W42" s="79">
        <v>20285</v>
      </c>
      <c r="X42" s="81">
        <v>43073</v>
      </c>
      <c r="Y42" s="79" t="s">
        <v>2233</v>
      </c>
      <c r="Z42" s="79">
        <v>4600006505</v>
      </c>
      <c r="AA42" s="82">
        <f t="shared" si="0"/>
        <v>1</v>
      </c>
      <c r="AB42" s="80" t="s">
        <v>4196</v>
      </c>
      <c r="AC42" s="80"/>
      <c r="AD42" s="80"/>
      <c r="AE42" s="76" t="s">
        <v>2258</v>
      </c>
      <c r="AF42" s="79" t="s">
        <v>2223</v>
      </c>
      <c r="AG42" s="76" t="s">
        <v>4123</v>
      </c>
    </row>
    <row r="43" spans="1:33" s="83" customFormat="1" ht="114.75" x14ac:dyDescent="0.25">
      <c r="A43" s="74" t="s">
        <v>2227</v>
      </c>
      <c r="B43" s="75">
        <v>80111604</v>
      </c>
      <c r="C43" s="76" t="s">
        <v>4197</v>
      </c>
      <c r="D43" s="76" t="s">
        <v>4128</v>
      </c>
      <c r="E43" s="75" t="s">
        <v>2488</v>
      </c>
      <c r="F43" s="84" t="s">
        <v>4129</v>
      </c>
      <c r="G43" s="77" t="s">
        <v>2338</v>
      </c>
      <c r="H43" s="78">
        <v>20825000</v>
      </c>
      <c r="I43" s="78">
        <v>20825000</v>
      </c>
      <c r="J43" s="79" t="s">
        <v>2874</v>
      </c>
      <c r="K43" s="79" t="s">
        <v>2221</v>
      </c>
      <c r="L43" s="76" t="s">
        <v>4198</v>
      </c>
      <c r="M43" s="76" t="s">
        <v>2230</v>
      </c>
      <c r="N43" s="76" t="s">
        <v>2267</v>
      </c>
      <c r="O43" s="76" t="s">
        <v>4199</v>
      </c>
      <c r="P43" s="79" t="s">
        <v>2265</v>
      </c>
      <c r="Q43" s="79"/>
      <c r="R43" s="79" t="s">
        <v>1713</v>
      </c>
      <c r="S43" s="79">
        <v>140060001</v>
      </c>
      <c r="T43" s="79" t="s">
        <v>3374</v>
      </c>
      <c r="U43" s="80"/>
      <c r="V43" s="80" t="s">
        <v>2233</v>
      </c>
      <c r="W43" s="79">
        <v>20286</v>
      </c>
      <c r="X43" s="81">
        <v>43073</v>
      </c>
      <c r="Y43" s="79" t="s">
        <v>2233</v>
      </c>
      <c r="Z43" s="79">
        <v>4600006593</v>
      </c>
      <c r="AA43" s="82">
        <f t="shared" si="0"/>
        <v>1</v>
      </c>
      <c r="AB43" s="80" t="s">
        <v>4200</v>
      </c>
      <c r="AC43" s="80"/>
      <c r="AD43" s="80"/>
      <c r="AE43" s="76" t="s">
        <v>4077</v>
      </c>
      <c r="AF43" s="79" t="s">
        <v>2223</v>
      </c>
      <c r="AG43" s="76" t="s">
        <v>4123</v>
      </c>
    </row>
    <row r="44" spans="1:33" s="83" customFormat="1" ht="114.75" x14ac:dyDescent="0.25">
      <c r="A44" s="74" t="s">
        <v>2227</v>
      </c>
      <c r="B44" s="75">
        <v>80111604</v>
      </c>
      <c r="C44" s="76" t="s">
        <v>4201</v>
      </c>
      <c r="D44" s="76" t="s">
        <v>4128</v>
      </c>
      <c r="E44" s="75" t="s">
        <v>2488</v>
      </c>
      <c r="F44" s="84" t="s">
        <v>4129</v>
      </c>
      <c r="G44" s="77" t="s">
        <v>2338</v>
      </c>
      <c r="H44" s="78">
        <v>16999998.724999998</v>
      </c>
      <c r="I44" s="78">
        <v>16999998.724999998</v>
      </c>
      <c r="J44" s="79" t="s">
        <v>2874</v>
      </c>
      <c r="K44" s="79" t="s">
        <v>2221</v>
      </c>
      <c r="L44" s="76" t="s">
        <v>4198</v>
      </c>
      <c r="M44" s="76" t="s">
        <v>2230</v>
      </c>
      <c r="N44" s="76" t="s">
        <v>2267</v>
      </c>
      <c r="O44" s="76" t="s">
        <v>4199</v>
      </c>
      <c r="P44" s="79" t="s">
        <v>2265</v>
      </c>
      <c r="Q44" s="79"/>
      <c r="R44" s="79" t="s">
        <v>1713</v>
      </c>
      <c r="S44" s="79">
        <v>140060001</v>
      </c>
      <c r="T44" s="79" t="s">
        <v>3374</v>
      </c>
      <c r="U44" s="80"/>
      <c r="V44" s="80" t="s">
        <v>2233</v>
      </c>
      <c r="W44" s="79">
        <v>20287</v>
      </c>
      <c r="X44" s="81">
        <v>43073</v>
      </c>
      <c r="Y44" s="79" t="s">
        <v>2233</v>
      </c>
      <c r="Z44" s="79">
        <v>4600006606</v>
      </c>
      <c r="AA44" s="82">
        <f t="shared" si="0"/>
        <v>1</v>
      </c>
      <c r="AB44" s="80" t="s">
        <v>4202</v>
      </c>
      <c r="AC44" s="80"/>
      <c r="AD44" s="80"/>
      <c r="AE44" s="76" t="s">
        <v>4174</v>
      </c>
      <c r="AF44" s="79" t="s">
        <v>2223</v>
      </c>
      <c r="AG44" s="76" t="s">
        <v>4123</v>
      </c>
    </row>
    <row r="45" spans="1:33" s="83" customFormat="1" ht="114.75" x14ac:dyDescent="0.25">
      <c r="A45" s="74" t="s">
        <v>2227</v>
      </c>
      <c r="B45" s="75">
        <v>80111604</v>
      </c>
      <c r="C45" s="76" t="s">
        <v>4203</v>
      </c>
      <c r="D45" s="76" t="s">
        <v>4128</v>
      </c>
      <c r="E45" s="75" t="s">
        <v>2488</v>
      </c>
      <c r="F45" s="84" t="s">
        <v>4129</v>
      </c>
      <c r="G45" s="77" t="s">
        <v>2338</v>
      </c>
      <c r="H45" s="78">
        <v>16999999.574999999</v>
      </c>
      <c r="I45" s="78">
        <v>16999999.574999999</v>
      </c>
      <c r="J45" s="79" t="s">
        <v>2874</v>
      </c>
      <c r="K45" s="79" t="s">
        <v>2221</v>
      </c>
      <c r="L45" s="76" t="s">
        <v>4198</v>
      </c>
      <c r="M45" s="76" t="s">
        <v>2230</v>
      </c>
      <c r="N45" s="76" t="s">
        <v>2267</v>
      </c>
      <c r="O45" s="76" t="s">
        <v>4199</v>
      </c>
      <c r="P45" s="79" t="s">
        <v>2265</v>
      </c>
      <c r="Q45" s="79"/>
      <c r="R45" s="79" t="s">
        <v>1713</v>
      </c>
      <c r="S45" s="79">
        <v>140060001</v>
      </c>
      <c r="T45" s="79" t="s">
        <v>3374</v>
      </c>
      <c r="U45" s="80"/>
      <c r="V45" s="80" t="s">
        <v>2233</v>
      </c>
      <c r="W45" s="79">
        <v>20288</v>
      </c>
      <c r="X45" s="81">
        <v>43073</v>
      </c>
      <c r="Y45" s="79" t="s">
        <v>2233</v>
      </c>
      <c r="Z45" s="79">
        <v>4600006587</v>
      </c>
      <c r="AA45" s="82">
        <f t="shared" si="0"/>
        <v>1</v>
      </c>
      <c r="AB45" s="80" t="s">
        <v>4204</v>
      </c>
      <c r="AC45" s="80"/>
      <c r="AD45" s="80"/>
      <c r="AE45" s="76" t="s">
        <v>4156</v>
      </c>
      <c r="AF45" s="79" t="s">
        <v>2223</v>
      </c>
      <c r="AG45" s="76" t="s">
        <v>4123</v>
      </c>
    </row>
    <row r="46" spans="1:33" s="83" customFormat="1" ht="114.75" x14ac:dyDescent="0.25">
      <c r="A46" s="74" t="s">
        <v>2227</v>
      </c>
      <c r="B46" s="75">
        <v>80111604</v>
      </c>
      <c r="C46" s="76" t="s">
        <v>4205</v>
      </c>
      <c r="D46" s="76" t="s">
        <v>4128</v>
      </c>
      <c r="E46" s="75" t="s">
        <v>2488</v>
      </c>
      <c r="F46" s="84" t="s">
        <v>4129</v>
      </c>
      <c r="G46" s="77" t="s">
        <v>2338</v>
      </c>
      <c r="H46" s="78">
        <v>17000000</v>
      </c>
      <c r="I46" s="78">
        <v>17000000</v>
      </c>
      <c r="J46" s="79" t="s">
        <v>2874</v>
      </c>
      <c r="K46" s="79" t="s">
        <v>2221</v>
      </c>
      <c r="L46" s="76" t="s">
        <v>4206</v>
      </c>
      <c r="M46" s="76" t="s">
        <v>2230</v>
      </c>
      <c r="N46" s="76" t="s">
        <v>2267</v>
      </c>
      <c r="O46" s="76" t="s">
        <v>4207</v>
      </c>
      <c r="P46" s="79" t="s">
        <v>2265</v>
      </c>
      <c r="Q46" s="79"/>
      <c r="R46" s="79" t="s">
        <v>1713</v>
      </c>
      <c r="S46" s="79">
        <v>140060001</v>
      </c>
      <c r="T46" s="79" t="s">
        <v>3374</v>
      </c>
      <c r="U46" s="80"/>
      <c r="V46" s="80" t="s">
        <v>2233</v>
      </c>
      <c r="W46" s="79">
        <v>20291</v>
      </c>
      <c r="X46" s="81">
        <v>43073</v>
      </c>
      <c r="Y46" s="79" t="s">
        <v>2233</v>
      </c>
      <c r="Z46" s="79">
        <v>4600006592</v>
      </c>
      <c r="AA46" s="82">
        <f t="shared" si="0"/>
        <v>1</v>
      </c>
      <c r="AB46" s="80" t="s">
        <v>4208</v>
      </c>
      <c r="AC46" s="80"/>
      <c r="AD46" s="80"/>
      <c r="AE46" s="76" t="s">
        <v>4159</v>
      </c>
      <c r="AF46" s="79" t="s">
        <v>2223</v>
      </c>
      <c r="AG46" s="76" t="s">
        <v>4123</v>
      </c>
    </row>
    <row r="47" spans="1:33" s="83" customFormat="1" ht="102" x14ac:dyDescent="0.25">
      <c r="A47" s="74" t="s">
        <v>2227</v>
      </c>
      <c r="B47" s="75">
        <v>80111604</v>
      </c>
      <c r="C47" s="76" t="s">
        <v>4209</v>
      </c>
      <c r="D47" s="76" t="s">
        <v>4128</v>
      </c>
      <c r="E47" s="75" t="s">
        <v>2488</v>
      </c>
      <c r="F47" s="84" t="s">
        <v>4129</v>
      </c>
      <c r="G47" s="77" t="s">
        <v>2338</v>
      </c>
      <c r="H47" s="78">
        <v>20825000</v>
      </c>
      <c r="I47" s="78">
        <v>20825000</v>
      </c>
      <c r="J47" s="79" t="s">
        <v>2874</v>
      </c>
      <c r="K47" s="79" t="s">
        <v>2221</v>
      </c>
      <c r="L47" s="76" t="s">
        <v>4206</v>
      </c>
      <c r="M47" s="76" t="s">
        <v>2230</v>
      </c>
      <c r="N47" s="76" t="s">
        <v>2267</v>
      </c>
      <c r="O47" s="76" t="s">
        <v>4207</v>
      </c>
      <c r="P47" s="79" t="s">
        <v>2265</v>
      </c>
      <c r="Q47" s="79"/>
      <c r="R47" s="79" t="s">
        <v>1713</v>
      </c>
      <c r="S47" s="79">
        <v>140060001</v>
      </c>
      <c r="T47" s="79" t="s">
        <v>3374</v>
      </c>
      <c r="U47" s="80"/>
      <c r="V47" s="80" t="s">
        <v>2233</v>
      </c>
      <c r="W47" s="79">
        <v>20292</v>
      </c>
      <c r="X47" s="81">
        <v>43073</v>
      </c>
      <c r="Y47" s="79" t="s">
        <v>2233</v>
      </c>
      <c r="Z47" s="79">
        <v>4600006603</v>
      </c>
      <c r="AA47" s="82">
        <f t="shared" si="0"/>
        <v>1</v>
      </c>
      <c r="AB47" s="80" t="s">
        <v>4210</v>
      </c>
      <c r="AC47" s="80"/>
      <c r="AD47" s="80"/>
      <c r="AE47" s="76" t="s">
        <v>2285</v>
      </c>
      <c r="AF47" s="79" t="s">
        <v>2223</v>
      </c>
      <c r="AG47" s="76" t="s">
        <v>4123</v>
      </c>
    </row>
    <row r="48" spans="1:33" s="83" customFormat="1" ht="114.75" x14ac:dyDescent="0.25">
      <c r="A48" s="74" t="s">
        <v>2227</v>
      </c>
      <c r="B48" s="75">
        <v>80111604</v>
      </c>
      <c r="C48" s="76" t="s">
        <v>4211</v>
      </c>
      <c r="D48" s="76" t="s">
        <v>4128</v>
      </c>
      <c r="E48" s="75" t="s">
        <v>2488</v>
      </c>
      <c r="F48" s="84" t="s">
        <v>4129</v>
      </c>
      <c r="G48" s="77" t="s">
        <v>2338</v>
      </c>
      <c r="H48" s="78">
        <v>20509997.024999999</v>
      </c>
      <c r="I48" s="78">
        <v>20509997.024999999</v>
      </c>
      <c r="J48" s="79" t="s">
        <v>2874</v>
      </c>
      <c r="K48" s="79" t="s">
        <v>2221</v>
      </c>
      <c r="L48" s="76" t="s">
        <v>4206</v>
      </c>
      <c r="M48" s="76" t="s">
        <v>2230</v>
      </c>
      <c r="N48" s="76" t="s">
        <v>2267</v>
      </c>
      <c r="O48" s="76" t="s">
        <v>4207</v>
      </c>
      <c r="P48" s="79" t="s">
        <v>2265</v>
      </c>
      <c r="Q48" s="79"/>
      <c r="R48" s="79" t="s">
        <v>1713</v>
      </c>
      <c r="S48" s="79">
        <v>140060001</v>
      </c>
      <c r="T48" s="79" t="s">
        <v>3374</v>
      </c>
      <c r="U48" s="80"/>
      <c r="V48" s="80" t="s">
        <v>2233</v>
      </c>
      <c r="W48" s="79">
        <v>20293</v>
      </c>
      <c r="X48" s="81">
        <v>43073</v>
      </c>
      <c r="Y48" s="79" t="s">
        <v>2233</v>
      </c>
      <c r="Z48" s="79">
        <v>4600006594</v>
      </c>
      <c r="AA48" s="82">
        <f t="shared" si="0"/>
        <v>1</v>
      </c>
      <c r="AB48" s="80" t="s">
        <v>4212</v>
      </c>
      <c r="AC48" s="80"/>
      <c r="AD48" s="80"/>
      <c r="AE48" s="76" t="s">
        <v>2285</v>
      </c>
      <c r="AF48" s="79" t="s">
        <v>2223</v>
      </c>
      <c r="AG48" s="76" t="s">
        <v>4123</v>
      </c>
    </row>
    <row r="49" spans="1:33" s="83" customFormat="1" ht="114.75" x14ac:dyDescent="0.25">
      <c r="A49" s="74" t="s">
        <v>2227</v>
      </c>
      <c r="B49" s="75">
        <v>80111604</v>
      </c>
      <c r="C49" s="76" t="s">
        <v>4213</v>
      </c>
      <c r="D49" s="76" t="s">
        <v>4128</v>
      </c>
      <c r="E49" s="75" t="s">
        <v>2488</v>
      </c>
      <c r="F49" s="84" t="s">
        <v>4129</v>
      </c>
      <c r="G49" s="77" t="s">
        <v>2338</v>
      </c>
      <c r="H49" s="78">
        <v>20825000</v>
      </c>
      <c r="I49" s="78">
        <v>20825000</v>
      </c>
      <c r="J49" s="79" t="s">
        <v>2874</v>
      </c>
      <c r="K49" s="79" t="s">
        <v>2221</v>
      </c>
      <c r="L49" s="76" t="s">
        <v>4214</v>
      </c>
      <c r="M49" s="76" t="s">
        <v>2230</v>
      </c>
      <c r="N49" s="76" t="s">
        <v>2267</v>
      </c>
      <c r="O49" s="76" t="s">
        <v>4215</v>
      </c>
      <c r="P49" s="79" t="s">
        <v>2265</v>
      </c>
      <c r="Q49" s="79"/>
      <c r="R49" s="79" t="s">
        <v>1713</v>
      </c>
      <c r="S49" s="79">
        <v>140060001</v>
      </c>
      <c r="T49" s="79" t="s">
        <v>3374</v>
      </c>
      <c r="U49" s="80"/>
      <c r="V49" s="80" t="s">
        <v>2233</v>
      </c>
      <c r="W49" s="79">
        <v>20294</v>
      </c>
      <c r="X49" s="81">
        <v>43073</v>
      </c>
      <c r="Y49" s="79" t="s">
        <v>2233</v>
      </c>
      <c r="Z49" s="79">
        <v>4600006590</v>
      </c>
      <c r="AA49" s="82">
        <f t="shared" si="0"/>
        <v>1</v>
      </c>
      <c r="AB49" s="80" t="s">
        <v>4216</v>
      </c>
      <c r="AC49" s="80"/>
      <c r="AD49" s="80"/>
      <c r="AE49" s="76" t="s">
        <v>2285</v>
      </c>
      <c r="AF49" s="79" t="s">
        <v>2223</v>
      </c>
      <c r="AG49" s="76" t="s">
        <v>4123</v>
      </c>
    </row>
    <row r="50" spans="1:33" s="83" customFormat="1" ht="114.75" x14ac:dyDescent="0.25">
      <c r="A50" s="74" t="s">
        <v>2227</v>
      </c>
      <c r="B50" s="75">
        <v>80111604</v>
      </c>
      <c r="C50" s="76" t="s">
        <v>4217</v>
      </c>
      <c r="D50" s="76" t="s">
        <v>4128</v>
      </c>
      <c r="E50" s="75" t="s">
        <v>2488</v>
      </c>
      <c r="F50" s="84" t="s">
        <v>4129</v>
      </c>
      <c r="G50" s="77" t="s">
        <v>2338</v>
      </c>
      <c r="H50" s="78">
        <v>20824997.024999999</v>
      </c>
      <c r="I50" s="78">
        <v>20824997.024999999</v>
      </c>
      <c r="J50" s="79" t="s">
        <v>2874</v>
      </c>
      <c r="K50" s="79" t="s">
        <v>2221</v>
      </c>
      <c r="L50" s="76" t="s">
        <v>4214</v>
      </c>
      <c r="M50" s="76" t="s">
        <v>2230</v>
      </c>
      <c r="N50" s="76" t="s">
        <v>2267</v>
      </c>
      <c r="O50" s="76" t="s">
        <v>4215</v>
      </c>
      <c r="P50" s="79" t="s">
        <v>2265</v>
      </c>
      <c r="Q50" s="79"/>
      <c r="R50" s="79" t="s">
        <v>1713</v>
      </c>
      <c r="S50" s="79">
        <v>140060001</v>
      </c>
      <c r="T50" s="79" t="s">
        <v>3374</v>
      </c>
      <c r="U50" s="80"/>
      <c r="V50" s="80" t="s">
        <v>2233</v>
      </c>
      <c r="W50" s="79">
        <v>20295</v>
      </c>
      <c r="X50" s="81">
        <v>43073</v>
      </c>
      <c r="Y50" s="79" t="s">
        <v>2233</v>
      </c>
      <c r="Z50" s="79">
        <v>4600006604</v>
      </c>
      <c r="AA50" s="82">
        <f t="shared" si="0"/>
        <v>1</v>
      </c>
      <c r="AB50" s="80" t="s">
        <v>4218</v>
      </c>
      <c r="AC50" s="80"/>
      <c r="AD50" s="80"/>
      <c r="AE50" s="76" t="s">
        <v>4168</v>
      </c>
      <c r="AF50" s="79" t="s">
        <v>2223</v>
      </c>
      <c r="AG50" s="76" t="s">
        <v>4123</v>
      </c>
    </row>
    <row r="51" spans="1:33" s="83" customFormat="1" ht="114.75" x14ac:dyDescent="0.25">
      <c r="A51" s="74" t="s">
        <v>2227</v>
      </c>
      <c r="B51" s="75">
        <v>80111604</v>
      </c>
      <c r="C51" s="76" t="s">
        <v>4219</v>
      </c>
      <c r="D51" s="76" t="s">
        <v>4128</v>
      </c>
      <c r="E51" s="75" t="s">
        <v>2488</v>
      </c>
      <c r="F51" s="84" t="s">
        <v>4129</v>
      </c>
      <c r="G51" s="77" t="s">
        <v>2338</v>
      </c>
      <c r="H51" s="78">
        <v>20824574.574999999</v>
      </c>
      <c r="I51" s="78">
        <v>20824574.574999999</v>
      </c>
      <c r="J51" s="79" t="s">
        <v>2874</v>
      </c>
      <c r="K51" s="79" t="s">
        <v>2221</v>
      </c>
      <c r="L51" s="76" t="s">
        <v>4214</v>
      </c>
      <c r="M51" s="76" t="s">
        <v>2230</v>
      </c>
      <c r="N51" s="76" t="s">
        <v>2267</v>
      </c>
      <c r="O51" s="76" t="s">
        <v>4215</v>
      </c>
      <c r="P51" s="79" t="s">
        <v>2265</v>
      </c>
      <c r="Q51" s="79"/>
      <c r="R51" s="79" t="s">
        <v>1713</v>
      </c>
      <c r="S51" s="79">
        <v>140060001</v>
      </c>
      <c r="T51" s="79" t="s">
        <v>3374</v>
      </c>
      <c r="U51" s="80"/>
      <c r="V51" s="80" t="s">
        <v>2233</v>
      </c>
      <c r="W51" s="79">
        <v>20296</v>
      </c>
      <c r="X51" s="81">
        <v>43073</v>
      </c>
      <c r="Y51" s="79" t="s">
        <v>2233</v>
      </c>
      <c r="Z51" s="79">
        <v>4600006589</v>
      </c>
      <c r="AA51" s="82">
        <f t="shared" si="0"/>
        <v>1</v>
      </c>
      <c r="AB51" s="80" t="s">
        <v>4220</v>
      </c>
      <c r="AC51" s="80"/>
      <c r="AD51" s="80"/>
      <c r="AE51" s="76" t="s">
        <v>4172</v>
      </c>
      <c r="AF51" s="79" t="s">
        <v>2223</v>
      </c>
      <c r="AG51" s="76" t="s">
        <v>4123</v>
      </c>
    </row>
    <row r="52" spans="1:33" s="83" customFormat="1" ht="114.75" x14ac:dyDescent="0.25">
      <c r="A52" s="74" t="s">
        <v>2227</v>
      </c>
      <c r="B52" s="75">
        <v>80111604</v>
      </c>
      <c r="C52" s="76" t="s">
        <v>4219</v>
      </c>
      <c r="D52" s="76" t="s">
        <v>4128</v>
      </c>
      <c r="E52" s="75" t="s">
        <v>2488</v>
      </c>
      <c r="F52" s="84" t="s">
        <v>4129</v>
      </c>
      <c r="G52" s="77" t="s">
        <v>2338</v>
      </c>
      <c r="H52" s="78">
        <v>20824993.199999999</v>
      </c>
      <c r="I52" s="78">
        <v>20824993.199999999</v>
      </c>
      <c r="J52" s="79" t="s">
        <v>2874</v>
      </c>
      <c r="K52" s="79" t="s">
        <v>2221</v>
      </c>
      <c r="L52" s="76" t="s">
        <v>4214</v>
      </c>
      <c r="M52" s="76" t="s">
        <v>2230</v>
      </c>
      <c r="N52" s="76" t="s">
        <v>2267</v>
      </c>
      <c r="O52" s="76" t="s">
        <v>4215</v>
      </c>
      <c r="P52" s="79" t="s">
        <v>2265</v>
      </c>
      <c r="Q52" s="79"/>
      <c r="R52" s="79" t="s">
        <v>1713</v>
      </c>
      <c r="S52" s="79">
        <v>140060001</v>
      </c>
      <c r="T52" s="79" t="s">
        <v>3374</v>
      </c>
      <c r="U52" s="80"/>
      <c r="V52" s="80" t="s">
        <v>2233</v>
      </c>
      <c r="W52" s="79">
        <v>20298</v>
      </c>
      <c r="X52" s="81">
        <v>43073</v>
      </c>
      <c r="Y52" s="79" t="s">
        <v>2233</v>
      </c>
      <c r="Z52" s="79">
        <v>4600006602</v>
      </c>
      <c r="AA52" s="82">
        <f t="shared" si="0"/>
        <v>1</v>
      </c>
      <c r="AB52" s="80" t="s">
        <v>4221</v>
      </c>
      <c r="AC52" s="80"/>
      <c r="AD52" s="80"/>
      <c r="AE52" s="76" t="s">
        <v>4176</v>
      </c>
      <c r="AF52" s="79" t="s">
        <v>2223</v>
      </c>
      <c r="AG52" s="76" t="s">
        <v>4123</v>
      </c>
    </row>
    <row r="53" spans="1:33" s="83" customFormat="1" ht="89.25" x14ac:dyDescent="0.25">
      <c r="A53" s="74" t="s">
        <v>2227</v>
      </c>
      <c r="B53" s="75">
        <v>80111604</v>
      </c>
      <c r="C53" s="76" t="s">
        <v>4222</v>
      </c>
      <c r="D53" s="76" t="s">
        <v>4128</v>
      </c>
      <c r="E53" s="75" t="s">
        <v>2488</v>
      </c>
      <c r="F53" s="84" t="s">
        <v>4129</v>
      </c>
      <c r="G53" s="77" t="s">
        <v>2338</v>
      </c>
      <c r="H53" s="78">
        <v>17000000</v>
      </c>
      <c r="I53" s="78">
        <v>17000000</v>
      </c>
      <c r="J53" s="79" t="s">
        <v>2874</v>
      </c>
      <c r="K53" s="79" t="s">
        <v>2221</v>
      </c>
      <c r="L53" s="76" t="s">
        <v>4223</v>
      </c>
      <c r="M53" s="76" t="s">
        <v>2230</v>
      </c>
      <c r="N53" s="76" t="s">
        <v>2267</v>
      </c>
      <c r="O53" s="76" t="s">
        <v>4079</v>
      </c>
      <c r="P53" s="79" t="s">
        <v>2265</v>
      </c>
      <c r="Q53" s="79"/>
      <c r="R53" s="79" t="s">
        <v>1713</v>
      </c>
      <c r="S53" s="79">
        <v>140060001</v>
      </c>
      <c r="T53" s="79" t="s">
        <v>3374</v>
      </c>
      <c r="U53" s="80"/>
      <c r="V53" s="80" t="s">
        <v>2233</v>
      </c>
      <c r="W53" s="79">
        <v>20310</v>
      </c>
      <c r="X53" s="81">
        <v>43073</v>
      </c>
      <c r="Y53" s="79" t="s">
        <v>2233</v>
      </c>
      <c r="Z53" s="79">
        <v>4600006552</v>
      </c>
      <c r="AA53" s="82">
        <f t="shared" si="0"/>
        <v>1</v>
      </c>
      <c r="AB53" s="80" t="s">
        <v>4224</v>
      </c>
      <c r="AC53" s="80"/>
      <c r="AD53" s="80"/>
      <c r="AE53" s="76" t="s">
        <v>4179</v>
      </c>
      <c r="AF53" s="79" t="s">
        <v>2223</v>
      </c>
      <c r="AG53" s="76" t="s">
        <v>4123</v>
      </c>
    </row>
    <row r="54" spans="1:33" s="83" customFormat="1" ht="89.25" x14ac:dyDescent="0.25">
      <c r="A54" s="74" t="s">
        <v>2227</v>
      </c>
      <c r="B54" s="75">
        <v>80111604</v>
      </c>
      <c r="C54" s="76" t="s">
        <v>4225</v>
      </c>
      <c r="D54" s="76" t="s">
        <v>4128</v>
      </c>
      <c r="E54" s="75" t="s">
        <v>2488</v>
      </c>
      <c r="F54" s="84" t="s">
        <v>4129</v>
      </c>
      <c r="G54" s="77" t="s">
        <v>2338</v>
      </c>
      <c r="H54" s="78">
        <v>20824998.300000001</v>
      </c>
      <c r="I54" s="78">
        <v>20824998.300000001</v>
      </c>
      <c r="J54" s="79" t="s">
        <v>2874</v>
      </c>
      <c r="K54" s="79" t="s">
        <v>2221</v>
      </c>
      <c r="L54" s="76" t="s">
        <v>2271</v>
      </c>
      <c r="M54" s="76" t="s">
        <v>2230</v>
      </c>
      <c r="N54" s="76" t="s">
        <v>2267</v>
      </c>
      <c r="O54" s="76" t="s">
        <v>2272</v>
      </c>
      <c r="P54" s="79" t="s">
        <v>2265</v>
      </c>
      <c r="Q54" s="79"/>
      <c r="R54" s="79" t="s">
        <v>1713</v>
      </c>
      <c r="S54" s="79">
        <v>140060001</v>
      </c>
      <c r="T54" s="79" t="s">
        <v>3374</v>
      </c>
      <c r="U54" s="80"/>
      <c r="V54" s="80" t="s">
        <v>2233</v>
      </c>
      <c r="W54" s="79">
        <v>20314</v>
      </c>
      <c r="X54" s="81">
        <v>43073</v>
      </c>
      <c r="Y54" s="79" t="s">
        <v>2233</v>
      </c>
      <c r="Z54" s="79">
        <v>4600006549</v>
      </c>
      <c r="AA54" s="82">
        <f t="shared" si="0"/>
        <v>1</v>
      </c>
      <c r="AB54" s="80" t="s">
        <v>4226</v>
      </c>
      <c r="AC54" s="80"/>
      <c r="AD54" s="80"/>
      <c r="AE54" s="76" t="s">
        <v>4176</v>
      </c>
      <c r="AF54" s="79" t="s">
        <v>2223</v>
      </c>
      <c r="AG54" s="76" t="s">
        <v>4123</v>
      </c>
    </row>
    <row r="55" spans="1:33" s="83" customFormat="1" ht="89.25" x14ac:dyDescent="0.25">
      <c r="A55" s="74" t="s">
        <v>2227</v>
      </c>
      <c r="B55" s="75">
        <v>80111604</v>
      </c>
      <c r="C55" s="76" t="s">
        <v>4227</v>
      </c>
      <c r="D55" s="76" t="s">
        <v>4128</v>
      </c>
      <c r="E55" s="75" t="s">
        <v>2488</v>
      </c>
      <c r="F55" s="84" t="s">
        <v>4129</v>
      </c>
      <c r="G55" s="77" t="s">
        <v>2338</v>
      </c>
      <c r="H55" s="78">
        <v>20825000</v>
      </c>
      <c r="I55" s="78">
        <v>20825000</v>
      </c>
      <c r="J55" s="79" t="s">
        <v>2874</v>
      </c>
      <c r="K55" s="79" t="s">
        <v>2221</v>
      </c>
      <c r="L55" s="76" t="s">
        <v>2271</v>
      </c>
      <c r="M55" s="76" t="s">
        <v>2230</v>
      </c>
      <c r="N55" s="76" t="s">
        <v>2267</v>
      </c>
      <c r="O55" s="76" t="s">
        <v>2272</v>
      </c>
      <c r="P55" s="79" t="s">
        <v>2265</v>
      </c>
      <c r="Q55" s="79"/>
      <c r="R55" s="79" t="s">
        <v>1713</v>
      </c>
      <c r="S55" s="79">
        <v>140060001</v>
      </c>
      <c r="T55" s="79" t="s">
        <v>3374</v>
      </c>
      <c r="U55" s="80"/>
      <c r="V55" s="80" t="s">
        <v>2233</v>
      </c>
      <c r="W55" s="79">
        <v>20315</v>
      </c>
      <c r="X55" s="81">
        <v>43073</v>
      </c>
      <c r="Y55" s="79" t="s">
        <v>2233</v>
      </c>
      <c r="Z55" s="79">
        <v>4600006546</v>
      </c>
      <c r="AA55" s="82">
        <f t="shared" si="0"/>
        <v>1</v>
      </c>
      <c r="AB55" s="80" t="s">
        <v>4228</v>
      </c>
      <c r="AC55" s="80"/>
      <c r="AD55" s="80"/>
      <c r="AE55" s="76" t="s">
        <v>4184</v>
      </c>
      <c r="AF55" s="79" t="s">
        <v>2223</v>
      </c>
      <c r="AG55" s="76" t="s">
        <v>4123</v>
      </c>
    </row>
    <row r="56" spans="1:33" s="83" customFormat="1" ht="89.25" x14ac:dyDescent="0.25">
      <c r="A56" s="74" t="s">
        <v>2227</v>
      </c>
      <c r="B56" s="75">
        <v>80111604</v>
      </c>
      <c r="C56" s="76" t="s">
        <v>4229</v>
      </c>
      <c r="D56" s="76" t="s">
        <v>4128</v>
      </c>
      <c r="E56" s="75" t="s">
        <v>2488</v>
      </c>
      <c r="F56" s="84" t="s">
        <v>4129</v>
      </c>
      <c r="G56" s="77" t="s">
        <v>2338</v>
      </c>
      <c r="H56" s="78">
        <v>20825000</v>
      </c>
      <c r="I56" s="78">
        <v>20825000</v>
      </c>
      <c r="J56" s="79" t="s">
        <v>2874</v>
      </c>
      <c r="K56" s="79" t="s">
        <v>2221</v>
      </c>
      <c r="L56" s="76" t="s">
        <v>2271</v>
      </c>
      <c r="M56" s="76" t="s">
        <v>2230</v>
      </c>
      <c r="N56" s="76" t="s">
        <v>2267</v>
      </c>
      <c r="O56" s="76" t="s">
        <v>2272</v>
      </c>
      <c r="P56" s="79" t="s">
        <v>2265</v>
      </c>
      <c r="Q56" s="79"/>
      <c r="R56" s="79" t="s">
        <v>1713</v>
      </c>
      <c r="S56" s="79">
        <v>140060001</v>
      </c>
      <c r="T56" s="79" t="s">
        <v>3374</v>
      </c>
      <c r="U56" s="80"/>
      <c r="V56" s="80" t="s">
        <v>2233</v>
      </c>
      <c r="W56" s="79">
        <v>20317</v>
      </c>
      <c r="X56" s="81">
        <v>43073</v>
      </c>
      <c r="Y56" s="79" t="s">
        <v>2233</v>
      </c>
      <c r="Z56" s="79">
        <v>4600006522</v>
      </c>
      <c r="AA56" s="82">
        <f t="shared" si="0"/>
        <v>1</v>
      </c>
      <c r="AB56" s="80" t="s">
        <v>4230</v>
      </c>
      <c r="AC56" s="80"/>
      <c r="AD56" s="80"/>
      <c r="AE56" s="76" t="s">
        <v>4187</v>
      </c>
      <c r="AF56" s="79" t="s">
        <v>2223</v>
      </c>
      <c r="AG56" s="76" t="s">
        <v>4123</v>
      </c>
    </row>
    <row r="57" spans="1:33" s="83" customFormat="1" ht="89.25" x14ac:dyDescent="0.25">
      <c r="A57" s="74" t="s">
        <v>2227</v>
      </c>
      <c r="B57" s="75">
        <v>80111604</v>
      </c>
      <c r="C57" s="76" t="s">
        <v>4231</v>
      </c>
      <c r="D57" s="76" t="s">
        <v>4128</v>
      </c>
      <c r="E57" s="75" t="s">
        <v>2488</v>
      </c>
      <c r="F57" s="84" t="s">
        <v>4129</v>
      </c>
      <c r="G57" s="77" t="s">
        <v>2338</v>
      </c>
      <c r="H57" s="78">
        <v>20824993.199999999</v>
      </c>
      <c r="I57" s="78">
        <v>20824993.199999999</v>
      </c>
      <c r="J57" s="79" t="s">
        <v>2874</v>
      </c>
      <c r="K57" s="79" t="s">
        <v>2221</v>
      </c>
      <c r="L57" s="76" t="s">
        <v>4232</v>
      </c>
      <c r="M57" s="76" t="s">
        <v>2230</v>
      </c>
      <c r="N57" s="76" t="s">
        <v>2267</v>
      </c>
      <c r="O57" s="76" t="s">
        <v>4233</v>
      </c>
      <c r="P57" s="79" t="s">
        <v>2265</v>
      </c>
      <c r="Q57" s="79"/>
      <c r="R57" s="79" t="s">
        <v>1713</v>
      </c>
      <c r="S57" s="79">
        <v>140060001</v>
      </c>
      <c r="T57" s="79" t="s">
        <v>3374</v>
      </c>
      <c r="U57" s="80"/>
      <c r="V57" s="80" t="s">
        <v>2233</v>
      </c>
      <c r="W57" s="79">
        <v>20319</v>
      </c>
      <c r="X57" s="81">
        <v>43073</v>
      </c>
      <c r="Y57" s="79" t="s">
        <v>2233</v>
      </c>
      <c r="Z57" s="79">
        <v>4600006550</v>
      </c>
      <c r="AA57" s="82">
        <f t="shared" si="0"/>
        <v>1</v>
      </c>
      <c r="AB57" s="80" t="s">
        <v>4234</v>
      </c>
      <c r="AC57" s="80"/>
      <c r="AD57" s="80"/>
      <c r="AE57" s="76" t="s">
        <v>4187</v>
      </c>
      <c r="AF57" s="79" t="s">
        <v>2223</v>
      </c>
      <c r="AG57" s="76" t="s">
        <v>4123</v>
      </c>
    </row>
    <row r="58" spans="1:33" s="83" customFormat="1" ht="89.25" x14ac:dyDescent="0.25">
      <c r="A58" s="74" t="s">
        <v>2227</v>
      </c>
      <c r="B58" s="75">
        <v>80111604</v>
      </c>
      <c r="C58" s="76" t="s">
        <v>4235</v>
      </c>
      <c r="D58" s="76" t="s">
        <v>4128</v>
      </c>
      <c r="E58" s="75" t="s">
        <v>2488</v>
      </c>
      <c r="F58" s="84" t="s">
        <v>4129</v>
      </c>
      <c r="G58" s="77" t="s">
        <v>2338</v>
      </c>
      <c r="H58" s="78">
        <v>20824997.024999999</v>
      </c>
      <c r="I58" s="78">
        <v>20824997.024999999</v>
      </c>
      <c r="J58" s="79" t="s">
        <v>2874</v>
      </c>
      <c r="K58" s="79" t="s">
        <v>2221</v>
      </c>
      <c r="L58" s="76" t="s">
        <v>4232</v>
      </c>
      <c r="M58" s="76" t="s">
        <v>2230</v>
      </c>
      <c r="N58" s="76" t="s">
        <v>2267</v>
      </c>
      <c r="O58" s="76" t="s">
        <v>4233</v>
      </c>
      <c r="P58" s="79" t="s">
        <v>2265</v>
      </c>
      <c r="Q58" s="79"/>
      <c r="R58" s="79" t="s">
        <v>1713</v>
      </c>
      <c r="S58" s="79">
        <v>140060001</v>
      </c>
      <c r="T58" s="79" t="s">
        <v>3374</v>
      </c>
      <c r="U58" s="80"/>
      <c r="V58" s="80" t="s">
        <v>2233</v>
      </c>
      <c r="W58" s="79">
        <v>20326</v>
      </c>
      <c r="X58" s="81">
        <v>43073</v>
      </c>
      <c r="Y58" s="79" t="s">
        <v>2233</v>
      </c>
      <c r="Z58" s="79">
        <v>4600006521</v>
      </c>
      <c r="AA58" s="82">
        <f t="shared" si="0"/>
        <v>1</v>
      </c>
      <c r="AB58" s="80" t="s">
        <v>4236</v>
      </c>
      <c r="AC58" s="80"/>
      <c r="AD58" s="80"/>
      <c r="AE58" s="76" t="s">
        <v>4176</v>
      </c>
      <c r="AF58" s="79" t="s">
        <v>2223</v>
      </c>
      <c r="AG58" s="76" t="s">
        <v>4123</v>
      </c>
    </row>
    <row r="59" spans="1:33" s="83" customFormat="1" ht="89.25" x14ac:dyDescent="0.25">
      <c r="A59" s="74" t="s">
        <v>2227</v>
      </c>
      <c r="B59" s="75">
        <v>80111604</v>
      </c>
      <c r="C59" s="76" t="s">
        <v>4237</v>
      </c>
      <c r="D59" s="76" t="s">
        <v>4128</v>
      </c>
      <c r="E59" s="75" t="s">
        <v>2488</v>
      </c>
      <c r="F59" s="84" t="s">
        <v>4129</v>
      </c>
      <c r="G59" s="77" t="s">
        <v>2338</v>
      </c>
      <c r="H59" s="78">
        <v>20825000</v>
      </c>
      <c r="I59" s="78">
        <v>20825000</v>
      </c>
      <c r="J59" s="79" t="s">
        <v>2874</v>
      </c>
      <c r="K59" s="79" t="s">
        <v>2221</v>
      </c>
      <c r="L59" s="76" t="s">
        <v>4238</v>
      </c>
      <c r="M59" s="76" t="s">
        <v>2230</v>
      </c>
      <c r="N59" s="76" t="s">
        <v>2267</v>
      </c>
      <c r="O59" s="76" t="s">
        <v>2276</v>
      </c>
      <c r="P59" s="79" t="s">
        <v>2265</v>
      </c>
      <c r="Q59" s="79"/>
      <c r="R59" s="79" t="s">
        <v>1713</v>
      </c>
      <c r="S59" s="79">
        <v>140060001</v>
      </c>
      <c r="T59" s="79" t="s">
        <v>3374</v>
      </c>
      <c r="U59" s="80"/>
      <c r="V59" s="80" t="s">
        <v>2233</v>
      </c>
      <c r="W59" s="79">
        <v>20340</v>
      </c>
      <c r="X59" s="81">
        <v>43073</v>
      </c>
      <c r="Y59" s="79" t="s">
        <v>2233</v>
      </c>
      <c r="Z59" s="79">
        <v>4600006529</v>
      </c>
      <c r="AA59" s="82">
        <f t="shared" si="0"/>
        <v>1</v>
      </c>
      <c r="AB59" s="80" t="s">
        <v>4239</v>
      </c>
      <c r="AC59" s="80"/>
      <c r="AD59" s="80"/>
      <c r="AE59" s="76" t="s">
        <v>4179</v>
      </c>
      <c r="AF59" s="79" t="s">
        <v>2223</v>
      </c>
      <c r="AG59" s="76" t="s">
        <v>4123</v>
      </c>
    </row>
    <row r="60" spans="1:33" s="83" customFormat="1" ht="89.25" x14ac:dyDescent="0.25">
      <c r="A60" s="74" t="s">
        <v>2227</v>
      </c>
      <c r="B60" s="75">
        <v>80111604</v>
      </c>
      <c r="C60" s="76" t="s">
        <v>4240</v>
      </c>
      <c r="D60" s="76" t="s">
        <v>4128</v>
      </c>
      <c r="E60" s="75" t="s">
        <v>2488</v>
      </c>
      <c r="F60" s="84" t="s">
        <v>4129</v>
      </c>
      <c r="G60" s="77" t="s">
        <v>2338</v>
      </c>
      <c r="H60" s="78">
        <v>20825000</v>
      </c>
      <c r="I60" s="78">
        <v>20825000</v>
      </c>
      <c r="J60" s="79" t="s">
        <v>2874</v>
      </c>
      <c r="K60" s="79" t="s">
        <v>2221</v>
      </c>
      <c r="L60" s="76" t="s">
        <v>4241</v>
      </c>
      <c r="M60" s="76" t="s">
        <v>2230</v>
      </c>
      <c r="N60" s="76" t="s">
        <v>2267</v>
      </c>
      <c r="O60" s="76" t="s">
        <v>2276</v>
      </c>
      <c r="P60" s="79" t="s">
        <v>2265</v>
      </c>
      <c r="Q60" s="79"/>
      <c r="R60" s="79" t="s">
        <v>1713</v>
      </c>
      <c r="S60" s="79">
        <v>140060001</v>
      </c>
      <c r="T60" s="79" t="s">
        <v>3374</v>
      </c>
      <c r="U60" s="80"/>
      <c r="V60" s="80" t="s">
        <v>2233</v>
      </c>
      <c r="W60" s="79">
        <v>20341</v>
      </c>
      <c r="X60" s="81">
        <v>43073</v>
      </c>
      <c r="Y60" s="79" t="s">
        <v>2233</v>
      </c>
      <c r="Z60" s="79">
        <v>4600006547</v>
      </c>
      <c r="AA60" s="82">
        <f t="shared" si="0"/>
        <v>1</v>
      </c>
      <c r="AB60" s="80" t="s">
        <v>4242</v>
      </c>
      <c r="AC60" s="80"/>
      <c r="AD60" s="80"/>
      <c r="AE60" s="76" t="s">
        <v>4198</v>
      </c>
      <c r="AF60" s="79" t="s">
        <v>2223</v>
      </c>
      <c r="AG60" s="76" t="s">
        <v>4123</v>
      </c>
    </row>
    <row r="61" spans="1:33" s="83" customFormat="1" ht="89.25" x14ac:dyDescent="0.25">
      <c r="A61" s="74" t="s">
        <v>2227</v>
      </c>
      <c r="B61" s="75">
        <v>80111604</v>
      </c>
      <c r="C61" s="76" t="s">
        <v>4243</v>
      </c>
      <c r="D61" s="76" t="s">
        <v>4128</v>
      </c>
      <c r="E61" s="75" t="s">
        <v>2488</v>
      </c>
      <c r="F61" s="84" t="s">
        <v>4129</v>
      </c>
      <c r="G61" s="77" t="s">
        <v>2338</v>
      </c>
      <c r="H61" s="78">
        <v>20825000</v>
      </c>
      <c r="I61" s="78">
        <v>20825000</v>
      </c>
      <c r="J61" s="79" t="s">
        <v>2874</v>
      </c>
      <c r="K61" s="79" t="s">
        <v>2221</v>
      </c>
      <c r="L61" s="76" t="s">
        <v>4238</v>
      </c>
      <c r="M61" s="76" t="s">
        <v>2230</v>
      </c>
      <c r="N61" s="76" t="s">
        <v>2267</v>
      </c>
      <c r="O61" s="76" t="s">
        <v>2276</v>
      </c>
      <c r="P61" s="79" t="s">
        <v>2265</v>
      </c>
      <c r="Q61" s="79"/>
      <c r="R61" s="79" t="s">
        <v>1713</v>
      </c>
      <c r="S61" s="79">
        <v>140060001</v>
      </c>
      <c r="T61" s="79" t="s">
        <v>3374</v>
      </c>
      <c r="U61" s="80"/>
      <c r="V61" s="80" t="s">
        <v>2233</v>
      </c>
      <c r="W61" s="79">
        <v>20342</v>
      </c>
      <c r="X61" s="81">
        <v>43073</v>
      </c>
      <c r="Y61" s="79" t="s">
        <v>2233</v>
      </c>
      <c r="Z61" s="79">
        <v>4600006518</v>
      </c>
      <c r="AA61" s="82">
        <f t="shared" si="0"/>
        <v>1</v>
      </c>
      <c r="AB61" s="80" t="s">
        <v>4244</v>
      </c>
      <c r="AC61" s="80"/>
      <c r="AD61" s="80"/>
      <c r="AE61" s="76" t="s">
        <v>4198</v>
      </c>
      <c r="AF61" s="79" t="s">
        <v>2223</v>
      </c>
      <c r="AG61" s="76" t="s">
        <v>4123</v>
      </c>
    </row>
    <row r="62" spans="1:33" s="83" customFormat="1" ht="89.25" x14ac:dyDescent="0.25">
      <c r="A62" s="74" t="s">
        <v>2227</v>
      </c>
      <c r="B62" s="75">
        <v>80111604</v>
      </c>
      <c r="C62" s="76" t="s">
        <v>4243</v>
      </c>
      <c r="D62" s="76" t="s">
        <v>4128</v>
      </c>
      <c r="E62" s="75" t="s">
        <v>2488</v>
      </c>
      <c r="F62" s="84" t="s">
        <v>4129</v>
      </c>
      <c r="G62" s="77" t="s">
        <v>2338</v>
      </c>
      <c r="H62" s="78">
        <v>20824997.449999999</v>
      </c>
      <c r="I62" s="78">
        <v>20824997.449999999</v>
      </c>
      <c r="J62" s="79" t="s">
        <v>2874</v>
      </c>
      <c r="K62" s="79" t="s">
        <v>2221</v>
      </c>
      <c r="L62" s="76" t="s">
        <v>4241</v>
      </c>
      <c r="M62" s="76" t="s">
        <v>2230</v>
      </c>
      <c r="N62" s="76" t="s">
        <v>2267</v>
      </c>
      <c r="O62" s="76" t="s">
        <v>2276</v>
      </c>
      <c r="P62" s="79" t="s">
        <v>2265</v>
      </c>
      <c r="Q62" s="79"/>
      <c r="R62" s="79" t="s">
        <v>1713</v>
      </c>
      <c r="S62" s="79">
        <v>140060001</v>
      </c>
      <c r="T62" s="79" t="s">
        <v>3374</v>
      </c>
      <c r="U62" s="80"/>
      <c r="V62" s="80" t="s">
        <v>2233</v>
      </c>
      <c r="W62" s="79">
        <v>20347</v>
      </c>
      <c r="X62" s="81">
        <v>43073</v>
      </c>
      <c r="Y62" s="79" t="s">
        <v>2233</v>
      </c>
      <c r="Z62" s="79">
        <v>4600006523</v>
      </c>
      <c r="AA62" s="82">
        <f t="shared" si="0"/>
        <v>1</v>
      </c>
      <c r="AB62" s="80" t="s">
        <v>4245</v>
      </c>
      <c r="AC62" s="80"/>
      <c r="AD62" s="80"/>
      <c r="AE62" s="76" t="s">
        <v>4198</v>
      </c>
      <c r="AF62" s="79" t="s">
        <v>2223</v>
      </c>
      <c r="AG62" s="76" t="s">
        <v>4123</v>
      </c>
    </row>
    <row r="63" spans="1:33" s="83" customFormat="1" ht="89.25" x14ac:dyDescent="0.25">
      <c r="A63" s="74" t="s">
        <v>2227</v>
      </c>
      <c r="B63" s="75">
        <v>80111604</v>
      </c>
      <c r="C63" s="76" t="s">
        <v>4246</v>
      </c>
      <c r="D63" s="76" t="s">
        <v>4128</v>
      </c>
      <c r="E63" s="75" t="s">
        <v>2488</v>
      </c>
      <c r="F63" s="84" t="s">
        <v>4129</v>
      </c>
      <c r="G63" s="77" t="s">
        <v>2338</v>
      </c>
      <c r="H63" s="78">
        <v>20825000</v>
      </c>
      <c r="I63" s="78">
        <v>20825000</v>
      </c>
      <c r="J63" s="79" t="s">
        <v>2874</v>
      </c>
      <c r="K63" s="79" t="s">
        <v>2221</v>
      </c>
      <c r="L63" s="76" t="s">
        <v>4241</v>
      </c>
      <c r="M63" s="76" t="s">
        <v>2230</v>
      </c>
      <c r="N63" s="76" t="s">
        <v>2267</v>
      </c>
      <c r="O63" s="76" t="s">
        <v>2276</v>
      </c>
      <c r="P63" s="79" t="s">
        <v>2265</v>
      </c>
      <c r="Q63" s="79"/>
      <c r="R63" s="79" t="s">
        <v>1713</v>
      </c>
      <c r="S63" s="79">
        <v>140060001</v>
      </c>
      <c r="T63" s="79" t="s">
        <v>3374</v>
      </c>
      <c r="U63" s="80"/>
      <c r="V63" s="80" t="s">
        <v>2233</v>
      </c>
      <c r="W63" s="79">
        <v>20348</v>
      </c>
      <c r="X63" s="81">
        <v>43073</v>
      </c>
      <c r="Y63" s="79" t="s">
        <v>2233</v>
      </c>
      <c r="Z63" s="79">
        <v>4600006520</v>
      </c>
      <c r="AA63" s="82">
        <f t="shared" si="0"/>
        <v>1</v>
      </c>
      <c r="AB63" s="80" t="s">
        <v>4247</v>
      </c>
      <c r="AC63" s="80"/>
      <c r="AD63" s="80"/>
      <c r="AE63" s="76" t="s">
        <v>4206</v>
      </c>
      <c r="AF63" s="79" t="s">
        <v>2223</v>
      </c>
      <c r="AG63" s="76" t="s">
        <v>4123</v>
      </c>
    </row>
    <row r="64" spans="1:33" s="83" customFormat="1" ht="89.25" x14ac:dyDescent="0.25">
      <c r="A64" s="74" t="s">
        <v>2227</v>
      </c>
      <c r="B64" s="75">
        <v>80111604</v>
      </c>
      <c r="C64" s="76" t="s">
        <v>4248</v>
      </c>
      <c r="D64" s="76" t="s">
        <v>4128</v>
      </c>
      <c r="E64" s="75" t="s">
        <v>2488</v>
      </c>
      <c r="F64" s="84" t="s">
        <v>4129</v>
      </c>
      <c r="G64" s="77" t="s">
        <v>2338</v>
      </c>
      <c r="H64" s="78">
        <v>20824997.024999999</v>
      </c>
      <c r="I64" s="78">
        <v>20824997.024999999</v>
      </c>
      <c r="J64" s="79" t="s">
        <v>2874</v>
      </c>
      <c r="K64" s="79" t="s">
        <v>2221</v>
      </c>
      <c r="L64" s="76" t="s">
        <v>4249</v>
      </c>
      <c r="M64" s="76" t="s">
        <v>2230</v>
      </c>
      <c r="N64" s="76" t="s">
        <v>2267</v>
      </c>
      <c r="O64" s="76" t="s">
        <v>4233</v>
      </c>
      <c r="P64" s="79" t="s">
        <v>2265</v>
      </c>
      <c r="Q64" s="79"/>
      <c r="R64" s="79" t="s">
        <v>1713</v>
      </c>
      <c r="S64" s="79">
        <v>140060001</v>
      </c>
      <c r="T64" s="79" t="s">
        <v>3374</v>
      </c>
      <c r="U64" s="80"/>
      <c r="V64" s="80" t="s">
        <v>2233</v>
      </c>
      <c r="W64" s="79">
        <v>20335</v>
      </c>
      <c r="X64" s="81">
        <v>43073</v>
      </c>
      <c r="Y64" s="79" t="s">
        <v>2233</v>
      </c>
      <c r="Z64" s="79">
        <v>4600006527</v>
      </c>
      <c r="AA64" s="82">
        <f t="shared" si="0"/>
        <v>1</v>
      </c>
      <c r="AB64" s="80" t="s">
        <v>4250</v>
      </c>
      <c r="AC64" s="80"/>
      <c r="AD64" s="80"/>
      <c r="AE64" s="76" t="s">
        <v>4206</v>
      </c>
      <c r="AF64" s="79" t="s">
        <v>2223</v>
      </c>
      <c r="AG64" s="76" t="s">
        <v>4123</v>
      </c>
    </row>
    <row r="65" spans="1:33" s="83" customFormat="1" ht="102" x14ac:dyDescent="0.25">
      <c r="A65" s="74" t="s">
        <v>2227</v>
      </c>
      <c r="B65" s="75">
        <v>80111604</v>
      </c>
      <c r="C65" s="76" t="s">
        <v>4251</v>
      </c>
      <c r="D65" s="76" t="s">
        <v>4128</v>
      </c>
      <c r="E65" s="75" t="s">
        <v>2488</v>
      </c>
      <c r="F65" s="84" t="s">
        <v>4129</v>
      </c>
      <c r="G65" s="77" t="s">
        <v>2338</v>
      </c>
      <c r="H65" s="78">
        <v>20825000</v>
      </c>
      <c r="I65" s="78">
        <v>20825000</v>
      </c>
      <c r="J65" s="79" t="s">
        <v>2874</v>
      </c>
      <c r="K65" s="79" t="s">
        <v>2221</v>
      </c>
      <c r="L65" s="76" t="s">
        <v>2279</v>
      </c>
      <c r="M65" s="76" t="s">
        <v>2230</v>
      </c>
      <c r="N65" s="76" t="s">
        <v>2267</v>
      </c>
      <c r="O65" s="76" t="s">
        <v>4252</v>
      </c>
      <c r="P65" s="79" t="s">
        <v>2265</v>
      </c>
      <c r="Q65" s="79"/>
      <c r="R65" s="79" t="s">
        <v>1713</v>
      </c>
      <c r="S65" s="79">
        <v>140060001</v>
      </c>
      <c r="T65" s="79" t="s">
        <v>3374</v>
      </c>
      <c r="U65" s="80"/>
      <c r="V65" s="80" t="s">
        <v>2233</v>
      </c>
      <c r="W65" s="79">
        <v>20361</v>
      </c>
      <c r="X65" s="81">
        <v>43073</v>
      </c>
      <c r="Y65" s="79" t="s">
        <v>2233</v>
      </c>
      <c r="Z65" s="79">
        <v>4600006514</v>
      </c>
      <c r="AA65" s="82">
        <f t="shared" si="0"/>
        <v>1</v>
      </c>
      <c r="AB65" s="80" t="s">
        <v>4253</v>
      </c>
      <c r="AC65" s="80"/>
      <c r="AD65" s="80"/>
      <c r="AE65" s="76" t="s">
        <v>4206</v>
      </c>
      <c r="AF65" s="79" t="s">
        <v>2223</v>
      </c>
      <c r="AG65" s="76" t="s">
        <v>4123</v>
      </c>
    </row>
    <row r="66" spans="1:33" s="83" customFormat="1" ht="102" x14ac:dyDescent="0.25">
      <c r="A66" s="74" t="s">
        <v>2227</v>
      </c>
      <c r="B66" s="75">
        <v>80111604</v>
      </c>
      <c r="C66" s="76" t="s">
        <v>4254</v>
      </c>
      <c r="D66" s="76" t="s">
        <v>4128</v>
      </c>
      <c r="E66" s="75" t="s">
        <v>2488</v>
      </c>
      <c r="F66" s="84" t="s">
        <v>4129</v>
      </c>
      <c r="G66" s="77" t="s">
        <v>2338</v>
      </c>
      <c r="H66" s="78">
        <v>17000000</v>
      </c>
      <c r="I66" s="78">
        <v>17000000</v>
      </c>
      <c r="J66" s="79" t="s">
        <v>2874</v>
      </c>
      <c r="K66" s="79" t="s">
        <v>2221</v>
      </c>
      <c r="L66" s="76" t="s">
        <v>2279</v>
      </c>
      <c r="M66" s="76" t="s">
        <v>2230</v>
      </c>
      <c r="N66" s="76" t="s">
        <v>2267</v>
      </c>
      <c r="O66" s="76" t="s">
        <v>4252</v>
      </c>
      <c r="P66" s="79" t="s">
        <v>2265</v>
      </c>
      <c r="Q66" s="79"/>
      <c r="R66" s="79" t="s">
        <v>1713</v>
      </c>
      <c r="S66" s="79">
        <v>140060001</v>
      </c>
      <c r="T66" s="79" t="s">
        <v>3374</v>
      </c>
      <c r="U66" s="80"/>
      <c r="V66" s="80" t="s">
        <v>2233</v>
      </c>
      <c r="W66" s="79">
        <v>20363</v>
      </c>
      <c r="X66" s="81">
        <v>43073</v>
      </c>
      <c r="Y66" s="79" t="s">
        <v>2233</v>
      </c>
      <c r="Z66" s="79">
        <v>4600006496</v>
      </c>
      <c r="AA66" s="82">
        <f t="shared" si="0"/>
        <v>1</v>
      </c>
      <c r="AB66" s="80" t="s">
        <v>4255</v>
      </c>
      <c r="AC66" s="80"/>
      <c r="AD66" s="80"/>
      <c r="AE66" s="76" t="s">
        <v>4214</v>
      </c>
      <c r="AF66" s="79" t="s">
        <v>2223</v>
      </c>
      <c r="AG66" s="76" t="s">
        <v>4123</v>
      </c>
    </row>
    <row r="67" spans="1:33" s="83" customFormat="1" ht="102" x14ac:dyDescent="0.25">
      <c r="A67" s="74" t="s">
        <v>2227</v>
      </c>
      <c r="B67" s="75">
        <v>80111604</v>
      </c>
      <c r="C67" s="76" t="s">
        <v>4256</v>
      </c>
      <c r="D67" s="76" t="s">
        <v>4128</v>
      </c>
      <c r="E67" s="75" t="s">
        <v>2488</v>
      </c>
      <c r="F67" s="84" t="s">
        <v>4129</v>
      </c>
      <c r="G67" s="77" t="s">
        <v>2338</v>
      </c>
      <c r="H67" s="78">
        <v>20725000</v>
      </c>
      <c r="I67" s="78">
        <v>20725000</v>
      </c>
      <c r="J67" s="79" t="s">
        <v>2874</v>
      </c>
      <c r="K67" s="79" t="s">
        <v>2221</v>
      </c>
      <c r="L67" s="76" t="s">
        <v>2279</v>
      </c>
      <c r="M67" s="76" t="s">
        <v>2230</v>
      </c>
      <c r="N67" s="76" t="s">
        <v>2267</v>
      </c>
      <c r="O67" s="76" t="s">
        <v>4252</v>
      </c>
      <c r="P67" s="79" t="s">
        <v>2265</v>
      </c>
      <c r="Q67" s="79"/>
      <c r="R67" s="79" t="s">
        <v>1713</v>
      </c>
      <c r="S67" s="79">
        <v>140060001</v>
      </c>
      <c r="T67" s="79" t="s">
        <v>3374</v>
      </c>
      <c r="U67" s="80"/>
      <c r="V67" s="80" t="s">
        <v>2233</v>
      </c>
      <c r="W67" s="79">
        <v>20364</v>
      </c>
      <c r="X67" s="81">
        <v>43073</v>
      </c>
      <c r="Y67" s="79" t="s">
        <v>2233</v>
      </c>
      <c r="Z67" s="79">
        <v>4600006495</v>
      </c>
      <c r="AA67" s="82">
        <f t="shared" si="0"/>
        <v>1</v>
      </c>
      <c r="AB67" s="80" t="s">
        <v>4257</v>
      </c>
      <c r="AC67" s="80"/>
      <c r="AD67" s="80"/>
      <c r="AE67" s="76" t="s">
        <v>4214</v>
      </c>
      <c r="AF67" s="79" t="s">
        <v>2223</v>
      </c>
      <c r="AG67" s="76" t="s">
        <v>4123</v>
      </c>
    </row>
    <row r="68" spans="1:33" s="83" customFormat="1" ht="114.75" x14ac:dyDescent="0.25">
      <c r="A68" s="74" t="s">
        <v>2227</v>
      </c>
      <c r="B68" s="75">
        <v>80111604</v>
      </c>
      <c r="C68" s="76" t="s">
        <v>4258</v>
      </c>
      <c r="D68" s="76" t="s">
        <v>4128</v>
      </c>
      <c r="E68" s="75" t="s">
        <v>2488</v>
      </c>
      <c r="F68" s="84" t="s">
        <v>4129</v>
      </c>
      <c r="G68" s="77" t="s">
        <v>2338</v>
      </c>
      <c r="H68" s="78">
        <v>20825000</v>
      </c>
      <c r="I68" s="78">
        <v>20825000</v>
      </c>
      <c r="J68" s="79" t="s">
        <v>2874</v>
      </c>
      <c r="K68" s="79" t="s">
        <v>2221</v>
      </c>
      <c r="L68" s="76" t="s">
        <v>4259</v>
      </c>
      <c r="M68" s="76" t="s">
        <v>2230</v>
      </c>
      <c r="N68" s="76" t="s">
        <v>2267</v>
      </c>
      <c r="O68" s="76" t="s">
        <v>2278</v>
      </c>
      <c r="P68" s="79" t="s">
        <v>2265</v>
      </c>
      <c r="Q68" s="79"/>
      <c r="R68" s="79" t="s">
        <v>1713</v>
      </c>
      <c r="S68" s="79">
        <v>140060001</v>
      </c>
      <c r="T68" s="79" t="s">
        <v>3374</v>
      </c>
      <c r="U68" s="80"/>
      <c r="V68" s="80" t="s">
        <v>2233</v>
      </c>
      <c r="W68" s="79">
        <v>20370</v>
      </c>
      <c r="X68" s="81">
        <v>43073</v>
      </c>
      <c r="Y68" s="79" t="s">
        <v>2233</v>
      </c>
      <c r="Z68" s="79">
        <v>4600006662</v>
      </c>
      <c r="AA68" s="82">
        <f t="shared" si="0"/>
        <v>1</v>
      </c>
      <c r="AB68" s="80" t="s">
        <v>4260</v>
      </c>
      <c r="AC68" s="80"/>
      <c r="AD68" s="80"/>
      <c r="AE68" s="76" t="s">
        <v>4214</v>
      </c>
      <c r="AF68" s="79" t="s">
        <v>2223</v>
      </c>
      <c r="AG68" s="76" t="s">
        <v>4123</v>
      </c>
    </row>
    <row r="69" spans="1:33" s="83" customFormat="1" ht="102" x14ac:dyDescent="0.25">
      <c r="A69" s="74" t="s">
        <v>2227</v>
      </c>
      <c r="B69" s="75">
        <v>80111604</v>
      </c>
      <c r="C69" s="76" t="s">
        <v>4261</v>
      </c>
      <c r="D69" s="76" t="s">
        <v>4128</v>
      </c>
      <c r="E69" s="75" t="s">
        <v>2488</v>
      </c>
      <c r="F69" s="84" t="s">
        <v>4129</v>
      </c>
      <c r="G69" s="77" t="s">
        <v>2338</v>
      </c>
      <c r="H69" s="78">
        <v>20825000</v>
      </c>
      <c r="I69" s="78">
        <v>20825000</v>
      </c>
      <c r="J69" s="79" t="s">
        <v>2874</v>
      </c>
      <c r="K69" s="79" t="s">
        <v>2221</v>
      </c>
      <c r="L69" s="76" t="s">
        <v>4259</v>
      </c>
      <c r="M69" s="76" t="s">
        <v>2230</v>
      </c>
      <c r="N69" s="76" t="s">
        <v>2267</v>
      </c>
      <c r="O69" s="76" t="s">
        <v>2278</v>
      </c>
      <c r="P69" s="79" t="s">
        <v>2265</v>
      </c>
      <c r="Q69" s="79"/>
      <c r="R69" s="79" t="s">
        <v>1713</v>
      </c>
      <c r="S69" s="79">
        <v>140060001</v>
      </c>
      <c r="T69" s="79" t="s">
        <v>3374</v>
      </c>
      <c r="U69" s="80"/>
      <c r="V69" s="80" t="s">
        <v>2233</v>
      </c>
      <c r="W69" s="79">
        <v>20374</v>
      </c>
      <c r="X69" s="81">
        <v>43073</v>
      </c>
      <c r="Y69" s="79" t="s">
        <v>2233</v>
      </c>
      <c r="Z69" s="79">
        <v>4600006500</v>
      </c>
      <c r="AA69" s="82">
        <f t="shared" si="0"/>
        <v>1</v>
      </c>
      <c r="AB69" s="80" t="s">
        <v>4262</v>
      </c>
      <c r="AC69" s="80"/>
      <c r="AD69" s="80"/>
      <c r="AE69" s="76" t="s">
        <v>4214</v>
      </c>
      <c r="AF69" s="79" t="s">
        <v>2223</v>
      </c>
      <c r="AG69" s="76" t="s">
        <v>4123</v>
      </c>
    </row>
    <row r="70" spans="1:33" s="83" customFormat="1" ht="102" x14ac:dyDescent="0.25">
      <c r="A70" s="74" t="s">
        <v>2227</v>
      </c>
      <c r="B70" s="75">
        <v>80111604</v>
      </c>
      <c r="C70" s="76" t="s">
        <v>4263</v>
      </c>
      <c r="D70" s="76" t="s">
        <v>4128</v>
      </c>
      <c r="E70" s="75" t="s">
        <v>2488</v>
      </c>
      <c r="F70" s="84" t="s">
        <v>4129</v>
      </c>
      <c r="G70" s="77" t="s">
        <v>2338</v>
      </c>
      <c r="H70" s="78">
        <v>20824993.199999999</v>
      </c>
      <c r="I70" s="78">
        <v>20824993.199999999</v>
      </c>
      <c r="J70" s="79" t="s">
        <v>2874</v>
      </c>
      <c r="K70" s="79" t="s">
        <v>2221</v>
      </c>
      <c r="L70" s="76" t="s">
        <v>4264</v>
      </c>
      <c r="M70" s="76" t="s">
        <v>2230</v>
      </c>
      <c r="N70" s="76" t="s">
        <v>2267</v>
      </c>
      <c r="O70" s="76" t="s">
        <v>2270</v>
      </c>
      <c r="P70" s="79" t="s">
        <v>2265</v>
      </c>
      <c r="Q70" s="79"/>
      <c r="R70" s="79" t="s">
        <v>1713</v>
      </c>
      <c r="S70" s="79">
        <v>140060001</v>
      </c>
      <c r="T70" s="79" t="s">
        <v>3374</v>
      </c>
      <c r="U70" s="80"/>
      <c r="V70" s="80" t="s">
        <v>2233</v>
      </c>
      <c r="W70" s="79">
        <v>20381</v>
      </c>
      <c r="X70" s="81">
        <v>43073</v>
      </c>
      <c r="Y70" s="79" t="s">
        <v>2233</v>
      </c>
      <c r="Z70" s="79">
        <v>4600006570</v>
      </c>
      <c r="AA70" s="82">
        <f t="shared" si="0"/>
        <v>1</v>
      </c>
      <c r="AB70" s="80" t="s">
        <v>4265</v>
      </c>
      <c r="AC70" s="80"/>
      <c r="AD70" s="80"/>
      <c r="AE70" s="76" t="s">
        <v>4223</v>
      </c>
      <c r="AF70" s="79" t="s">
        <v>2223</v>
      </c>
      <c r="AG70" s="76" t="s">
        <v>4123</v>
      </c>
    </row>
    <row r="71" spans="1:33" s="83" customFormat="1" ht="114.75" x14ac:dyDescent="0.25">
      <c r="A71" s="74" t="s">
        <v>2227</v>
      </c>
      <c r="B71" s="75">
        <v>80111604</v>
      </c>
      <c r="C71" s="76" t="s">
        <v>4266</v>
      </c>
      <c r="D71" s="76" t="s">
        <v>4128</v>
      </c>
      <c r="E71" s="75" t="s">
        <v>2488</v>
      </c>
      <c r="F71" s="84" t="s">
        <v>4129</v>
      </c>
      <c r="G71" s="77" t="s">
        <v>2338</v>
      </c>
      <c r="H71" s="78">
        <v>20825000</v>
      </c>
      <c r="I71" s="78">
        <v>20825000</v>
      </c>
      <c r="J71" s="79" t="s">
        <v>2874</v>
      </c>
      <c r="K71" s="79" t="s">
        <v>2221</v>
      </c>
      <c r="L71" s="76" t="s">
        <v>4267</v>
      </c>
      <c r="M71" s="76" t="s">
        <v>2230</v>
      </c>
      <c r="N71" s="76" t="s">
        <v>2267</v>
      </c>
      <c r="O71" s="76" t="s">
        <v>4268</v>
      </c>
      <c r="P71" s="79" t="s">
        <v>2265</v>
      </c>
      <c r="Q71" s="79"/>
      <c r="R71" s="79" t="s">
        <v>1713</v>
      </c>
      <c r="S71" s="79">
        <v>140060001</v>
      </c>
      <c r="T71" s="79" t="s">
        <v>3374</v>
      </c>
      <c r="U71" s="80"/>
      <c r="V71" s="80" t="s">
        <v>2233</v>
      </c>
      <c r="W71" s="79">
        <v>20441</v>
      </c>
      <c r="X71" s="81">
        <v>43073</v>
      </c>
      <c r="Y71" s="79" t="s">
        <v>2233</v>
      </c>
      <c r="Z71" s="79">
        <v>4600006574</v>
      </c>
      <c r="AA71" s="82">
        <f t="shared" si="0"/>
        <v>1</v>
      </c>
      <c r="AB71" s="80" t="s">
        <v>4269</v>
      </c>
      <c r="AC71" s="80"/>
      <c r="AD71" s="80"/>
      <c r="AE71" s="76" t="s">
        <v>2271</v>
      </c>
      <c r="AF71" s="79" t="s">
        <v>2223</v>
      </c>
      <c r="AG71" s="76" t="s">
        <v>4123</v>
      </c>
    </row>
    <row r="72" spans="1:33" s="83" customFormat="1" ht="102" x14ac:dyDescent="0.25">
      <c r="A72" s="74" t="s">
        <v>2227</v>
      </c>
      <c r="B72" s="75">
        <v>80111604</v>
      </c>
      <c r="C72" s="76" t="s">
        <v>4270</v>
      </c>
      <c r="D72" s="76" t="s">
        <v>4128</v>
      </c>
      <c r="E72" s="75" t="s">
        <v>2488</v>
      </c>
      <c r="F72" s="84" t="s">
        <v>4129</v>
      </c>
      <c r="G72" s="77" t="s">
        <v>2338</v>
      </c>
      <c r="H72" s="78">
        <v>20824978.75</v>
      </c>
      <c r="I72" s="78">
        <v>20824978.75</v>
      </c>
      <c r="J72" s="79" t="s">
        <v>2874</v>
      </c>
      <c r="K72" s="79" t="s">
        <v>2221</v>
      </c>
      <c r="L72" s="76" t="s">
        <v>4264</v>
      </c>
      <c r="M72" s="76" t="s">
        <v>2230</v>
      </c>
      <c r="N72" s="76" t="s">
        <v>2267</v>
      </c>
      <c r="O72" s="76" t="s">
        <v>2270</v>
      </c>
      <c r="P72" s="79" t="s">
        <v>2265</v>
      </c>
      <c r="Q72" s="79"/>
      <c r="R72" s="79" t="s">
        <v>1713</v>
      </c>
      <c r="S72" s="79">
        <v>140060001</v>
      </c>
      <c r="T72" s="79" t="s">
        <v>3374</v>
      </c>
      <c r="U72" s="80"/>
      <c r="V72" s="80" t="s">
        <v>2233</v>
      </c>
      <c r="W72" s="79">
        <v>20448</v>
      </c>
      <c r="X72" s="81">
        <v>43073</v>
      </c>
      <c r="Y72" s="79" t="s">
        <v>2233</v>
      </c>
      <c r="Z72" s="79">
        <v>4600006571</v>
      </c>
      <c r="AA72" s="82">
        <f t="shared" si="0"/>
        <v>1</v>
      </c>
      <c r="AB72" s="80" t="s">
        <v>4271</v>
      </c>
      <c r="AC72" s="80"/>
      <c r="AD72" s="80"/>
      <c r="AE72" s="76" t="s">
        <v>2271</v>
      </c>
      <c r="AF72" s="79" t="s">
        <v>2223</v>
      </c>
      <c r="AG72" s="76" t="s">
        <v>4123</v>
      </c>
    </row>
    <row r="73" spans="1:33" s="83" customFormat="1" ht="114.75" x14ac:dyDescent="0.25">
      <c r="A73" s="74" t="s">
        <v>2227</v>
      </c>
      <c r="B73" s="75">
        <v>80111604</v>
      </c>
      <c r="C73" s="76" t="s">
        <v>4272</v>
      </c>
      <c r="D73" s="76" t="s">
        <v>4128</v>
      </c>
      <c r="E73" s="75" t="s">
        <v>2488</v>
      </c>
      <c r="F73" s="84" t="s">
        <v>4129</v>
      </c>
      <c r="G73" s="77" t="s">
        <v>2338</v>
      </c>
      <c r="H73" s="78">
        <v>20824575</v>
      </c>
      <c r="I73" s="78">
        <v>20824575</v>
      </c>
      <c r="J73" s="79" t="s">
        <v>2874</v>
      </c>
      <c r="K73" s="79" t="s">
        <v>2221</v>
      </c>
      <c r="L73" s="76" t="s">
        <v>4267</v>
      </c>
      <c r="M73" s="76" t="s">
        <v>2230</v>
      </c>
      <c r="N73" s="76" t="s">
        <v>2267</v>
      </c>
      <c r="O73" s="76" t="s">
        <v>4268</v>
      </c>
      <c r="P73" s="79" t="s">
        <v>2265</v>
      </c>
      <c r="Q73" s="79"/>
      <c r="R73" s="79" t="s">
        <v>1713</v>
      </c>
      <c r="S73" s="79">
        <v>140060001</v>
      </c>
      <c r="T73" s="79" t="s">
        <v>3374</v>
      </c>
      <c r="U73" s="80"/>
      <c r="V73" s="80" t="s">
        <v>2233</v>
      </c>
      <c r="W73" s="79">
        <v>20442</v>
      </c>
      <c r="X73" s="81">
        <v>43073</v>
      </c>
      <c r="Y73" s="79" t="s">
        <v>2233</v>
      </c>
      <c r="Z73" s="79">
        <v>4600006573</v>
      </c>
      <c r="AA73" s="82">
        <f t="shared" si="0"/>
        <v>1</v>
      </c>
      <c r="AB73" s="80" t="s">
        <v>4273</v>
      </c>
      <c r="AC73" s="80"/>
      <c r="AD73" s="80"/>
      <c r="AE73" s="76" t="s">
        <v>2271</v>
      </c>
      <c r="AF73" s="79" t="s">
        <v>2223</v>
      </c>
      <c r="AG73" s="76" t="s">
        <v>4123</v>
      </c>
    </row>
    <row r="74" spans="1:33" s="83" customFormat="1" ht="114.75" x14ac:dyDescent="0.25">
      <c r="A74" s="74" t="s">
        <v>2227</v>
      </c>
      <c r="B74" s="75">
        <v>80111604</v>
      </c>
      <c r="C74" s="76" t="s">
        <v>4274</v>
      </c>
      <c r="D74" s="76" t="s">
        <v>4128</v>
      </c>
      <c r="E74" s="75" t="s">
        <v>2488</v>
      </c>
      <c r="F74" s="84" t="s">
        <v>4129</v>
      </c>
      <c r="G74" s="77" t="s">
        <v>2338</v>
      </c>
      <c r="H74" s="78">
        <v>20825000</v>
      </c>
      <c r="I74" s="78">
        <v>20825000</v>
      </c>
      <c r="J74" s="79" t="s">
        <v>2874</v>
      </c>
      <c r="K74" s="79" t="s">
        <v>2221</v>
      </c>
      <c r="L74" s="76" t="s">
        <v>4275</v>
      </c>
      <c r="M74" s="76" t="s">
        <v>2230</v>
      </c>
      <c r="N74" s="76" t="s">
        <v>2267</v>
      </c>
      <c r="O74" s="76" t="s">
        <v>2273</v>
      </c>
      <c r="P74" s="79" t="s">
        <v>2265</v>
      </c>
      <c r="Q74" s="79"/>
      <c r="R74" s="79" t="s">
        <v>1713</v>
      </c>
      <c r="S74" s="79">
        <v>140060001</v>
      </c>
      <c r="T74" s="79" t="s">
        <v>3374</v>
      </c>
      <c r="U74" s="80"/>
      <c r="V74" s="80" t="s">
        <v>2233</v>
      </c>
      <c r="W74" s="79">
        <v>20470</v>
      </c>
      <c r="X74" s="81">
        <v>43073</v>
      </c>
      <c r="Y74" s="79" t="s">
        <v>2233</v>
      </c>
      <c r="Z74" s="79">
        <v>4600006560</v>
      </c>
      <c r="AA74" s="82">
        <f t="shared" si="0"/>
        <v>1</v>
      </c>
      <c r="AB74" s="80" t="s">
        <v>4276</v>
      </c>
      <c r="AC74" s="80"/>
      <c r="AD74" s="80"/>
      <c r="AE74" s="76" t="s">
        <v>4232</v>
      </c>
      <c r="AF74" s="79" t="s">
        <v>2223</v>
      </c>
      <c r="AG74" s="76" t="s">
        <v>4123</v>
      </c>
    </row>
    <row r="75" spans="1:33" s="83" customFormat="1" ht="114.75" x14ac:dyDescent="0.25">
      <c r="A75" s="74" t="s">
        <v>2227</v>
      </c>
      <c r="B75" s="75">
        <v>80111604</v>
      </c>
      <c r="C75" s="76" t="s">
        <v>4277</v>
      </c>
      <c r="D75" s="76" t="s">
        <v>4128</v>
      </c>
      <c r="E75" s="75" t="s">
        <v>2488</v>
      </c>
      <c r="F75" s="84" t="s">
        <v>4129</v>
      </c>
      <c r="G75" s="77" t="s">
        <v>2338</v>
      </c>
      <c r="H75" s="78">
        <v>17000000</v>
      </c>
      <c r="I75" s="78">
        <v>17000000</v>
      </c>
      <c r="J75" s="79" t="s">
        <v>2874</v>
      </c>
      <c r="K75" s="79" t="s">
        <v>2221</v>
      </c>
      <c r="L75" s="76" t="s">
        <v>4264</v>
      </c>
      <c r="M75" s="76" t="s">
        <v>2230</v>
      </c>
      <c r="N75" s="76" t="s">
        <v>2267</v>
      </c>
      <c r="O75" s="76" t="s">
        <v>2270</v>
      </c>
      <c r="P75" s="79" t="s">
        <v>2265</v>
      </c>
      <c r="Q75" s="79"/>
      <c r="R75" s="79" t="s">
        <v>1713</v>
      </c>
      <c r="S75" s="79">
        <v>140060001</v>
      </c>
      <c r="T75" s="79" t="s">
        <v>3374</v>
      </c>
      <c r="U75" s="80"/>
      <c r="V75" s="80" t="s">
        <v>2233</v>
      </c>
      <c r="W75" s="79">
        <v>20456</v>
      </c>
      <c r="X75" s="81">
        <v>43073</v>
      </c>
      <c r="Y75" s="79" t="s">
        <v>2233</v>
      </c>
      <c r="Z75" s="79">
        <v>4600006598</v>
      </c>
      <c r="AA75" s="82">
        <f t="shared" si="0"/>
        <v>1</v>
      </c>
      <c r="AB75" s="80" t="s">
        <v>4278</v>
      </c>
      <c r="AC75" s="80"/>
      <c r="AD75" s="80"/>
      <c r="AE75" s="76" t="s">
        <v>4232</v>
      </c>
      <c r="AF75" s="79" t="s">
        <v>2223</v>
      </c>
      <c r="AG75" s="76" t="s">
        <v>4123</v>
      </c>
    </row>
    <row r="76" spans="1:33" s="83" customFormat="1" ht="102" x14ac:dyDescent="0.25">
      <c r="A76" s="74" t="s">
        <v>2227</v>
      </c>
      <c r="B76" s="75">
        <v>80111604</v>
      </c>
      <c r="C76" s="76" t="s">
        <v>4279</v>
      </c>
      <c r="D76" s="76" t="s">
        <v>4128</v>
      </c>
      <c r="E76" s="75" t="s">
        <v>2488</v>
      </c>
      <c r="F76" s="84" t="s">
        <v>4129</v>
      </c>
      <c r="G76" s="77" t="s">
        <v>2338</v>
      </c>
      <c r="H76" s="78">
        <v>20824997.024999999</v>
      </c>
      <c r="I76" s="78">
        <v>20824997.024999999</v>
      </c>
      <c r="J76" s="79" t="s">
        <v>2874</v>
      </c>
      <c r="K76" s="79" t="s">
        <v>2221</v>
      </c>
      <c r="L76" s="76" t="s">
        <v>4275</v>
      </c>
      <c r="M76" s="76" t="s">
        <v>2230</v>
      </c>
      <c r="N76" s="76" t="s">
        <v>2267</v>
      </c>
      <c r="O76" s="76" t="s">
        <v>2273</v>
      </c>
      <c r="P76" s="79" t="s">
        <v>2265</v>
      </c>
      <c r="Q76" s="79"/>
      <c r="R76" s="79" t="s">
        <v>1713</v>
      </c>
      <c r="S76" s="79">
        <v>140060001</v>
      </c>
      <c r="T76" s="79" t="s">
        <v>3374</v>
      </c>
      <c r="U76" s="80"/>
      <c r="V76" s="80" t="s">
        <v>2233</v>
      </c>
      <c r="W76" s="79">
        <v>20471</v>
      </c>
      <c r="X76" s="81">
        <v>43073</v>
      </c>
      <c r="Y76" s="79" t="s">
        <v>2233</v>
      </c>
      <c r="Z76" s="79">
        <v>4600006569</v>
      </c>
      <c r="AA76" s="82">
        <f t="shared" si="0"/>
        <v>1</v>
      </c>
      <c r="AB76" s="80" t="s">
        <v>4280</v>
      </c>
      <c r="AC76" s="80"/>
      <c r="AD76" s="80"/>
      <c r="AE76" s="76" t="s">
        <v>4281</v>
      </c>
      <c r="AF76" s="79" t="s">
        <v>2223</v>
      </c>
      <c r="AG76" s="76" t="s">
        <v>4123</v>
      </c>
    </row>
    <row r="77" spans="1:33" s="83" customFormat="1" ht="102" x14ac:dyDescent="0.25">
      <c r="A77" s="74" t="s">
        <v>2227</v>
      </c>
      <c r="B77" s="75">
        <v>80111604</v>
      </c>
      <c r="C77" s="76" t="s">
        <v>4282</v>
      </c>
      <c r="D77" s="76" t="s">
        <v>4128</v>
      </c>
      <c r="E77" s="75" t="s">
        <v>2488</v>
      </c>
      <c r="F77" s="84" t="s">
        <v>4129</v>
      </c>
      <c r="G77" s="77" t="s">
        <v>2338</v>
      </c>
      <c r="H77" s="78">
        <v>20824256.25</v>
      </c>
      <c r="I77" s="78">
        <v>20824256.25</v>
      </c>
      <c r="J77" s="79" t="s">
        <v>2874</v>
      </c>
      <c r="K77" s="79" t="s">
        <v>2221</v>
      </c>
      <c r="L77" s="76" t="s">
        <v>4267</v>
      </c>
      <c r="M77" s="76" t="s">
        <v>2230</v>
      </c>
      <c r="N77" s="76" t="s">
        <v>2267</v>
      </c>
      <c r="O77" s="76" t="s">
        <v>4268</v>
      </c>
      <c r="P77" s="79" t="s">
        <v>2265</v>
      </c>
      <c r="Q77" s="79"/>
      <c r="R77" s="79" t="s">
        <v>1713</v>
      </c>
      <c r="S77" s="79">
        <v>140060001</v>
      </c>
      <c r="T77" s="79" t="s">
        <v>3374</v>
      </c>
      <c r="U77" s="80"/>
      <c r="V77" s="80" t="s">
        <v>2233</v>
      </c>
      <c r="W77" s="79">
        <v>20443</v>
      </c>
      <c r="X77" s="81">
        <v>43073</v>
      </c>
      <c r="Y77" s="79" t="s">
        <v>2233</v>
      </c>
      <c r="Z77" s="79">
        <v>4600006561</v>
      </c>
      <c r="AA77" s="82">
        <f t="shared" ref="AA77:AA140" si="1">+IF(AND(W77="",X77="",Y77="",Z77=""),"",IF(AND(W77&lt;&gt;"",X77="",Y77="",Z77=""),0%,IF(AND(W77&lt;&gt;"",X77&lt;&gt;"",Y77="",Z77=""),33%,IF(AND(W77&lt;&gt;"",X77&lt;&gt;"",Y77&lt;&gt;"",Z77=""),66%,IF(AND(W77&lt;&gt;"",X77&lt;&gt;"",Y77&lt;&gt;"",Z77&lt;&gt;""),100%,"Información incompleta")))))</f>
        <v>1</v>
      </c>
      <c r="AB77" s="80" t="s">
        <v>4283</v>
      </c>
      <c r="AC77" s="80"/>
      <c r="AD77" s="80"/>
      <c r="AE77" s="76" t="s">
        <v>4281</v>
      </c>
      <c r="AF77" s="79" t="s">
        <v>2223</v>
      </c>
      <c r="AG77" s="76" t="s">
        <v>4123</v>
      </c>
    </row>
    <row r="78" spans="1:33" s="83" customFormat="1" ht="102" x14ac:dyDescent="0.25">
      <c r="A78" s="74" t="s">
        <v>2227</v>
      </c>
      <c r="B78" s="75">
        <v>80111604</v>
      </c>
      <c r="C78" s="76" t="s">
        <v>4284</v>
      </c>
      <c r="D78" s="76" t="s">
        <v>4128</v>
      </c>
      <c r="E78" s="75" t="s">
        <v>2488</v>
      </c>
      <c r="F78" s="84" t="s">
        <v>4129</v>
      </c>
      <c r="G78" s="77" t="s">
        <v>2338</v>
      </c>
      <c r="H78" s="78">
        <v>20824150</v>
      </c>
      <c r="I78" s="78">
        <v>20824150</v>
      </c>
      <c r="J78" s="79" t="s">
        <v>2874</v>
      </c>
      <c r="K78" s="79" t="s">
        <v>2221</v>
      </c>
      <c r="L78" s="76" t="s">
        <v>4264</v>
      </c>
      <c r="M78" s="76" t="s">
        <v>2230</v>
      </c>
      <c r="N78" s="76" t="s">
        <v>2267</v>
      </c>
      <c r="O78" s="76" t="s">
        <v>2270</v>
      </c>
      <c r="P78" s="79" t="s">
        <v>2265</v>
      </c>
      <c r="Q78" s="79"/>
      <c r="R78" s="79" t="s">
        <v>1713</v>
      </c>
      <c r="S78" s="79">
        <v>140060001</v>
      </c>
      <c r="T78" s="79" t="s">
        <v>3374</v>
      </c>
      <c r="U78" s="80"/>
      <c r="V78" s="80" t="s">
        <v>2233</v>
      </c>
      <c r="W78" s="79">
        <v>20460</v>
      </c>
      <c r="X78" s="81">
        <v>43073</v>
      </c>
      <c r="Y78" s="79" t="s">
        <v>2233</v>
      </c>
      <c r="Z78" s="79">
        <v>4600006557</v>
      </c>
      <c r="AA78" s="82">
        <f t="shared" si="1"/>
        <v>1</v>
      </c>
      <c r="AB78" s="80" t="s">
        <v>4285</v>
      </c>
      <c r="AC78" s="80"/>
      <c r="AD78" s="80"/>
      <c r="AE78" s="76" t="s">
        <v>4281</v>
      </c>
      <c r="AF78" s="79" t="s">
        <v>2223</v>
      </c>
      <c r="AG78" s="76" t="s">
        <v>4123</v>
      </c>
    </row>
    <row r="79" spans="1:33" s="83" customFormat="1" ht="114.75" x14ac:dyDescent="0.25">
      <c r="A79" s="74" t="s">
        <v>2227</v>
      </c>
      <c r="B79" s="75">
        <v>80111604</v>
      </c>
      <c r="C79" s="76" t="s">
        <v>4286</v>
      </c>
      <c r="D79" s="76" t="s">
        <v>4128</v>
      </c>
      <c r="E79" s="75" t="s">
        <v>2488</v>
      </c>
      <c r="F79" s="84" t="s">
        <v>4129</v>
      </c>
      <c r="G79" s="77" t="s">
        <v>2338</v>
      </c>
      <c r="H79" s="78">
        <v>20824766.25</v>
      </c>
      <c r="I79" s="78">
        <v>20824766.25</v>
      </c>
      <c r="J79" s="79" t="s">
        <v>2874</v>
      </c>
      <c r="K79" s="79" t="s">
        <v>2221</v>
      </c>
      <c r="L79" s="76" t="s">
        <v>4264</v>
      </c>
      <c r="M79" s="76" t="s">
        <v>2230</v>
      </c>
      <c r="N79" s="76" t="s">
        <v>2267</v>
      </c>
      <c r="O79" s="76" t="s">
        <v>2270</v>
      </c>
      <c r="P79" s="79" t="s">
        <v>2265</v>
      </c>
      <c r="Q79" s="79"/>
      <c r="R79" s="79" t="s">
        <v>1713</v>
      </c>
      <c r="S79" s="79">
        <v>140060001</v>
      </c>
      <c r="T79" s="79" t="s">
        <v>3374</v>
      </c>
      <c r="U79" s="80"/>
      <c r="V79" s="80" t="s">
        <v>2233</v>
      </c>
      <c r="W79" s="79">
        <v>20466</v>
      </c>
      <c r="X79" s="81">
        <v>43073</v>
      </c>
      <c r="Y79" s="79" t="s">
        <v>2233</v>
      </c>
      <c r="Z79" s="79">
        <v>4600006565</v>
      </c>
      <c r="AA79" s="82">
        <f t="shared" si="1"/>
        <v>1</v>
      </c>
      <c r="AB79" s="80" t="s">
        <v>4287</v>
      </c>
      <c r="AC79" s="80"/>
      <c r="AD79" s="80"/>
      <c r="AE79" s="76" t="s">
        <v>4241</v>
      </c>
      <c r="AF79" s="79" t="s">
        <v>2223</v>
      </c>
      <c r="AG79" s="76" t="s">
        <v>4123</v>
      </c>
    </row>
    <row r="80" spans="1:33" s="83" customFormat="1" ht="114.75" x14ac:dyDescent="0.25">
      <c r="A80" s="74" t="s">
        <v>2227</v>
      </c>
      <c r="B80" s="75">
        <v>80111604</v>
      </c>
      <c r="C80" s="76" t="s">
        <v>4288</v>
      </c>
      <c r="D80" s="76" t="s">
        <v>4128</v>
      </c>
      <c r="E80" s="75" t="s">
        <v>2488</v>
      </c>
      <c r="F80" s="84" t="s">
        <v>4129</v>
      </c>
      <c r="G80" s="77" t="s">
        <v>2338</v>
      </c>
      <c r="H80" s="78">
        <v>20824978.75</v>
      </c>
      <c r="I80" s="78">
        <v>20824978.75</v>
      </c>
      <c r="J80" s="79" t="s">
        <v>2874</v>
      </c>
      <c r="K80" s="79" t="s">
        <v>2221</v>
      </c>
      <c r="L80" s="76" t="s">
        <v>4267</v>
      </c>
      <c r="M80" s="76" t="s">
        <v>2230</v>
      </c>
      <c r="N80" s="76" t="s">
        <v>2267</v>
      </c>
      <c r="O80" s="76" t="s">
        <v>4268</v>
      </c>
      <c r="P80" s="79" t="s">
        <v>2265</v>
      </c>
      <c r="Q80" s="79"/>
      <c r="R80" s="79" t="s">
        <v>1713</v>
      </c>
      <c r="S80" s="79">
        <v>140060001</v>
      </c>
      <c r="T80" s="79" t="s">
        <v>3374</v>
      </c>
      <c r="U80" s="80"/>
      <c r="V80" s="80" t="s">
        <v>2233</v>
      </c>
      <c r="W80" s="79">
        <v>20444</v>
      </c>
      <c r="X80" s="81">
        <v>43073</v>
      </c>
      <c r="Y80" s="79" t="s">
        <v>2233</v>
      </c>
      <c r="Z80" s="79">
        <v>4600006575</v>
      </c>
      <c r="AA80" s="82">
        <f t="shared" si="1"/>
        <v>1</v>
      </c>
      <c r="AB80" s="80" t="s">
        <v>4289</v>
      </c>
      <c r="AC80" s="80"/>
      <c r="AD80" s="80"/>
      <c r="AE80" s="76" t="s">
        <v>4241</v>
      </c>
      <c r="AF80" s="79" t="s">
        <v>2223</v>
      </c>
      <c r="AG80" s="76" t="s">
        <v>4123</v>
      </c>
    </row>
    <row r="81" spans="1:33" s="83" customFormat="1" ht="102" x14ac:dyDescent="0.25">
      <c r="A81" s="74" t="s">
        <v>2227</v>
      </c>
      <c r="B81" s="75">
        <v>80111604</v>
      </c>
      <c r="C81" s="76" t="s">
        <v>4290</v>
      </c>
      <c r="D81" s="76" t="s">
        <v>4128</v>
      </c>
      <c r="E81" s="75" t="s">
        <v>2488</v>
      </c>
      <c r="F81" s="84" t="s">
        <v>4129</v>
      </c>
      <c r="G81" s="77" t="s">
        <v>2338</v>
      </c>
      <c r="H81" s="78">
        <v>20825000</v>
      </c>
      <c r="I81" s="78">
        <v>20825000</v>
      </c>
      <c r="J81" s="79" t="s">
        <v>2874</v>
      </c>
      <c r="K81" s="79" t="s">
        <v>2221</v>
      </c>
      <c r="L81" s="76" t="s">
        <v>4264</v>
      </c>
      <c r="M81" s="76" t="s">
        <v>2230</v>
      </c>
      <c r="N81" s="76" t="s">
        <v>2267</v>
      </c>
      <c r="O81" s="76" t="s">
        <v>2270</v>
      </c>
      <c r="P81" s="79" t="s">
        <v>2265</v>
      </c>
      <c r="Q81" s="79"/>
      <c r="R81" s="79" t="s">
        <v>1713</v>
      </c>
      <c r="S81" s="79">
        <v>140060001</v>
      </c>
      <c r="T81" s="79" t="s">
        <v>3374</v>
      </c>
      <c r="U81" s="80"/>
      <c r="V81" s="80" t="s">
        <v>2233</v>
      </c>
      <c r="W81" s="79">
        <v>20467</v>
      </c>
      <c r="X81" s="81">
        <v>43073</v>
      </c>
      <c r="Y81" s="79" t="s">
        <v>2233</v>
      </c>
      <c r="Z81" s="79">
        <v>4600006568</v>
      </c>
      <c r="AA81" s="82">
        <f t="shared" si="1"/>
        <v>1</v>
      </c>
      <c r="AB81" s="80" t="s">
        <v>4291</v>
      </c>
      <c r="AC81" s="80"/>
      <c r="AD81" s="80"/>
      <c r="AE81" s="76" t="s">
        <v>4249</v>
      </c>
      <c r="AF81" s="79" t="s">
        <v>2223</v>
      </c>
      <c r="AG81" s="76" t="s">
        <v>4123</v>
      </c>
    </row>
    <row r="82" spans="1:33" s="83" customFormat="1" ht="114.75" x14ac:dyDescent="0.25">
      <c r="A82" s="74" t="s">
        <v>2227</v>
      </c>
      <c r="B82" s="75">
        <v>80111604</v>
      </c>
      <c r="C82" s="76" t="s">
        <v>4292</v>
      </c>
      <c r="D82" s="76" t="s">
        <v>4128</v>
      </c>
      <c r="E82" s="75" t="s">
        <v>2488</v>
      </c>
      <c r="F82" s="84" t="s">
        <v>4129</v>
      </c>
      <c r="G82" s="77" t="s">
        <v>2338</v>
      </c>
      <c r="H82" s="78">
        <v>20825000</v>
      </c>
      <c r="I82" s="78">
        <v>20825000</v>
      </c>
      <c r="J82" s="79" t="s">
        <v>2874</v>
      </c>
      <c r="K82" s="79" t="s">
        <v>2221</v>
      </c>
      <c r="L82" s="76" t="s">
        <v>4293</v>
      </c>
      <c r="M82" s="76" t="s">
        <v>2230</v>
      </c>
      <c r="N82" s="76" t="s">
        <v>2267</v>
      </c>
      <c r="O82" s="76" t="s">
        <v>2280</v>
      </c>
      <c r="P82" s="79" t="s">
        <v>2265</v>
      </c>
      <c r="Q82" s="79"/>
      <c r="R82" s="79" t="s">
        <v>1713</v>
      </c>
      <c r="S82" s="79">
        <v>140060001</v>
      </c>
      <c r="T82" s="79" t="s">
        <v>3374</v>
      </c>
      <c r="U82" s="80"/>
      <c r="V82" s="80" t="s">
        <v>2233</v>
      </c>
      <c r="W82" s="79">
        <v>20485</v>
      </c>
      <c r="X82" s="81">
        <v>43073</v>
      </c>
      <c r="Y82" s="79" t="s">
        <v>2233</v>
      </c>
      <c r="Z82" s="79">
        <v>4600006614</v>
      </c>
      <c r="AA82" s="82">
        <f t="shared" si="1"/>
        <v>1</v>
      </c>
      <c r="AB82" s="80" t="s">
        <v>4294</v>
      </c>
      <c r="AC82" s="80"/>
      <c r="AD82" s="80"/>
      <c r="AE82" s="76" t="s">
        <v>2279</v>
      </c>
      <c r="AF82" s="79" t="s">
        <v>2223</v>
      </c>
      <c r="AG82" s="76" t="s">
        <v>4123</v>
      </c>
    </row>
    <row r="83" spans="1:33" s="83" customFormat="1" ht="114.75" x14ac:dyDescent="0.25">
      <c r="A83" s="74" t="s">
        <v>2227</v>
      </c>
      <c r="B83" s="75">
        <v>80111604</v>
      </c>
      <c r="C83" s="76" t="s">
        <v>4295</v>
      </c>
      <c r="D83" s="76" t="s">
        <v>4128</v>
      </c>
      <c r="E83" s="75" t="s">
        <v>2488</v>
      </c>
      <c r="F83" s="84" t="s">
        <v>4129</v>
      </c>
      <c r="G83" s="77" t="s">
        <v>2338</v>
      </c>
      <c r="H83" s="78">
        <v>20824997.875</v>
      </c>
      <c r="I83" s="78">
        <v>20824997.875</v>
      </c>
      <c r="J83" s="79" t="s">
        <v>2874</v>
      </c>
      <c r="K83" s="79" t="s">
        <v>2221</v>
      </c>
      <c r="L83" s="76" t="s">
        <v>4293</v>
      </c>
      <c r="M83" s="76" t="s">
        <v>2230</v>
      </c>
      <c r="N83" s="76" t="s">
        <v>2267</v>
      </c>
      <c r="O83" s="76" t="s">
        <v>2280</v>
      </c>
      <c r="P83" s="79" t="s">
        <v>2265</v>
      </c>
      <c r="Q83" s="79"/>
      <c r="R83" s="79" t="s">
        <v>1713</v>
      </c>
      <c r="S83" s="79">
        <v>140060001</v>
      </c>
      <c r="T83" s="79" t="s">
        <v>3374</v>
      </c>
      <c r="U83" s="80"/>
      <c r="V83" s="80" t="s">
        <v>2233</v>
      </c>
      <c r="W83" s="79">
        <v>20486</v>
      </c>
      <c r="X83" s="81">
        <v>43073</v>
      </c>
      <c r="Y83" s="79" t="s">
        <v>2233</v>
      </c>
      <c r="Z83" s="79">
        <v>4600006613</v>
      </c>
      <c r="AA83" s="82">
        <f t="shared" si="1"/>
        <v>1</v>
      </c>
      <c r="AB83" s="80" t="s">
        <v>4296</v>
      </c>
      <c r="AC83" s="80"/>
      <c r="AD83" s="80"/>
      <c r="AE83" s="76" t="s">
        <v>2279</v>
      </c>
      <c r="AF83" s="79" t="s">
        <v>2223</v>
      </c>
      <c r="AG83" s="76" t="s">
        <v>4123</v>
      </c>
    </row>
    <row r="84" spans="1:33" s="83" customFormat="1" ht="114.75" x14ac:dyDescent="0.25">
      <c r="A84" s="74" t="s">
        <v>2227</v>
      </c>
      <c r="B84" s="75">
        <v>80111604</v>
      </c>
      <c r="C84" s="76" t="s">
        <v>4297</v>
      </c>
      <c r="D84" s="76" t="s">
        <v>4128</v>
      </c>
      <c r="E84" s="75" t="s">
        <v>2488</v>
      </c>
      <c r="F84" s="84" t="s">
        <v>4129</v>
      </c>
      <c r="G84" s="77" t="s">
        <v>2338</v>
      </c>
      <c r="H84" s="78">
        <v>20580000</v>
      </c>
      <c r="I84" s="78">
        <v>20580000</v>
      </c>
      <c r="J84" s="79" t="s">
        <v>2874</v>
      </c>
      <c r="K84" s="79" t="s">
        <v>2221</v>
      </c>
      <c r="L84" s="76" t="s">
        <v>4293</v>
      </c>
      <c r="M84" s="76" t="s">
        <v>2230</v>
      </c>
      <c r="N84" s="76" t="s">
        <v>2267</v>
      </c>
      <c r="O84" s="76" t="s">
        <v>2280</v>
      </c>
      <c r="P84" s="79" t="s">
        <v>2265</v>
      </c>
      <c r="Q84" s="79"/>
      <c r="R84" s="79" t="s">
        <v>1713</v>
      </c>
      <c r="S84" s="79">
        <v>140060001</v>
      </c>
      <c r="T84" s="79" t="s">
        <v>3374</v>
      </c>
      <c r="U84" s="80"/>
      <c r="V84" s="80" t="s">
        <v>2233</v>
      </c>
      <c r="W84" s="79">
        <v>20487</v>
      </c>
      <c r="X84" s="81">
        <v>43073</v>
      </c>
      <c r="Y84" s="79" t="s">
        <v>2233</v>
      </c>
      <c r="Z84" s="79">
        <v>4600006623</v>
      </c>
      <c r="AA84" s="82">
        <f t="shared" si="1"/>
        <v>1</v>
      </c>
      <c r="AB84" s="80" t="s">
        <v>4298</v>
      </c>
      <c r="AC84" s="80"/>
      <c r="AD84" s="80"/>
      <c r="AE84" s="76" t="s">
        <v>2279</v>
      </c>
      <c r="AF84" s="79" t="s">
        <v>2223</v>
      </c>
      <c r="AG84" s="76" t="s">
        <v>4123</v>
      </c>
    </row>
    <row r="85" spans="1:33" s="83" customFormat="1" ht="114.75" x14ac:dyDescent="0.25">
      <c r="A85" s="74" t="s">
        <v>2227</v>
      </c>
      <c r="B85" s="75">
        <v>80111604</v>
      </c>
      <c r="C85" s="76" t="s">
        <v>4297</v>
      </c>
      <c r="D85" s="76" t="s">
        <v>4128</v>
      </c>
      <c r="E85" s="75" t="s">
        <v>2488</v>
      </c>
      <c r="F85" s="84" t="s">
        <v>4129</v>
      </c>
      <c r="G85" s="77" t="s">
        <v>2338</v>
      </c>
      <c r="H85" s="78">
        <v>20824997.024999999</v>
      </c>
      <c r="I85" s="78">
        <v>20824997.024999999</v>
      </c>
      <c r="J85" s="79" t="s">
        <v>2874</v>
      </c>
      <c r="K85" s="79" t="s">
        <v>2221</v>
      </c>
      <c r="L85" s="76" t="s">
        <v>4293</v>
      </c>
      <c r="M85" s="76" t="s">
        <v>2230</v>
      </c>
      <c r="N85" s="76" t="s">
        <v>2267</v>
      </c>
      <c r="O85" s="76" t="s">
        <v>2280</v>
      </c>
      <c r="P85" s="79" t="s">
        <v>2265</v>
      </c>
      <c r="Q85" s="79"/>
      <c r="R85" s="79" t="s">
        <v>1713</v>
      </c>
      <c r="S85" s="79">
        <v>140060001</v>
      </c>
      <c r="T85" s="79" t="s">
        <v>3374</v>
      </c>
      <c r="U85" s="80"/>
      <c r="V85" s="80" t="s">
        <v>2233</v>
      </c>
      <c r="W85" s="79">
        <v>20488</v>
      </c>
      <c r="X85" s="81">
        <v>43073</v>
      </c>
      <c r="Y85" s="79" t="s">
        <v>2233</v>
      </c>
      <c r="Z85" s="79">
        <v>4600006621</v>
      </c>
      <c r="AA85" s="82">
        <f t="shared" si="1"/>
        <v>1</v>
      </c>
      <c r="AB85" s="80" t="s">
        <v>4299</v>
      </c>
      <c r="AC85" s="80"/>
      <c r="AD85" s="80"/>
      <c r="AE85" s="76" t="s">
        <v>4259</v>
      </c>
      <c r="AF85" s="79" t="s">
        <v>2223</v>
      </c>
      <c r="AG85" s="76" t="s">
        <v>4123</v>
      </c>
    </row>
    <row r="86" spans="1:33" s="83" customFormat="1" ht="114.75" x14ac:dyDescent="0.25">
      <c r="A86" s="74" t="s">
        <v>2227</v>
      </c>
      <c r="B86" s="75">
        <v>80111604</v>
      </c>
      <c r="C86" s="76" t="s">
        <v>4300</v>
      </c>
      <c r="D86" s="76" t="s">
        <v>4128</v>
      </c>
      <c r="E86" s="75" t="s">
        <v>2488</v>
      </c>
      <c r="F86" s="84" t="s">
        <v>4129</v>
      </c>
      <c r="G86" s="77" t="s">
        <v>2338</v>
      </c>
      <c r="H86" s="78">
        <v>20824999.149999999</v>
      </c>
      <c r="I86" s="78">
        <v>20824999.149999999</v>
      </c>
      <c r="J86" s="79" t="s">
        <v>2874</v>
      </c>
      <c r="K86" s="79" t="s">
        <v>2221</v>
      </c>
      <c r="L86" s="76" t="s">
        <v>4293</v>
      </c>
      <c r="M86" s="76" t="s">
        <v>2230</v>
      </c>
      <c r="N86" s="76" t="s">
        <v>2267</v>
      </c>
      <c r="O86" s="76" t="s">
        <v>2280</v>
      </c>
      <c r="P86" s="79" t="s">
        <v>2265</v>
      </c>
      <c r="Q86" s="79"/>
      <c r="R86" s="79" t="s">
        <v>1713</v>
      </c>
      <c r="S86" s="79">
        <v>140060001</v>
      </c>
      <c r="T86" s="79" t="s">
        <v>3374</v>
      </c>
      <c r="U86" s="80"/>
      <c r="V86" s="80" t="s">
        <v>2233</v>
      </c>
      <c r="W86" s="79">
        <v>20489</v>
      </c>
      <c r="X86" s="81">
        <v>43073</v>
      </c>
      <c r="Y86" s="79" t="s">
        <v>2233</v>
      </c>
      <c r="Z86" s="79">
        <v>4600006620</v>
      </c>
      <c r="AA86" s="82">
        <f t="shared" si="1"/>
        <v>1</v>
      </c>
      <c r="AB86" s="80" t="s">
        <v>4301</v>
      </c>
      <c r="AC86" s="80"/>
      <c r="AD86" s="80"/>
      <c r="AE86" s="76" t="s">
        <v>4259</v>
      </c>
      <c r="AF86" s="79" t="s">
        <v>2223</v>
      </c>
      <c r="AG86" s="76" t="s">
        <v>4123</v>
      </c>
    </row>
    <row r="87" spans="1:33" s="83" customFormat="1" ht="114.75" x14ac:dyDescent="0.25">
      <c r="A87" s="74" t="s">
        <v>2227</v>
      </c>
      <c r="B87" s="75">
        <v>80111604</v>
      </c>
      <c r="C87" s="76" t="s">
        <v>4302</v>
      </c>
      <c r="D87" s="76" t="s">
        <v>4128</v>
      </c>
      <c r="E87" s="75" t="s">
        <v>2488</v>
      </c>
      <c r="F87" s="84" t="s">
        <v>4129</v>
      </c>
      <c r="G87" s="77" t="s">
        <v>2338</v>
      </c>
      <c r="H87" s="78">
        <v>20824998.300000001</v>
      </c>
      <c r="I87" s="78">
        <v>20824998.300000001</v>
      </c>
      <c r="J87" s="79" t="s">
        <v>2874</v>
      </c>
      <c r="K87" s="79" t="s">
        <v>2221</v>
      </c>
      <c r="L87" s="76" t="s">
        <v>4293</v>
      </c>
      <c r="M87" s="76" t="s">
        <v>2230</v>
      </c>
      <c r="N87" s="76" t="s">
        <v>2267</v>
      </c>
      <c r="O87" s="76" t="s">
        <v>2280</v>
      </c>
      <c r="P87" s="79" t="s">
        <v>2265</v>
      </c>
      <c r="Q87" s="79"/>
      <c r="R87" s="79" t="s">
        <v>1713</v>
      </c>
      <c r="S87" s="79">
        <v>140060001</v>
      </c>
      <c r="T87" s="79" t="s">
        <v>3374</v>
      </c>
      <c r="U87" s="80"/>
      <c r="V87" s="80" t="s">
        <v>2233</v>
      </c>
      <c r="W87" s="79">
        <v>20490</v>
      </c>
      <c r="X87" s="81">
        <v>43073</v>
      </c>
      <c r="Y87" s="79" t="s">
        <v>2233</v>
      </c>
      <c r="Z87" s="79">
        <v>4600006618</v>
      </c>
      <c r="AA87" s="82">
        <f t="shared" si="1"/>
        <v>1</v>
      </c>
      <c r="AB87" s="80" t="s">
        <v>4303</v>
      </c>
      <c r="AC87" s="80"/>
      <c r="AD87" s="80"/>
      <c r="AE87" s="76" t="s">
        <v>4264</v>
      </c>
      <c r="AF87" s="79" t="s">
        <v>2223</v>
      </c>
      <c r="AG87" s="76" t="s">
        <v>4123</v>
      </c>
    </row>
    <row r="88" spans="1:33" s="83" customFormat="1" ht="114.75" x14ac:dyDescent="0.25">
      <c r="A88" s="74" t="s">
        <v>2227</v>
      </c>
      <c r="B88" s="75">
        <v>80111604</v>
      </c>
      <c r="C88" s="76" t="s">
        <v>4304</v>
      </c>
      <c r="D88" s="76" t="s">
        <v>4128</v>
      </c>
      <c r="E88" s="75" t="s">
        <v>2488</v>
      </c>
      <c r="F88" s="84" t="s">
        <v>4129</v>
      </c>
      <c r="G88" s="77" t="s">
        <v>2338</v>
      </c>
      <c r="H88" s="78">
        <v>20824999.574999999</v>
      </c>
      <c r="I88" s="78">
        <v>20824999.574999999</v>
      </c>
      <c r="J88" s="79" t="s">
        <v>2874</v>
      </c>
      <c r="K88" s="79" t="s">
        <v>2221</v>
      </c>
      <c r="L88" s="76" t="s">
        <v>2283</v>
      </c>
      <c r="M88" s="76" t="s">
        <v>2230</v>
      </c>
      <c r="N88" s="76" t="s">
        <v>2267</v>
      </c>
      <c r="O88" s="76" t="s">
        <v>2284</v>
      </c>
      <c r="P88" s="79" t="s">
        <v>2265</v>
      </c>
      <c r="Q88" s="79"/>
      <c r="R88" s="79" t="s">
        <v>1713</v>
      </c>
      <c r="S88" s="79">
        <v>140060001</v>
      </c>
      <c r="T88" s="79" t="s">
        <v>3374</v>
      </c>
      <c r="U88" s="80"/>
      <c r="V88" s="80" t="s">
        <v>2233</v>
      </c>
      <c r="W88" s="79">
        <v>20491</v>
      </c>
      <c r="X88" s="81">
        <v>43073</v>
      </c>
      <c r="Y88" s="79" t="s">
        <v>2233</v>
      </c>
      <c r="Z88" s="79">
        <v>4600006580</v>
      </c>
      <c r="AA88" s="82">
        <f t="shared" si="1"/>
        <v>1</v>
      </c>
      <c r="AB88" s="80" t="s">
        <v>4305</v>
      </c>
      <c r="AC88" s="80"/>
      <c r="AD88" s="80"/>
      <c r="AE88" s="76" t="s">
        <v>4267</v>
      </c>
      <c r="AF88" s="79" t="s">
        <v>2223</v>
      </c>
      <c r="AG88" s="76" t="s">
        <v>4123</v>
      </c>
    </row>
    <row r="89" spans="1:33" s="83" customFormat="1" ht="114.75" x14ac:dyDescent="0.25">
      <c r="A89" s="74" t="s">
        <v>2227</v>
      </c>
      <c r="B89" s="75">
        <v>80111604</v>
      </c>
      <c r="C89" s="76" t="s">
        <v>4306</v>
      </c>
      <c r="D89" s="76" t="s">
        <v>4128</v>
      </c>
      <c r="E89" s="75" t="s">
        <v>2488</v>
      </c>
      <c r="F89" s="84" t="s">
        <v>4129</v>
      </c>
      <c r="G89" s="77" t="s">
        <v>2338</v>
      </c>
      <c r="H89" s="78">
        <v>20824995.75</v>
      </c>
      <c r="I89" s="78">
        <v>20824995.75</v>
      </c>
      <c r="J89" s="79" t="s">
        <v>2874</v>
      </c>
      <c r="K89" s="79" t="s">
        <v>2221</v>
      </c>
      <c r="L89" s="76" t="s">
        <v>2283</v>
      </c>
      <c r="M89" s="76" t="s">
        <v>2230</v>
      </c>
      <c r="N89" s="76" t="s">
        <v>2267</v>
      </c>
      <c r="O89" s="76" t="s">
        <v>2284</v>
      </c>
      <c r="P89" s="79" t="s">
        <v>2265</v>
      </c>
      <c r="Q89" s="79"/>
      <c r="R89" s="79" t="s">
        <v>1713</v>
      </c>
      <c r="S89" s="79">
        <v>140060001</v>
      </c>
      <c r="T89" s="79" t="s">
        <v>3374</v>
      </c>
      <c r="U89" s="80"/>
      <c r="V89" s="80" t="s">
        <v>2233</v>
      </c>
      <c r="W89" s="79">
        <v>20492</v>
      </c>
      <c r="X89" s="81">
        <v>43073</v>
      </c>
      <c r="Y89" s="79" t="s">
        <v>2233</v>
      </c>
      <c r="Z89" s="79">
        <v>4600006644</v>
      </c>
      <c r="AA89" s="82">
        <f t="shared" si="1"/>
        <v>1</v>
      </c>
      <c r="AB89" s="80" t="s">
        <v>4307</v>
      </c>
      <c r="AC89" s="80"/>
      <c r="AD89" s="80"/>
      <c r="AE89" s="76" t="s">
        <v>4264</v>
      </c>
      <c r="AF89" s="79" t="s">
        <v>2223</v>
      </c>
      <c r="AG89" s="76" t="s">
        <v>4123</v>
      </c>
    </row>
    <row r="90" spans="1:33" s="83" customFormat="1" ht="114.75" x14ac:dyDescent="0.25">
      <c r="A90" s="74" t="s">
        <v>2227</v>
      </c>
      <c r="B90" s="75">
        <v>80111604</v>
      </c>
      <c r="C90" s="76" t="s">
        <v>4308</v>
      </c>
      <c r="D90" s="76" t="s">
        <v>4128</v>
      </c>
      <c r="E90" s="75" t="s">
        <v>2488</v>
      </c>
      <c r="F90" s="84" t="s">
        <v>4129</v>
      </c>
      <c r="G90" s="77" t="s">
        <v>2338</v>
      </c>
      <c r="H90" s="78">
        <v>20750999.574999999</v>
      </c>
      <c r="I90" s="78">
        <v>20750999.574999999</v>
      </c>
      <c r="J90" s="79" t="s">
        <v>2874</v>
      </c>
      <c r="K90" s="79" t="s">
        <v>2221</v>
      </c>
      <c r="L90" s="76" t="s">
        <v>2283</v>
      </c>
      <c r="M90" s="76" t="s">
        <v>2230</v>
      </c>
      <c r="N90" s="76" t="s">
        <v>2267</v>
      </c>
      <c r="O90" s="76" t="s">
        <v>2284</v>
      </c>
      <c r="P90" s="79" t="s">
        <v>2265</v>
      </c>
      <c r="Q90" s="79"/>
      <c r="R90" s="79" t="s">
        <v>1713</v>
      </c>
      <c r="S90" s="79">
        <v>140060001</v>
      </c>
      <c r="T90" s="79" t="s">
        <v>3374</v>
      </c>
      <c r="U90" s="80"/>
      <c r="V90" s="80" t="s">
        <v>2233</v>
      </c>
      <c r="W90" s="79">
        <v>20494</v>
      </c>
      <c r="X90" s="81">
        <v>43073</v>
      </c>
      <c r="Y90" s="79" t="s">
        <v>2233</v>
      </c>
      <c r="Z90" s="79">
        <v>4600006583</v>
      </c>
      <c r="AA90" s="82">
        <f t="shared" si="1"/>
        <v>1</v>
      </c>
      <c r="AB90" s="80" t="s">
        <v>4309</v>
      </c>
      <c r="AC90" s="80"/>
      <c r="AD90" s="80"/>
      <c r="AE90" s="76" t="s">
        <v>4267</v>
      </c>
      <c r="AF90" s="79" t="s">
        <v>2223</v>
      </c>
      <c r="AG90" s="76" t="s">
        <v>4123</v>
      </c>
    </row>
    <row r="91" spans="1:33" s="83" customFormat="1" ht="114.75" x14ac:dyDescent="0.25">
      <c r="A91" s="74" t="s">
        <v>2227</v>
      </c>
      <c r="B91" s="75">
        <v>80111604</v>
      </c>
      <c r="C91" s="76" t="s">
        <v>4310</v>
      </c>
      <c r="D91" s="76" t="s">
        <v>4128</v>
      </c>
      <c r="E91" s="75" t="s">
        <v>2488</v>
      </c>
      <c r="F91" s="84" t="s">
        <v>4129</v>
      </c>
      <c r="G91" s="77" t="s">
        <v>2338</v>
      </c>
      <c r="H91" s="78">
        <v>19270964.399999999</v>
      </c>
      <c r="I91" s="78">
        <v>19270964.399999999</v>
      </c>
      <c r="J91" s="79" t="s">
        <v>2874</v>
      </c>
      <c r="K91" s="79" t="s">
        <v>2221</v>
      </c>
      <c r="L91" s="76" t="s">
        <v>2283</v>
      </c>
      <c r="M91" s="76" t="s">
        <v>2230</v>
      </c>
      <c r="N91" s="76" t="s">
        <v>2267</v>
      </c>
      <c r="O91" s="76" t="s">
        <v>2284</v>
      </c>
      <c r="P91" s="79" t="s">
        <v>2265</v>
      </c>
      <c r="Q91" s="79"/>
      <c r="R91" s="79" t="s">
        <v>1713</v>
      </c>
      <c r="S91" s="79">
        <v>140060001</v>
      </c>
      <c r="T91" s="79" t="s">
        <v>3374</v>
      </c>
      <c r="U91" s="80"/>
      <c r="V91" s="80" t="s">
        <v>2233</v>
      </c>
      <c r="W91" s="79">
        <v>20495</v>
      </c>
      <c r="X91" s="81">
        <v>43073</v>
      </c>
      <c r="Y91" s="79" t="s">
        <v>2233</v>
      </c>
      <c r="Z91" s="79">
        <v>4600006578</v>
      </c>
      <c r="AA91" s="82">
        <f t="shared" si="1"/>
        <v>1</v>
      </c>
      <c r="AB91" s="80" t="s">
        <v>4311</v>
      </c>
      <c r="AC91" s="80"/>
      <c r="AD91" s="80"/>
      <c r="AE91" s="76" t="s">
        <v>4275</v>
      </c>
      <c r="AF91" s="79" t="s">
        <v>2223</v>
      </c>
      <c r="AG91" s="76" t="s">
        <v>4123</v>
      </c>
    </row>
    <row r="92" spans="1:33" s="83" customFormat="1" ht="114.75" x14ac:dyDescent="0.25">
      <c r="A92" s="74" t="s">
        <v>2227</v>
      </c>
      <c r="B92" s="75">
        <v>80111604</v>
      </c>
      <c r="C92" s="76" t="s">
        <v>4312</v>
      </c>
      <c r="D92" s="76" t="s">
        <v>4128</v>
      </c>
      <c r="E92" s="75" t="s">
        <v>2488</v>
      </c>
      <c r="F92" s="84" t="s">
        <v>4129</v>
      </c>
      <c r="G92" s="77" t="s">
        <v>2338</v>
      </c>
      <c r="H92" s="78">
        <v>20751999.574999999</v>
      </c>
      <c r="I92" s="78">
        <v>20751999.574999999</v>
      </c>
      <c r="J92" s="79" t="s">
        <v>2874</v>
      </c>
      <c r="K92" s="79" t="s">
        <v>2221</v>
      </c>
      <c r="L92" s="76" t="s">
        <v>2283</v>
      </c>
      <c r="M92" s="76" t="s">
        <v>2230</v>
      </c>
      <c r="N92" s="76" t="s">
        <v>2267</v>
      </c>
      <c r="O92" s="76" t="s">
        <v>2284</v>
      </c>
      <c r="P92" s="79" t="s">
        <v>2265</v>
      </c>
      <c r="Q92" s="79"/>
      <c r="R92" s="79" t="s">
        <v>1713</v>
      </c>
      <c r="S92" s="79">
        <v>140060001</v>
      </c>
      <c r="T92" s="79" t="s">
        <v>3374</v>
      </c>
      <c r="U92" s="80"/>
      <c r="V92" s="80" t="s">
        <v>2233</v>
      </c>
      <c r="W92" s="79">
        <v>20497</v>
      </c>
      <c r="X92" s="81">
        <v>43073</v>
      </c>
      <c r="Y92" s="79" t="s">
        <v>2233</v>
      </c>
      <c r="Z92" s="79">
        <v>4600006584</v>
      </c>
      <c r="AA92" s="82">
        <f t="shared" si="1"/>
        <v>1</v>
      </c>
      <c r="AB92" s="80" t="s">
        <v>4313</v>
      </c>
      <c r="AC92" s="80"/>
      <c r="AD92" s="80"/>
      <c r="AE92" s="76" t="s">
        <v>4264</v>
      </c>
      <c r="AF92" s="79" t="s">
        <v>2223</v>
      </c>
      <c r="AG92" s="76" t="s">
        <v>4123</v>
      </c>
    </row>
    <row r="93" spans="1:33" s="83" customFormat="1" ht="114.75" x14ac:dyDescent="0.25">
      <c r="A93" s="74" t="s">
        <v>2227</v>
      </c>
      <c r="B93" s="75">
        <v>80111604</v>
      </c>
      <c r="C93" s="76" t="s">
        <v>4314</v>
      </c>
      <c r="D93" s="76" t="s">
        <v>4128</v>
      </c>
      <c r="E93" s="75" t="s">
        <v>2488</v>
      </c>
      <c r="F93" s="84" t="s">
        <v>4129</v>
      </c>
      <c r="G93" s="77" t="s">
        <v>2338</v>
      </c>
      <c r="H93" s="78">
        <v>20304999.574999999</v>
      </c>
      <c r="I93" s="78">
        <v>20304999.574999999</v>
      </c>
      <c r="J93" s="79" t="s">
        <v>2874</v>
      </c>
      <c r="K93" s="79" t="s">
        <v>2221</v>
      </c>
      <c r="L93" s="76" t="s">
        <v>2283</v>
      </c>
      <c r="M93" s="76" t="s">
        <v>2230</v>
      </c>
      <c r="N93" s="76" t="s">
        <v>2267</v>
      </c>
      <c r="O93" s="76" t="s">
        <v>2284</v>
      </c>
      <c r="P93" s="79" t="s">
        <v>2265</v>
      </c>
      <c r="Q93" s="79"/>
      <c r="R93" s="79" t="s">
        <v>1713</v>
      </c>
      <c r="S93" s="79">
        <v>140060001</v>
      </c>
      <c r="T93" s="79" t="s">
        <v>3374</v>
      </c>
      <c r="U93" s="80"/>
      <c r="V93" s="80" t="s">
        <v>2233</v>
      </c>
      <c r="W93" s="79">
        <v>20500</v>
      </c>
      <c r="X93" s="81">
        <v>43073</v>
      </c>
      <c r="Y93" s="79" t="s">
        <v>2233</v>
      </c>
      <c r="Z93" s="79">
        <v>4600006577</v>
      </c>
      <c r="AA93" s="82">
        <f t="shared" si="1"/>
        <v>1</v>
      </c>
      <c r="AB93" s="80" t="s">
        <v>4315</v>
      </c>
      <c r="AC93" s="80"/>
      <c r="AD93" s="80"/>
      <c r="AE93" s="76" t="s">
        <v>4275</v>
      </c>
      <c r="AF93" s="79" t="s">
        <v>2223</v>
      </c>
      <c r="AG93" s="76" t="s">
        <v>4123</v>
      </c>
    </row>
    <row r="94" spans="1:33" s="83" customFormat="1" ht="102" x14ac:dyDescent="0.25">
      <c r="A94" s="74" t="s">
        <v>2227</v>
      </c>
      <c r="B94" s="75">
        <v>80111604</v>
      </c>
      <c r="C94" s="76" t="s">
        <v>4316</v>
      </c>
      <c r="D94" s="76" t="s">
        <v>4128</v>
      </c>
      <c r="E94" s="75" t="s">
        <v>2488</v>
      </c>
      <c r="F94" s="84" t="s">
        <v>4129</v>
      </c>
      <c r="G94" s="77" t="s">
        <v>2338</v>
      </c>
      <c r="H94" s="78">
        <v>20824999.574999999</v>
      </c>
      <c r="I94" s="78">
        <v>20824999.574999999</v>
      </c>
      <c r="J94" s="79" t="s">
        <v>2874</v>
      </c>
      <c r="K94" s="79" t="s">
        <v>2221</v>
      </c>
      <c r="L94" s="76" t="s">
        <v>2283</v>
      </c>
      <c r="M94" s="76" t="s">
        <v>2230</v>
      </c>
      <c r="N94" s="76" t="s">
        <v>2267</v>
      </c>
      <c r="O94" s="76" t="s">
        <v>2284</v>
      </c>
      <c r="P94" s="79" t="s">
        <v>2265</v>
      </c>
      <c r="Q94" s="79"/>
      <c r="R94" s="79" t="s">
        <v>1713</v>
      </c>
      <c r="S94" s="79">
        <v>140060001</v>
      </c>
      <c r="T94" s="79" t="s">
        <v>3374</v>
      </c>
      <c r="U94" s="80"/>
      <c r="V94" s="80" t="s">
        <v>2233</v>
      </c>
      <c r="W94" s="79">
        <v>20502</v>
      </c>
      <c r="X94" s="81">
        <v>43073</v>
      </c>
      <c r="Y94" s="79" t="s">
        <v>2233</v>
      </c>
      <c r="Z94" s="79">
        <v>4600006579</v>
      </c>
      <c r="AA94" s="82">
        <f t="shared" si="1"/>
        <v>1</v>
      </c>
      <c r="AB94" s="80" t="s">
        <v>4317</v>
      </c>
      <c r="AC94" s="80"/>
      <c r="AD94" s="80"/>
      <c r="AE94" s="76" t="s">
        <v>4267</v>
      </c>
      <c r="AF94" s="79" t="s">
        <v>2223</v>
      </c>
      <c r="AG94" s="76" t="s">
        <v>4123</v>
      </c>
    </row>
    <row r="95" spans="1:33" s="83" customFormat="1" ht="114.75" x14ac:dyDescent="0.25">
      <c r="A95" s="74" t="s">
        <v>2227</v>
      </c>
      <c r="B95" s="75">
        <v>80111604</v>
      </c>
      <c r="C95" s="76" t="s">
        <v>4318</v>
      </c>
      <c r="D95" s="76" t="s">
        <v>4128</v>
      </c>
      <c r="E95" s="75" t="s">
        <v>2488</v>
      </c>
      <c r="F95" s="84" t="s">
        <v>4129</v>
      </c>
      <c r="G95" s="77" t="s">
        <v>2338</v>
      </c>
      <c r="H95" s="78">
        <v>20824993.199999999</v>
      </c>
      <c r="I95" s="78">
        <v>20824993.199999999</v>
      </c>
      <c r="J95" s="79" t="s">
        <v>2874</v>
      </c>
      <c r="K95" s="79" t="s">
        <v>2221</v>
      </c>
      <c r="L95" s="76" t="s">
        <v>4319</v>
      </c>
      <c r="M95" s="76" t="s">
        <v>2230</v>
      </c>
      <c r="N95" s="76" t="s">
        <v>2267</v>
      </c>
      <c r="O95" s="76" t="s">
        <v>4320</v>
      </c>
      <c r="P95" s="79" t="s">
        <v>2265</v>
      </c>
      <c r="Q95" s="79"/>
      <c r="R95" s="79" t="s">
        <v>1713</v>
      </c>
      <c r="S95" s="79">
        <v>140060001</v>
      </c>
      <c r="T95" s="79" t="s">
        <v>3374</v>
      </c>
      <c r="U95" s="80"/>
      <c r="V95" s="80" t="s">
        <v>2233</v>
      </c>
      <c r="W95" s="79">
        <v>20504</v>
      </c>
      <c r="X95" s="81">
        <v>43073</v>
      </c>
      <c r="Y95" s="79" t="s">
        <v>2233</v>
      </c>
      <c r="Z95" s="79">
        <v>4600006608</v>
      </c>
      <c r="AA95" s="82">
        <f t="shared" si="1"/>
        <v>1</v>
      </c>
      <c r="AB95" s="80" t="s">
        <v>4321</v>
      </c>
      <c r="AC95" s="80"/>
      <c r="AD95" s="80"/>
      <c r="AE95" s="76" t="s">
        <v>4264</v>
      </c>
      <c r="AF95" s="79" t="s">
        <v>2223</v>
      </c>
      <c r="AG95" s="76" t="s">
        <v>4123</v>
      </c>
    </row>
    <row r="96" spans="1:33" s="83" customFormat="1" ht="114.75" x14ac:dyDescent="0.25">
      <c r="A96" s="74" t="s">
        <v>2227</v>
      </c>
      <c r="B96" s="75">
        <v>80111604</v>
      </c>
      <c r="C96" s="76" t="s">
        <v>4322</v>
      </c>
      <c r="D96" s="76" t="s">
        <v>4128</v>
      </c>
      <c r="E96" s="75" t="s">
        <v>2488</v>
      </c>
      <c r="F96" s="84" t="s">
        <v>4129</v>
      </c>
      <c r="G96" s="77" t="s">
        <v>2338</v>
      </c>
      <c r="H96" s="78">
        <v>20825000</v>
      </c>
      <c r="I96" s="78">
        <v>20825000</v>
      </c>
      <c r="J96" s="79" t="s">
        <v>2874</v>
      </c>
      <c r="K96" s="79" t="s">
        <v>2221</v>
      </c>
      <c r="L96" s="76" t="s">
        <v>4319</v>
      </c>
      <c r="M96" s="76" t="s">
        <v>2230</v>
      </c>
      <c r="N96" s="76" t="s">
        <v>2267</v>
      </c>
      <c r="O96" s="76" t="s">
        <v>4320</v>
      </c>
      <c r="P96" s="79" t="s">
        <v>2265</v>
      </c>
      <c r="Q96" s="79"/>
      <c r="R96" s="79" t="s">
        <v>1713</v>
      </c>
      <c r="S96" s="79">
        <v>140060001</v>
      </c>
      <c r="T96" s="79" t="s">
        <v>3374</v>
      </c>
      <c r="U96" s="80"/>
      <c r="V96" s="80" t="s">
        <v>2233</v>
      </c>
      <c r="W96" s="79">
        <v>20516</v>
      </c>
      <c r="X96" s="81">
        <v>43073</v>
      </c>
      <c r="Y96" s="79" t="s">
        <v>2233</v>
      </c>
      <c r="Z96" s="79">
        <v>4600006615</v>
      </c>
      <c r="AA96" s="82">
        <f t="shared" si="1"/>
        <v>1</v>
      </c>
      <c r="AB96" s="80" t="s">
        <v>4323</v>
      </c>
      <c r="AC96" s="80"/>
      <c r="AD96" s="80"/>
      <c r="AE96" s="76" t="s">
        <v>4264</v>
      </c>
      <c r="AF96" s="79" t="s">
        <v>2223</v>
      </c>
      <c r="AG96" s="76" t="s">
        <v>4123</v>
      </c>
    </row>
    <row r="97" spans="1:33" s="83" customFormat="1" ht="114.75" x14ac:dyDescent="0.25">
      <c r="A97" s="74" t="s">
        <v>2227</v>
      </c>
      <c r="B97" s="75">
        <v>80111604</v>
      </c>
      <c r="C97" s="76" t="s">
        <v>4324</v>
      </c>
      <c r="D97" s="76" t="s">
        <v>4128</v>
      </c>
      <c r="E97" s="75" t="s">
        <v>2488</v>
      </c>
      <c r="F97" s="84" t="s">
        <v>4129</v>
      </c>
      <c r="G97" s="77" t="s">
        <v>2338</v>
      </c>
      <c r="H97" s="78">
        <v>20825000</v>
      </c>
      <c r="I97" s="78">
        <v>20825000</v>
      </c>
      <c r="J97" s="79" t="s">
        <v>2874</v>
      </c>
      <c r="K97" s="79" t="s">
        <v>2221</v>
      </c>
      <c r="L97" s="76" t="s">
        <v>4319</v>
      </c>
      <c r="M97" s="76" t="s">
        <v>2230</v>
      </c>
      <c r="N97" s="76" t="s">
        <v>2267</v>
      </c>
      <c r="O97" s="76" t="s">
        <v>4320</v>
      </c>
      <c r="P97" s="79" t="s">
        <v>2265</v>
      </c>
      <c r="Q97" s="79"/>
      <c r="R97" s="79" t="s">
        <v>1713</v>
      </c>
      <c r="S97" s="79">
        <v>140060001</v>
      </c>
      <c r="T97" s="79" t="s">
        <v>3374</v>
      </c>
      <c r="U97" s="80"/>
      <c r="V97" s="80" t="s">
        <v>2233</v>
      </c>
      <c r="W97" s="79">
        <v>20517</v>
      </c>
      <c r="X97" s="81">
        <v>43073</v>
      </c>
      <c r="Y97" s="79" t="s">
        <v>2233</v>
      </c>
      <c r="Z97" s="79">
        <v>4600006616</v>
      </c>
      <c r="AA97" s="82">
        <f t="shared" si="1"/>
        <v>1</v>
      </c>
      <c r="AB97" s="80" t="s">
        <v>4325</v>
      </c>
      <c r="AC97" s="80"/>
      <c r="AD97" s="80"/>
      <c r="AE97" s="76" t="s">
        <v>4267</v>
      </c>
      <c r="AF97" s="79" t="s">
        <v>2223</v>
      </c>
      <c r="AG97" s="76" t="s">
        <v>4123</v>
      </c>
    </row>
    <row r="98" spans="1:33" s="83" customFormat="1" ht="114.75" x14ac:dyDescent="0.25">
      <c r="A98" s="74" t="s">
        <v>2227</v>
      </c>
      <c r="B98" s="75">
        <v>80111604</v>
      </c>
      <c r="C98" s="76" t="s">
        <v>4326</v>
      </c>
      <c r="D98" s="76" t="s">
        <v>4128</v>
      </c>
      <c r="E98" s="75" t="s">
        <v>2219</v>
      </c>
      <c r="F98" s="84" t="s">
        <v>4129</v>
      </c>
      <c r="G98" s="77" t="s">
        <v>2338</v>
      </c>
      <c r="H98" s="78">
        <v>20825000</v>
      </c>
      <c r="I98" s="78">
        <v>20825000</v>
      </c>
      <c r="J98" s="79" t="s">
        <v>2874</v>
      </c>
      <c r="K98" s="79" t="s">
        <v>2221</v>
      </c>
      <c r="L98" s="76" t="s">
        <v>4319</v>
      </c>
      <c r="M98" s="76" t="s">
        <v>2230</v>
      </c>
      <c r="N98" s="76" t="s">
        <v>2267</v>
      </c>
      <c r="O98" s="76" t="s">
        <v>4320</v>
      </c>
      <c r="P98" s="79" t="s">
        <v>2265</v>
      </c>
      <c r="Q98" s="79"/>
      <c r="R98" s="79" t="s">
        <v>1713</v>
      </c>
      <c r="S98" s="79">
        <v>140060001</v>
      </c>
      <c r="T98" s="79" t="s">
        <v>3374</v>
      </c>
      <c r="U98" s="80"/>
      <c r="V98" s="80" t="s">
        <v>2233</v>
      </c>
      <c r="W98" s="79">
        <v>20519</v>
      </c>
      <c r="X98" s="81">
        <v>43073</v>
      </c>
      <c r="Y98" s="79" t="s">
        <v>2233</v>
      </c>
      <c r="Z98" s="79">
        <v>4600006619</v>
      </c>
      <c r="AA98" s="82">
        <f t="shared" si="1"/>
        <v>1</v>
      </c>
      <c r="AB98" s="80" t="s">
        <v>4327</v>
      </c>
      <c r="AC98" s="80"/>
      <c r="AD98" s="80"/>
      <c r="AE98" s="76" t="s">
        <v>4264</v>
      </c>
      <c r="AF98" s="79" t="s">
        <v>2223</v>
      </c>
      <c r="AG98" s="76" t="s">
        <v>4123</v>
      </c>
    </row>
    <row r="99" spans="1:33" s="83" customFormat="1" ht="38.25" x14ac:dyDescent="0.25">
      <c r="A99" s="74" t="s">
        <v>2227</v>
      </c>
      <c r="B99" s="75">
        <v>70141804</v>
      </c>
      <c r="C99" s="76" t="s">
        <v>4152</v>
      </c>
      <c r="D99" s="76" t="s">
        <v>3165</v>
      </c>
      <c r="E99" s="75" t="s">
        <v>2219</v>
      </c>
      <c r="F99" s="84" t="s">
        <v>2834</v>
      </c>
      <c r="G99" s="77" t="s">
        <v>2338</v>
      </c>
      <c r="H99" s="78">
        <v>3956976374</v>
      </c>
      <c r="I99" s="78">
        <v>3956976374</v>
      </c>
      <c r="J99" s="79" t="s">
        <v>2874</v>
      </c>
      <c r="K99" s="79" t="s">
        <v>2221</v>
      </c>
      <c r="L99" s="76" t="s">
        <v>2240</v>
      </c>
      <c r="M99" s="76" t="s">
        <v>2230</v>
      </c>
      <c r="N99" s="76" t="s">
        <v>2287</v>
      </c>
      <c r="O99" s="76" t="s">
        <v>4328</v>
      </c>
      <c r="P99" s="79" t="s">
        <v>2265</v>
      </c>
      <c r="Q99" s="79"/>
      <c r="R99" s="79" t="s">
        <v>1713</v>
      </c>
      <c r="S99" s="79"/>
      <c r="T99" s="79" t="s">
        <v>3374</v>
      </c>
      <c r="U99" s="80"/>
      <c r="V99" s="80"/>
      <c r="W99" s="79"/>
      <c r="X99" s="81"/>
      <c r="Y99" s="79"/>
      <c r="Z99" s="79"/>
      <c r="AA99" s="82" t="str">
        <f t="shared" si="1"/>
        <v/>
      </c>
      <c r="AB99" s="80"/>
      <c r="AC99" s="80"/>
      <c r="AD99" s="80"/>
      <c r="AE99" s="76" t="s">
        <v>4293</v>
      </c>
      <c r="AF99" s="79" t="s">
        <v>2223</v>
      </c>
      <c r="AG99" s="76" t="s">
        <v>4123</v>
      </c>
    </row>
    <row r="100" spans="1:33" s="83" customFormat="1" ht="51" x14ac:dyDescent="0.25">
      <c r="A100" s="74" t="s">
        <v>2227</v>
      </c>
      <c r="B100" s="75">
        <v>82101800</v>
      </c>
      <c r="C100" s="76" t="s">
        <v>4329</v>
      </c>
      <c r="D100" s="76" t="s">
        <v>3165</v>
      </c>
      <c r="E100" s="75" t="s">
        <v>2219</v>
      </c>
      <c r="F100" s="84" t="s">
        <v>2834</v>
      </c>
      <c r="G100" s="77" t="s">
        <v>2338</v>
      </c>
      <c r="H100" s="78">
        <v>1385067229</v>
      </c>
      <c r="I100" s="78">
        <v>1385067229</v>
      </c>
      <c r="J100" s="79" t="s">
        <v>2874</v>
      </c>
      <c r="K100" s="79" t="s">
        <v>2221</v>
      </c>
      <c r="L100" s="76" t="s">
        <v>2261</v>
      </c>
      <c r="M100" s="76" t="s">
        <v>2230</v>
      </c>
      <c r="N100" s="76" t="s">
        <v>4330</v>
      </c>
      <c r="O100" s="76" t="s">
        <v>2262</v>
      </c>
      <c r="P100" s="79"/>
      <c r="Q100" s="79"/>
      <c r="R100" s="79"/>
      <c r="S100" s="79"/>
      <c r="T100" s="79"/>
      <c r="U100" s="80"/>
      <c r="V100" s="80"/>
      <c r="W100" s="79"/>
      <c r="X100" s="81"/>
      <c r="Y100" s="79"/>
      <c r="Z100" s="79"/>
      <c r="AA100" s="82" t="str">
        <f t="shared" si="1"/>
        <v/>
      </c>
      <c r="AB100" s="80"/>
      <c r="AC100" s="80"/>
      <c r="AD100" s="80"/>
      <c r="AE100" s="76" t="s">
        <v>4293</v>
      </c>
      <c r="AF100" s="79" t="s">
        <v>2223</v>
      </c>
      <c r="AG100" s="76" t="s">
        <v>4123</v>
      </c>
    </row>
    <row r="101" spans="1:33" s="83" customFormat="1" ht="38.25" x14ac:dyDescent="0.25">
      <c r="A101" s="74" t="s">
        <v>2227</v>
      </c>
      <c r="B101" s="75">
        <v>70141700</v>
      </c>
      <c r="C101" s="76" t="s">
        <v>4331</v>
      </c>
      <c r="D101" s="76" t="s">
        <v>3165</v>
      </c>
      <c r="E101" s="75" t="s">
        <v>2219</v>
      </c>
      <c r="F101" s="84" t="s">
        <v>2834</v>
      </c>
      <c r="G101" s="77" t="s">
        <v>2338</v>
      </c>
      <c r="H101" s="78">
        <v>10000000000</v>
      </c>
      <c r="I101" s="78">
        <v>10000000000</v>
      </c>
      <c r="J101" s="79" t="s">
        <v>2874</v>
      </c>
      <c r="K101" s="79" t="s">
        <v>2221</v>
      </c>
      <c r="L101" s="76" t="s">
        <v>4332</v>
      </c>
      <c r="M101" s="76" t="s">
        <v>2444</v>
      </c>
      <c r="N101" s="76" t="s">
        <v>4144</v>
      </c>
      <c r="O101" s="76" t="s">
        <v>4333</v>
      </c>
      <c r="P101" s="79"/>
      <c r="Q101" s="79"/>
      <c r="R101" s="79"/>
      <c r="S101" s="79"/>
      <c r="T101" s="79"/>
      <c r="U101" s="80"/>
      <c r="V101" s="80"/>
      <c r="W101" s="79"/>
      <c r="X101" s="81"/>
      <c r="Y101" s="79"/>
      <c r="Z101" s="79"/>
      <c r="AA101" s="82" t="str">
        <f t="shared" si="1"/>
        <v/>
      </c>
      <c r="AB101" s="80"/>
      <c r="AC101" s="80"/>
      <c r="AD101" s="80"/>
      <c r="AE101" s="76" t="s">
        <v>4293</v>
      </c>
      <c r="AF101" s="79" t="s">
        <v>2223</v>
      </c>
      <c r="AG101" s="76" t="s">
        <v>4123</v>
      </c>
    </row>
    <row r="102" spans="1:33" s="83" customFormat="1" ht="63.75" x14ac:dyDescent="0.25">
      <c r="A102" s="74" t="s">
        <v>2227</v>
      </c>
      <c r="B102" s="75">
        <v>70141804</v>
      </c>
      <c r="C102" s="76" t="s">
        <v>4334</v>
      </c>
      <c r="D102" s="76" t="s">
        <v>3168</v>
      </c>
      <c r="E102" s="75" t="s">
        <v>2302</v>
      </c>
      <c r="F102" s="84" t="s">
        <v>2834</v>
      </c>
      <c r="G102" s="77" t="s">
        <v>2338</v>
      </c>
      <c r="H102" s="78">
        <v>1000000000</v>
      </c>
      <c r="I102" s="78">
        <v>1000000000</v>
      </c>
      <c r="J102" s="79" t="s">
        <v>2874</v>
      </c>
      <c r="K102" s="79" t="s">
        <v>2221</v>
      </c>
      <c r="L102" s="76" t="s">
        <v>2240</v>
      </c>
      <c r="M102" s="76" t="s">
        <v>2230</v>
      </c>
      <c r="N102" s="76" t="s">
        <v>2241</v>
      </c>
      <c r="O102" s="76" t="s">
        <v>4328</v>
      </c>
      <c r="P102" s="79" t="s">
        <v>2265</v>
      </c>
      <c r="Q102" s="79"/>
      <c r="R102" s="79" t="s">
        <v>1713</v>
      </c>
      <c r="S102" s="79"/>
      <c r="T102" s="79" t="s">
        <v>3374</v>
      </c>
      <c r="U102" s="80"/>
      <c r="V102" s="80" t="s">
        <v>4335</v>
      </c>
      <c r="W102" s="79">
        <v>20790</v>
      </c>
      <c r="X102" s="81"/>
      <c r="Y102" s="79" t="s">
        <v>2233</v>
      </c>
      <c r="Z102" s="79">
        <v>4600007016</v>
      </c>
      <c r="AA102" s="82" t="str">
        <f t="shared" si="1"/>
        <v>Información incompleta</v>
      </c>
      <c r="AB102" s="80" t="s">
        <v>4336</v>
      </c>
      <c r="AC102" s="80" t="s">
        <v>2412</v>
      </c>
      <c r="AD102" s="80"/>
      <c r="AE102" s="76" t="s">
        <v>2240</v>
      </c>
      <c r="AF102" s="79" t="s">
        <v>2223</v>
      </c>
      <c r="AG102" s="76" t="s">
        <v>4123</v>
      </c>
    </row>
    <row r="103" spans="1:33" s="83" customFormat="1" ht="63.75" x14ac:dyDescent="0.25">
      <c r="A103" s="74" t="s">
        <v>2946</v>
      </c>
      <c r="B103" s="75">
        <v>72141400</v>
      </c>
      <c r="C103" s="76" t="s">
        <v>4337</v>
      </c>
      <c r="D103" s="76" t="s">
        <v>3161</v>
      </c>
      <c r="E103" s="75" t="s">
        <v>2268</v>
      </c>
      <c r="F103" s="84" t="s">
        <v>4129</v>
      </c>
      <c r="G103" s="77" t="s">
        <v>2338</v>
      </c>
      <c r="H103" s="78">
        <v>280000000</v>
      </c>
      <c r="I103" s="78">
        <v>280000000</v>
      </c>
      <c r="J103" s="79" t="s">
        <v>2874</v>
      </c>
      <c r="K103" s="79" t="s">
        <v>2221</v>
      </c>
      <c r="L103" s="76" t="s">
        <v>4338</v>
      </c>
      <c r="M103" s="76" t="s">
        <v>4339</v>
      </c>
      <c r="N103" s="76" t="s">
        <v>4340</v>
      </c>
      <c r="O103" s="76" t="s">
        <v>4341</v>
      </c>
      <c r="P103" s="79" t="s">
        <v>2952</v>
      </c>
      <c r="Q103" s="79" t="s">
        <v>4342</v>
      </c>
      <c r="R103" s="79" t="s">
        <v>4343</v>
      </c>
      <c r="S103" s="79" t="s">
        <v>2953</v>
      </c>
      <c r="T103" s="79" t="s">
        <v>4344</v>
      </c>
      <c r="U103" s="80" t="s">
        <v>4345</v>
      </c>
      <c r="V103" s="80"/>
      <c r="W103" s="79"/>
      <c r="X103" s="81"/>
      <c r="Y103" s="79"/>
      <c r="Z103" s="79"/>
      <c r="AA103" s="82" t="str">
        <f t="shared" si="1"/>
        <v/>
      </c>
      <c r="AB103" s="80"/>
      <c r="AC103" s="80"/>
      <c r="AD103" s="80"/>
      <c r="AE103" s="76" t="s">
        <v>2951</v>
      </c>
      <c r="AF103" s="79" t="s">
        <v>2223</v>
      </c>
      <c r="AG103" s="76" t="s">
        <v>4123</v>
      </c>
    </row>
    <row r="104" spans="1:33" s="83" customFormat="1" ht="63.75" x14ac:dyDescent="0.25">
      <c r="A104" s="74" t="s">
        <v>2946</v>
      </c>
      <c r="B104" s="75">
        <v>72141400</v>
      </c>
      <c r="C104" s="76" t="s">
        <v>4346</v>
      </c>
      <c r="D104" s="76" t="s">
        <v>4128</v>
      </c>
      <c r="E104" s="75" t="s">
        <v>2302</v>
      </c>
      <c r="F104" s="84" t="s">
        <v>4129</v>
      </c>
      <c r="G104" s="77" t="s">
        <v>2338</v>
      </c>
      <c r="H104" s="78">
        <f>1600000000-425498832</f>
        <v>1174501168</v>
      </c>
      <c r="I104" s="78">
        <f>1600000000-425498832</f>
        <v>1174501168</v>
      </c>
      <c r="J104" s="79" t="s">
        <v>4136</v>
      </c>
      <c r="K104" s="79" t="s">
        <v>2544</v>
      </c>
      <c r="L104" s="76" t="s">
        <v>4338</v>
      </c>
      <c r="M104" s="76" t="s">
        <v>4339</v>
      </c>
      <c r="N104" s="76" t="s">
        <v>4340</v>
      </c>
      <c r="O104" s="76" t="s">
        <v>4341</v>
      </c>
      <c r="P104" s="79" t="s">
        <v>2952</v>
      </c>
      <c r="Q104" s="79" t="s">
        <v>4342</v>
      </c>
      <c r="R104" s="79" t="s">
        <v>4343</v>
      </c>
      <c r="S104" s="79" t="s">
        <v>2953</v>
      </c>
      <c r="T104" s="79" t="s">
        <v>4344</v>
      </c>
      <c r="U104" s="80" t="s">
        <v>4345</v>
      </c>
      <c r="V104" s="80"/>
      <c r="W104" s="79"/>
      <c r="X104" s="81"/>
      <c r="Y104" s="79"/>
      <c r="Z104" s="79"/>
      <c r="AA104" s="82" t="str">
        <f t="shared" si="1"/>
        <v/>
      </c>
      <c r="AB104" s="80"/>
      <c r="AC104" s="80"/>
      <c r="AD104" s="80"/>
      <c r="AE104" s="76" t="s">
        <v>4347</v>
      </c>
      <c r="AF104" s="79" t="s">
        <v>2223</v>
      </c>
      <c r="AG104" s="76" t="s">
        <v>4123</v>
      </c>
    </row>
    <row r="105" spans="1:33" s="83" customFormat="1" ht="63.75" x14ac:dyDescent="0.25">
      <c r="A105" s="74" t="s">
        <v>2946</v>
      </c>
      <c r="B105" s="75">
        <v>72141400</v>
      </c>
      <c r="C105" s="76" t="s">
        <v>4348</v>
      </c>
      <c r="D105" s="76" t="s">
        <v>4128</v>
      </c>
      <c r="E105" s="75" t="s">
        <v>2268</v>
      </c>
      <c r="F105" s="84" t="s">
        <v>4129</v>
      </c>
      <c r="G105" s="77" t="s">
        <v>2338</v>
      </c>
      <c r="H105" s="78">
        <v>945095653</v>
      </c>
      <c r="I105" s="78">
        <v>799148881</v>
      </c>
      <c r="J105" s="79" t="s">
        <v>4136</v>
      </c>
      <c r="K105" s="79" t="s">
        <v>2544</v>
      </c>
      <c r="L105" s="76" t="s">
        <v>4349</v>
      </c>
      <c r="M105" s="76" t="s">
        <v>2766</v>
      </c>
      <c r="N105" s="76" t="s">
        <v>4340</v>
      </c>
      <c r="O105" s="76" t="s">
        <v>4350</v>
      </c>
      <c r="P105" s="79" t="s">
        <v>2952</v>
      </c>
      <c r="Q105" s="79" t="s">
        <v>4342</v>
      </c>
      <c r="R105" s="79" t="s">
        <v>4343</v>
      </c>
      <c r="S105" s="79" t="s">
        <v>2953</v>
      </c>
      <c r="T105" s="79" t="s">
        <v>4344</v>
      </c>
      <c r="U105" s="80" t="s">
        <v>4345</v>
      </c>
      <c r="V105">
        <v>7747</v>
      </c>
      <c r="W105" s="79"/>
      <c r="X105" s="81">
        <v>43098</v>
      </c>
      <c r="Y105" s="79"/>
      <c r="Z105" s="79"/>
      <c r="AA105" s="82" t="str">
        <f t="shared" si="1"/>
        <v>Información incompleta</v>
      </c>
      <c r="AB105" s="80"/>
      <c r="AC105" s="80" t="s">
        <v>2412</v>
      </c>
      <c r="AD105" s="80"/>
      <c r="AE105" s="76" t="s">
        <v>4347</v>
      </c>
      <c r="AF105" s="79" t="s">
        <v>2223</v>
      </c>
      <c r="AG105" s="76" t="s">
        <v>4123</v>
      </c>
    </row>
    <row r="106" spans="1:33" s="83" customFormat="1" ht="114.75" x14ac:dyDescent="0.25">
      <c r="A106" s="74" t="s">
        <v>2946</v>
      </c>
      <c r="B106" s="75">
        <v>72141400</v>
      </c>
      <c r="C106" s="76" t="s">
        <v>4351</v>
      </c>
      <c r="D106" s="76" t="s">
        <v>4128</v>
      </c>
      <c r="E106" s="75" t="s">
        <v>2302</v>
      </c>
      <c r="F106" s="84" t="s">
        <v>4129</v>
      </c>
      <c r="G106" s="77" t="s">
        <v>2338</v>
      </c>
      <c r="H106" s="78">
        <v>591652000</v>
      </c>
      <c r="I106" s="78">
        <v>241260800</v>
      </c>
      <c r="J106" s="79" t="s">
        <v>4136</v>
      </c>
      <c r="K106" s="79" t="s">
        <v>2544</v>
      </c>
      <c r="L106" s="76" t="s">
        <v>4338</v>
      </c>
      <c r="M106" s="76" t="s">
        <v>4339</v>
      </c>
      <c r="N106" s="76" t="s">
        <v>4340</v>
      </c>
      <c r="O106" s="76" t="s">
        <v>4341</v>
      </c>
      <c r="P106" s="79" t="s">
        <v>2948</v>
      </c>
      <c r="Q106" s="79" t="s">
        <v>2949</v>
      </c>
      <c r="R106" s="79" t="s">
        <v>2950</v>
      </c>
      <c r="S106" s="79">
        <v>230003001</v>
      </c>
      <c r="T106" s="79" t="s">
        <v>2949</v>
      </c>
      <c r="U106" s="80" t="s">
        <v>102</v>
      </c>
      <c r="V106" s="80"/>
      <c r="W106" s="79"/>
      <c r="X106" s="81"/>
      <c r="Y106" s="79"/>
      <c r="Z106" s="79"/>
      <c r="AA106" s="82" t="str">
        <f t="shared" si="1"/>
        <v/>
      </c>
      <c r="AB106" s="80"/>
      <c r="AC106" s="80"/>
      <c r="AD106" s="80"/>
      <c r="AE106" s="76" t="s">
        <v>4347</v>
      </c>
      <c r="AF106" s="79" t="s">
        <v>2223</v>
      </c>
      <c r="AG106" s="76" t="s">
        <v>4123</v>
      </c>
    </row>
    <row r="107" spans="1:33" s="83" customFormat="1" ht="63.75" x14ac:dyDescent="0.25">
      <c r="A107" s="74" t="s">
        <v>2946</v>
      </c>
      <c r="B107" s="75">
        <v>72141400</v>
      </c>
      <c r="C107" s="76" t="s">
        <v>4352</v>
      </c>
      <c r="D107" s="76" t="s">
        <v>3161</v>
      </c>
      <c r="E107" s="75" t="s">
        <v>2302</v>
      </c>
      <c r="F107" s="84" t="s">
        <v>4129</v>
      </c>
      <c r="G107" s="77" t="s">
        <v>2338</v>
      </c>
      <c r="H107" s="78">
        <v>360000000</v>
      </c>
      <c r="I107" s="78">
        <v>360000000</v>
      </c>
      <c r="J107" s="79" t="s">
        <v>2874</v>
      </c>
      <c r="K107" s="79" t="s">
        <v>2221</v>
      </c>
      <c r="L107" s="76" t="s">
        <v>4338</v>
      </c>
      <c r="M107" s="76" t="s">
        <v>4339</v>
      </c>
      <c r="N107" s="76" t="s">
        <v>4340</v>
      </c>
      <c r="O107" s="76" t="s">
        <v>4341</v>
      </c>
      <c r="P107" s="79" t="s">
        <v>2948</v>
      </c>
      <c r="Q107" s="79" t="s">
        <v>2949</v>
      </c>
      <c r="R107" s="79" t="s">
        <v>2950</v>
      </c>
      <c r="S107" s="79">
        <v>230003001</v>
      </c>
      <c r="T107" s="79" t="s">
        <v>2949</v>
      </c>
      <c r="U107" s="80" t="s">
        <v>102</v>
      </c>
      <c r="V107" s="80"/>
      <c r="W107" s="79"/>
      <c r="X107" s="81"/>
      <c r="Y107" s="79"/>
      <c r="Z107" s="79"/>
      <c r="AA107" s="82" t="str">
        <f t="shared" si="1"/>
        <v/>
      </c>
      <c r="AB107" s="80"/>
      <c r="AC107" s="80"/>
      <c r="AD107" s="80"/>
      <c r="AE107" s="76" t="s">
        <v>4353</v>
      </c>
      <c r="AF107" s="79" t="s">
        <v>2223</v>
      </c>
      <c r="AG107" s="76" t="s">
        <v>4123</v>
      </c>
    </row>
    <row r="108" spans="1:33" s="83" customFormat="1" ht="63.75" x14ac:dyDescent="0.25">
      <c r="A108" s="74" t="s">
        <v>2946</v>
      </c>
      <c r="B108" s="75">
        <v>72141400</v>
      </c>
      <c r="C108" s="76" t="s">
        <v>4354</v>
      </c>
      <c r="D108" s="76" t="s">
        <v>3161</v>
      </c>
      <c r="E108" s="75" t="s">
        <v>2302</v>
      </c>
      <c r="F108" s="84" t="s">
        <v>4129</v>
      </c>
      <c r="G108" s="77" t="s">
        <v>2338</v>
      </c>
      <c r="H108" s="78">
        <v>100000000</v>
      </c>
      <c r="I108" s="78">
        <v>100000000</v>
      </c>
      <c r="J108" s="79" t="s">
        <v>2874</v>
      </c>
      <c r="K108" s="79" t="s">
        <v>2221</v>
      </c>
      <c r="L108" s="76" t="s">
        <v>4338</v>
      </c>
      <c r="M108" s="76" t="s">
        <v>4339</v>
      </c>
      <c r="N108" s="76" t="s">
        <v>4340</v>
      </c>
      <c r="O108" s="76" t="s">
        <v>4341</v>
      </c>
      <c r="P108" s="79" t="s">
        <v>2948</v>
      </c>
      <c r="Q108" s="79" t="s">
        <v>2949</v>
      </c>
      <c r="R108" s="79" t="s">
        <v>2950</v>
      </c>
      <c r="S108" s="79">
        <v>230003001</v>
      </c>
      <c r="T108" s="79" t="s">
        <v>2949</v>
      </c>
      <c r="U108" s="80" t="s">
        <v>102</v>
      </c>
      <c r="V108" s="80"/>
      <c r="W108" s="79"/>
      <c r="X108" s="81"/>
      <c r="Y108" s="79"/>
      <c r="Z108" s="79"/>
      <c r="AA108" s="82" t="str">
        <f t="shared" si="1"/>
        <v/>
      </c>
      <c r="AB108" s="80"/>
      <c r="AC108" s="80"/>
      <c r="AD108" s="80"/>
      <c r="AE108" s="76" t="s">
        <v>4353</v>
      </c>
      <c r="AF108" s="79" t="s">
        <v>2223</v>
      </c>
      <c r="AG108" s="76" t="s">
        <v>4123</v>
      </c>
    </row>
    <row r="109" spans="1:33" s="83" customFormat="1" ht="63.75" x14ac:dyDescent="0.25">
      <c r="A109" s="74" t="s">
        <v>2946</v>
      </c>
      <c r="B109" s="75">
        <v>72141400</v>
      </c>
      <c r="C109" s="76" t="s">
        <v>4355</v>
      </c>
      <c r="D109" s="76" t="s">
        <v>3161</v>
      </c>
      <c r="E109" s="75" t="s">
        <v>2302</v>
      </c>
      <c r="F109" s="84" t="s">
        <v>4129</v>
      </c>
      <c r="G109" s="77" t="s">
        <v>2338</v>
      </c>
      <c r="H109" s="78">
        <v>150000000</v>
      </c>
      <c r="I109" s="78">
        <v>150000000</v>
      </c>
      <c r="J109" s="79" t="s">
        <v>2874</v>
      </c>
      <c r="K109" s="79" t="s">
        <v>2221</v>
      </c>
      <c r="L109" s="76" t="s">
        <v>4338</v>
      </c>
      <c r="M109" s="76" t="s">
        <v>4339</v>
      </c>
      <c r="N109" s="76" t="s">
        <v>4340</v>
      </c>
      <c r="O109" s="76" t="s">
        <v>4341</v>
      </c>
      <c r="P109" s="79" t="s">
        <v>2948</v>
      </c>
      <c r="Q109" s="79" t="s">
        <v>2949</v>
      </c>
      <c r="R109" s="79" t="s">
        <v>2950</v>
      </c>
      <c r="S109" s="79">
        <v>230003001</v>
      </c>
      <c r="T109" s="79" t="s">
        <v>2949</v>
      </c>
      <c r="U109" s="80" t="s">
        <v>102</v>
      </c>
      <c r="V109" s="80"/>
      <c r="W109" s="79"/>
      <c r="X109" s="81"/>
      <c r="Y109" s="79"/>
      <c r="Z109" s="79"/>
      <c r="AA109" s="82" t="str">
        <f t="shared" si="1"/>
        <v/>
      </c>
      <c r="AB109" s="80"/>
      <c r="AC109" s="80"/>
      <c r="AD109" s="80"/>
      <c r="AE109" s="76" t="s">
        <v>4353</v>
      </c>
      <c r="AF109" s="79" t="s">
        <v>2223</v>
      </c>
      <c r="AG109" s="76" t="s">
        <v>4123</v>
      </c>
    </row>
    <row r="110" spans="1:33" s="83" customFormat="1" ht="63.75" x14ac:dyDescent="0.25">
      <c r="A110" s="74" t="s">
        <v>2946</v>
      </c>
      <c r="B110" s="75">
        <v>72141400</v>
      </c>
      <c r="C110" s="76" t="s">
        <v>4356</v>
      </c>
      <c r="D110" s="76" t="s">
        <v>3161</v>
      </c>
      <c r="E110" s="75" t="s">
        <v>2302</v>
      </c>
      <c r="F110" s="84" t="s">
        <v>4129</v>
      </c>
      <c r="G110" s="77" t="s">
        <v>2338</v>
      </c>
      <c r="H110" s="78">
        <v>150000000</v>
      </c>
      <c r="I110" s="78">
        <v>250000000</v>
      </c>
      <c r="J110" s="79" t="s">
        <v>2874</v>
      </c>
      <c r="K110" s="79" t="s">
        <v>2221</v>
      </c>
      <c r="L110" s="76" t="s">
        <v>4338</v>
      </c>
      <c r="M110" s="76" t="s">
        <v>4339</v>
      </c>
      <c r="N110" s="76" t="s">
        <v>4340</v>
      </c>
      <c r="O110" s="76" t="s">
        <v>4341</v>
      </c>
      <c r="P110" s="79" t="s">
        <v>2948</v>
      </c>
      <c r="Q110" s="79" t="s">
        <v>2949</v>
      </c>
      <c r="R110" s="79" t="s">
        <v>2950</v>
      </c>
      <c r="S110" s="79">
        <v>230003001</v>
      </c>
      <c r="T110" s="79" t="s">
        <v>2949</v>
      </c>
      <c r="U110" s="80" t="s">
        <v>102</v>
      </c>
      <c r="V110" s="80"/>
      <c r="W110" s="79"/>
      <c r="X110" s="81"/>
      <c r="Y110" s="79"/>
      <c r="Z110" s="79"/>
      <c r="AA110" s="82" t="str">
        <f t="shared" si="1"/>
        <v/>
      </c>
      <c r="AB110" s="80"/>
      <c r="AC110" s="80"/>
      <c r="AD110" s="80"/>
      <c r="AE110" s="76" t="s">
        <v>4353</v>
      </c>
      <c r="AF110" s="79" t="s">
        <v>2223</v>
      </c>
      <c r="AG110" s="76" t="s">
        <v>4123</v>
      </c>
    </row>
    <row r="111" spans="1:33" s="83" customFormat="1" ht="63.75" x14ac:dyDescent="0.25">
      <c r="A111" s="74" t="s">
        <v>2946</v>
      </c>
      <c r="B111" s="75">
        <v>72141400</v>
      </c>
      <c r="C111" s="76" t="s">
        <v>4357</v>
      </c>
      <c r="D111" s="76" t="s">
        <v>3161</v>
      </c>
      <c r="E111" s="75" t="s">
        <v>2302</v>
      </c>
      <c r="F111" s="84" t="s">
        <v>4129</v>
      </c>
      <c r="G111" s="77" t="s">
        <v>2338</v>
      </c>
      <c r="H111" s="78">
        <v>100000000</v>
      </c>
      <c r="I111" s="78">
        <v>100000000</v>
      </c>
      <c r="J111" s="79" t="s">
        <v>2874</v>
      </c>
      <c r="K111" s="79" t="s">
        <v>2221</v>
      </c>
      <c r="L111" s="76" t="s">
        <v>4338</v>
      </c>
      <c r="M111" s="76" t="s">
        <v>4339</v>
      </c>
      <c r="N111" s="76" t="s">
        <v>4340</v>
      </c>
      <c r="O111" s="76" t="s">
        <v>4341</v>
      </c>
      <c r="P111" s="79" t="s">
        <v>2948</v>
      </c>
      <c r="Q111" s="79" t="s">
        <v>2949</v>
      </c>
      <c r="R111" s="79" t="s">
        <v>2950</v>
      </c>
      <c r="S111" s="79">
        <v>230003001</v>
      </c>
      <c r="T111" s="79" t="s">
        <v>2949</v>
      </c>
      <c r="U111" s="80" t="s">
        <v>102</v>
      </c>
      <c r="V111" s="80"/>
      <c r="W111" s="79"/>
      <c r="X111" s="81"/>
      <c r="Y111" s="79"/>
      <c r="Z111" s="79"/>
      <c r="AA111" s="82" t="str">
        <f t="shared" si="1"/>
        <v/>
      </c>
      <c r="AB111" s="80"/>
      <c r="AC111" s="80"/>
      <c r="AD111" s="80"/>
      <c r="AE111" s="76" t="s">
        <v>4353</v>
      </c>
      <c r="AF111" s="79" t="s">
        <v>2223</v>
      </c>
      <c r="AG111" s="76" t="s">
        <v>4123</v>
      </c>
    </row>
    <row r="112" spans="1:33" s="83" customFormat="1" ht="63.75" x14ac:dyDescent="0.25">
      <c r="A112" s="74" t="s">
        <v>2946</v>
      </c>
      <c r="B112" s="75">
        <v>72141400</v>
      </c>
      <c r="C112" s="76" t="s">
        <v>4358</v>
      </c>
      <c r="D112" s="76" t="s">
        <v>3161</v>
      </c>
      <c r="E112" s="75" t="s">
        <v>2302</v>
      </c>
      <c r="F112" s="84" t="s">
        <v>4129</v>
      </c>
      <c r="G112" s="77" t="s">
        <v>2338</v>
      </c>
      <c r="H112" s="78">
        <v>250000000</v>
      </c>
      <c r="I112" s="78">
        <v>300000000</v>
      </c>
      <c r="J112" s="79" t="s">
        <v>2874</v>
      </c>
      <c r="K112" s="79" t="s">
        <v>2221</v>
      </c>
      <c r="L112" s="76" t="s">
        <v>4338</v>
      </c>
      <c r="M112" s="76" t="s">
        <v>4339</v>
      </c>
      <c r="N112" s="76" t="s">
        <v>4340</v>
      </c>
      <c r="O112" s="76" t="s">
        <v>4341</v>
      </c>
      <c r="P112" s="79" t="s">
        <v>2948</v>
      </c>
      <c r="Q112" s="79" t="s">
        <v>2949</v>
      </c>
      <c r="R112" s="79" t="s">
        <v>2950</v>
      </c>
      <c r="S112" s="79">
        <v>230003001</v>
      </c>
      <c r="T112" s="79" t="s">
        <v>2949</v>
      </c>
      <c r="U112" s="80" t="s">
        <v>102</v>
      </c>
      <c r="V112" s="80"/>
      <c r="W112" s="79"/>
      <c r="X112" s="81"/>
      <c r="Y112" s="79"/>
      <c r="Z112" s="79"/>
      <c r="AA112" s="82" t="str">
        <f t="shared" si="1"/>
        <v/>
      </c>
      <c r="AB112" s="80"/>
      <c r="AC112" s="80"/>
      <c r="AD112" s="80"/>
      <c r="AE112" s="76" t="s">
        <v>4353</v>
      </c>
      <c r="AF112" s="79" t="s">
        <v>2223</v>
      </c>
      <c r="AG112" s="76" t="s">
        <v>4123</v>
      </c>
    </row>
    <row r="113" spans="1:33" s="83" customFormat="1" ht="63.75" x14ac:dyDescent="0.25">
      <c r="A113" s="74" t="s">
        <v>2946</v>
      </c>
      <c r="B113" s="75">
        <v>72141400</v>
      </c>
      <c r="C113" s="76" t="s">
        <v>4359</v>
      </c>
      <c r="D113" s="76" t="s">
        <v>3161</v>
      </c>
      <c r="E113" s="75" t="s">
        <v>2302</v>
      </c>
      <c r="F113" s="84" t="s">
        <v>4129</v>
      </c>
      <c r="G113" s="77" t="s">
        <v>2338</v>
      </c>
      <c r="H113" s="78">
        <v>250000000</v>
      </c>
      <c r="I113" s="78">
        <v>300000000</v>
      </c>
      <c r="J113" s="79" t="s">
        <v>2874</v>
      </c>
      <c r="K113" s="79" t="s">
        <v>2221</v>
      </c>
      <c r="L113" s="76" t="s">
        <v>4338</v>
      </c>
      <c r="M113" s="76" t="s">
        <v>4339</v>
      </c>
      <c r="N113" s="76" t="s">
        <v>4340</v>
      </c>
      <c r="O113" s="76" t="s">
        <v>4341</v>
      </c>
      <c r="P113" s="79" t="s">
        <v>2948</v>
      </c>
      <c r="Q113" s="79" t="s">
        <v>2949</v>
      </c>
      <c r="R113" s="79" t="s">
        <v>2950</v>
      </c>
      <c r="S113" s="79">
        <v>230003001</v>
      </c>
      <c r="T113" s="79" t="s">
        <v>2949</v>
      </c>
      <c r="U113" s="80" t="s">
        <v>102</v>
      </c>
      <c r="V113" s="80"/>
      <c r="W113" s="79"/>
      <c r="X113" s="81"/>
      <c r="Y113" s="79"/>
      <c r="Z113" s="79"/>
      <c r="AA113" s="82" t="str">
        <f t="shared" si="1"/>
        <v/>
      </c>
      <c r="AB113" s="80"/>
      <c r="AC113" s="80"/>
      <c r="AD113" s="80"/>
      <c r="AE113" s="76" t="s">
        <v>4353</v>
      </c>
      <c r="AF113" s="79" t="s">
        <v>2223</v>
      </c>
      <c r="AG113" s="76" t="s">
        <v>4123</v>
      </c>
    </row>
    <row r="114" spans="1:33" s="83" customFormat="1" ht="63.75" x14ac:dyDescent="0.25">
      <c r="A114" s="74" t="s">
        <v>2946</v>
      </c>
      <c r="B114" s="75">
        <v>93131802</v>
      </c>
      <c r="C114" s="76" t="s">
        <v>2969</v>
      </c>
      <c r="D114" s="76" t="s">
        <v>3168</v>
      </c>
      <c r="E114" s="75" t="s">
        <v>2488</v>
      </c>
      <c r="F114" s="75" t="s">
        <v>2291</v>
      </c>
      <c r="G114" s="77" t="s">
        <v>2338</v>
      </c>
      <c r="H114" s="78">
        <v>700000000</v>
      </c>
      <c r="I114" s="78">
        <v>800000000</v>
      </c>
      <c r="J114" s="79" t="s">
        <v>2874</v>
      </c>
      <c r="K114" s="79" t="s">
        <v>2221</v>
      </c>
      <c r="L114" s="76" t="s">
        <v>4338</v>
      </c>
      <c r="M114" s="76" t="s">
        <v>4339</v>
      </c>
      <c r="N114" s="76" t="s">
        <v>2963</v>
      </c>
      <c r="O114" s="76" t="s">
        <v>4341</v>
      </c>
      <c r="P114" s="79" t="s">
        <v>2964</v>
      </c>
      <c r="Q114" s="79" t="s">
        <v>2970</v>
      </c>
      <c r="R114" s="79" t="s">
        <v>2965</v>
      </c>
      <c r="S114" s="79">
        <v>220145001</v>
      </c>
      <c r="T114" s="79" t="s">
        <v>2965</v>
      </c>
      <c r="U114" s="80" t="s">
        <v>2965</v>
      </c>
      <c r="V114" s="80"/>
      <c r="W114" s="79"/>
      <c r="X114" s="81"/>
      <c r="Y114" s="79"/>
      <c r="Z114" s="79"/>
      <c r="AA114" s="82" t="str">
        <f t="shared" si="1"/>
        <v/>
      </c>
      <c r="AB114" s="80"/>
      <c r="AC114" s="80"/>
      <c r="AD114" s="80"/>
      <c r="AE114" s="76" t="s">
        <v>2962</v>
      </c>
      <c r="AF114" s="79" t="s">
        <v>2223</v>
      </c>
      <c r="AG114" s="76" t="s">
        <v>4123</v>
      </c>
    </row>
    <row r="115" spans="1:33" s="83" customFormat="1" ht="63.75" x14ac:dyDescent="0.25">
      <c r="A115" s="74" t="s">
        <v>2946</v>
      </c>
      <c r="B115" s="75">
        <v>93131801</v>
      </c>
      <c r="C115" s="76" t="s">
        <v>4360</v>
      </c>
      <c r="D115" s="76" t="s">
        <v>3161</v>
      </c>
      <c r="E115" s="75" t="s">
        <v>2225</v>
      </c>
      <c r="F115" s="84" t="s">
        <v>4129</v>
      </c>
      <c r="G115" s="77" t="s">
        <v>2338</v>
      </c>
      <c r="H115" s="78">
        <v>300000000</v>
      </c>
      <c r="I115" s="78">
        <v>300000000</v>
      </c>
      <c r="J115" s="79" t="s">
        <v>2874</v>
      </c>
      <c r="K115" s="79" t="s">
        <v>2221</v>
      </c>
      <c r="L115" s="76" t="s">
        <v>4338</v>
      </c>
      <c r="M115" s="76" t="s">
        <v>4339</v>
      </c>
      <c r="N115" s="76" t="s">
        <v>2963</v>
      </c>
      <c r="O115" s="76" t="s">
        <v>4341</v>
      </c>
      <c r="P115" s="79" t="s">
        <v>2964</v>
      </c>
      <c r="Q115" s="79" t="s">
        <v>2975</v>
      </c>
      <c r="R115" s="79" t="s">
        <v>2965</v>
      </c>
      <c r="S115" s="79">
        <v>220145001</v>
      </c>
      <c r="T115" s="79" t="s">
        <v>2965</v>
      </c>
      <c r="U115" s="80" t="s">
        <v>2965</v>
      </c>
      <c r="V115" s="80"/>
      <c r="W115" s="79"/>
      <c r="X115" s="81"/>
      <c r="Y115" s="79"/>
      <c r="Z115" s="79"/>
      <c r="AA115" s="82" t="str">
        <f t="shared" si="1"/>
        <v/>
      </c>
      <c r="AB115" s="80"/>
      <c r="AC115" s="80"/>
      <c r="AD115" s="80"/>
      <c r="AE115" s="76" t="s">
        <v>2962</v>
      </c>
      <c r="AF115" s="79" t="s">
        <v>2223</v>
      </c>
      <c r="AG115" s="76" t="s">
        <v>4123</v>
      </c>
    </row>
    <row r="116" spans="1:33" s="83" customFormat="1" ht="76.5" x14ac:dyDescent="0.25">
      <c r="A116" s="74" t="s">
        <v>2946</v>
      </c>
      <c r="B116" s="75">
        <v>93131802</v>
      </c>
      <c r="C116" s="76" t="s">
        <v>2973</v>
      </c>
      <c r="D116" s="76" t="s">
        <v>3163</v>
      </c>
      <c r="E116" s="75" t="s">
        <v>2488</v>
      </c>
      <c r="F116" s="75" t="s">
        <v>2291</v>
      </c>
      <c r="G116" s="77" t="s">
        <v>2338</v>
      </c>
      <c r="H116" s="78">
        <v>1000000000</v>
      </c>
      <c r="I116" s="78">
        <v>1000000000</v>
      </c>
      <c r="J116" s="79" t="s">
        <v>4136</v>
      </c>
      <c r="K116" s="79" t="s">
        <v>2544</v>
      </c>
      <c r="L116" s="76" t="s">
        <v>4338</v>
      </c>
      <c r="M116" s="76" t="s">
        <v>4339</v>
      </c>
      <c r="N116" s="76" t="s">
        <v>2971</v>
      </c>
      <c r="O116" s="76" t="s">
        <v>4341</v>
      </c>
      <c r="P116" s="79" t="s">
        <v>2964</v>
      </c>
      <c r="Q116" s="79" t="s">
        <v>2972</v>
      </c>
      <c r="R116" s="79" t="s">
        <v>2965</v>
      </c>
      <c r="S116" s="79">
        <v>220145001</v>
      </c>
      <c r="T116" s="79" t="s">
        <v>2972</v>
      </c>
      <c r="U116" s="80" t="s">
        <v>2972</v>
      </c>
      <c r="V116" s="80"/>
      <c r="W116" s="79"/>
      <c r="X116" s="81"/>
      <c r="Y116" s="79"/>
      <c r="Z116" s="79"/>
      <c r="AA116" s="82" t="str">
        <f t="shared" si="1"/>
        <v/>
      </c>
      <c r="AB116" s="80"/>
      <c r="AC116" s="80"/>
      <c r="AD116" s="80"/>
      <c r="AE116" s="76" t="s">
        <v>4075</v>
      </c>
      <c r="AF116" s="79" t="s">
        <v>2223</v>
      </c>
      <c r="AG116" s="76" t="s">
        <v>4123</v>
      </c>
    </row>
    <row r="117" spans="1:33" s="83" customFormat="1" ht="63.75" x14ac:dyDescent="0.25">
      <c r="A117" s="74" t="s">
        <v>2946</v>
      </c>
      <c r="B117" s="75">
        <v>93131802</v>
      </c>
      <c r="C117" s="76" t="s">
        <v>4361</v>
      </c>
      <c r="D117" s="76" t="s">
        <v>3161</v>
      </c>
      <c r="E117" s="75" t="s">
        <v>2488</v>
      </c>
      <c r="F117" s="84" t="s">
        <v>4129</v>
      </c>
      <c r="G117" s="77" t="s">
        <v>2338</v>
      </c>
      <c r="H117" s="78">
        <v>250000000</v>
      </c>
      <c r="I117" s="78">
        <v>300000000</v>
      </c>
      <c r="J117" s="79" t="s">
        <v>2874</v>
      </c>
      <c r="K117" s="79" t="s">
        <v>2221</v>
      </c>
      <c r="L117" s="76" t="s">
        <v>4338</v>
      </c>
      <c r="M117" s="76" t="s">
        <v>4339</v>
      </c>
      <c r="N117" s="76" t="s">
        <v>2967</v>
      </c>
      <c r="O117" s="76" t="s">
        <v>4341</v>
      </c>
      <c r="P117" s="79" t="s">
        <v>2964</v>
      </c>
      <c r="Q117" s="79" t="s">
        <v>2968</v>
      </c>
      <c r="R117" s="79" t="s">
        <v>2965</v>
      </c>
      <c r="S117" s="79">
        <v>220145001</v>
      </c>
      <c r="T117" s="79" t="s">
        <v>2965</v>
      </c>
      <c r="U117" s="80" t="s">
        <v>2965</v>
      </c>
      <c r="V117" s="80"/>
      <c r="W117" s="79"/>
      <c r="X117" s="81"/>
      <c r="Y117" s="79"/>
      <c r="Z117" s="79"/>
      <c r="AA117" s="82" t="str">
        <f t="shared" si="1"/>
        <v/>
      </c>
      <c r="AB117" s="80"/>
      <c r="AC117" s="80"/>
      <c r="AD117" s="80"/>
      <c r="AE117" s="76" t="s">
        <v>2966</v>
      </c>
      <c r="AF117" s="79" t="s">
        <v>2223</v>
      </c>
      <c r="AG117" s="76" t="s">
        <v>4123</v>
      </c>
    </row>
    <row r="118" spans="1:33" s="83" customFormat="1" ht="63.75" x14ac:dyDescent="0.25">
      <c r="A118" s="74" t="s">
        <v>2946</v>
      </c>
      <c r="B118" s="75">
        <v>43231511</v>
      </c>
      <c r="C118" s="76" t="s">
        <v>4362</v>
      </c>
      <c r="D118" s="76" t="s">
        <v>3161</v>
      </c>
      <c r="E118" s="75" t="s">
        <v>2488</v>
      </c>
      <c r="F118" s="84" t="s">
        <v>4129</v>
      </c>
      <c r="G118" s="77" t="s">
        <v>2338</v>
      </c>
      <c r="H118" s="78">
        <v>90000000</v>
      </c>
      <c r="I118" s="78">
        <v>100000000</v>
      </c>
      <c r="J118" s="79" t="s">
        <v>2874</v>
      </c>
      <c r="K118" s="79" t="s">
        <v>2221</v>
      </c>
      <c r="L118" s="76" t="s">
        <v>4338</v>
      </c>
      <c r="M118" s="76" t="s">
        <v>4339</v>
      </c>
      <c r="N118" s="76" t="s">
        <v>2961</v>
      </c>
      <c r="O118" s="76" t="s">
        <v>4341</v>
      </c>
      <c r="P118" s="79" t="s">
        <v>2954</v>
      </c>
      <c r="Q118" s="79" t="s">
        <v>2955</v>
      </c>
      <c r="R118" s="79" t="s">
        <v>2956</v>
      </c>
      <c r="S118" s="79">
        <v>230000001</v>
      </c>
      <c r="T118" s="79" t="s">
        <v>2957</v>
      </c>
      <c r="U118" s="80" t="s">
        <v>2958</v>
      </c>
      <c r="V118" s="80"/>
      <c r="W118" s="79"/>
      <c r="X118" s="81"/>
      <c r="Y118" s="79"/>
      <c r="Z118" s="79"/>
      <c r="AA118" s="82" t="str">
        <f t="shared" si="1"/>
        <v/>
      </c>
      <c r="AB118" s="80"/>
      <c r="AC118" s="80"/>
      <c r="AD118" s="80"/>
      <c r="AE118" s="76" t="s">
        <v>2960</v>
      </c>
      <c r="AF118" s="79" t="s">
        <v>2223</v>
      </c>
      <c r="AG118" s="76" t="s">
        <v>4123</v>
      </c>
    </row>
    <row r="119" spans="1:33" s="83" customFormat="1" ht="102" x14ac:dyDescent="0.25">
      <c r="A119" s="74" t="s">
        <v>2946</v>
      </c>
      <c r="B119" s="75">
        <v>93131801</v>
      </c>
      <c r="C119" s="76" t="s">
        <v>2977</v>
      </c>
      <c r="D119" s="76" t="s">
        <v>3161</v>
      </c>
      <c r="E119" s="75" t="s">
        <v>2237</v>
      </c>
      <c r="F119" s="84" t="s">
        <v>4129</v>
      </c>
      <c r="G119" s="77" t="s">
        <v>2338</v>
      </c>
      <c r="H119" s="78">
        <v>450000000</v>
      </c>
      <c r="I119" s="78">
        <v>500000000</v>
      </c>
      <c r="J119" s="79" t="s">
        <v>2874</v>
      </c>
      <c r="K119" s="79" t="s">
        <v>2221</v>
      </c>
      <c r="L119" s="76" t="s">
        <v>4338</v>
      </c>
      <c r="M119" s="76" t="s">
        <v>4339</v>
      </c>
      <c r="N119" s="76" t="s">
        <v>4340</v>
      </c>
      <c r="O119" s="76" t="s">
        <v>4341</v>
      </c>
      <c r="P119" s="79" t="s">
        <v>2978</v>
      </c>
      <c r="Q119" s="79" t="s">
        <v>2979</v>
      </c>
      <c r="R119" s="79" t="s">
        <v>2980</v>
      </c>
      <c r="S119" s="79">
        <v>220070001</v>
      </c>
      <c r="T119" s="79" t="s">
        <v>2980</v>
      </c>
      <c r="U119" s="80" t="s">
        <v>2980</v>
      </c>
      <c r="V119" s="80"/>
      <c r="W119" s="79"/>
      <c r="X119" s="81"/>
      <c r="Y119" s="79"/>
      <c r="Z119" s="79"/>
      <c r="AA119" s="82" t="str">
        <f t="shared" si="1"/>
        <v/>
      </c>
      <c r="AB119" s="80"/>
      <c r="AC119" s="80"/>
      <c r="AD119" s="80"/>
      <c r="AE119" s="76" t="s">
        <v>2974</v>
      </c>
      <c r="AF119" s="79" t="s">
        <v>2223</v>
      </c>
      <c r="AG119" s="76" t="s">
        <v>4123</v>
      </c>
    </row>
    <row r="120" spans="1:33" s="83" customFormat="1" ht="63.75" x14ac:dyDescent="0.25">
      <c r="A120" s="74" t="s">
        <v>2946</v>
      </c>
      <c r="B120" s="75">
        <v>78111502</v>
      </c>
      <c r="C120" s="76" t="s">
        <v>2947</v>
      </c>
      <c r="D120" s="76" t="s">
        <v>4128</v>
      </c>
      <c r="E120" s="75" t="s">
        <v>2237</v>
      </c>
      <c r="F120" s="75" t="s">
        <v>2291</v>
      </c>
      <c r="G120" s="77" t="s">
        <v>2338</v>
      </c>
      <c r="H120" s="78">
        <v>150000000</v>
      </c>
      <c r="I120" s="78">
        <v>200000000</v>
      </c>
      <c r="J120" s="79" t="s">
        <v>2874</v>
      </c>
      <c r="K120" s="79" t="s">
        <v>2221</v>
      </c>
      <c r="L120" s="76" t="s">
        <v>4338</v>
      </c>
      <c r="M120" s="76" t="s">
        <v>4339</v>
      </c>
      <c r="N120" s="76" t="s">
        <v>4340</v>
      </c>
      <c r="O120" s="76" t="s">
        <v>4341</v>
      </c>
      <c r="P120" s="79"/>
      <c r="Q120" s="79"/>
      <c r="R120" s="79"/>
      <c r="S120" s="79"/>
      <c r="T120" s="79"/>
      <c r="U120" s="80"/>
      <c r="V120" s="80"/>
      <c r="W120" s="79"/>
      <c r="X120" s="81"/>
      <c r="Y120" s="79"/>
      <c r="Z120" s="79"/>
      <c r="AA120" s="82" t="str">
        <f t="shared" si="1"/>
        <v/>
      </c>
      <c r="AB120" s="80"/>
      <c r="AC120" s="80"/>
      <c r="AD120" s="80"/>
      <c r="AE120" s="76" t="s">
        <v>4363</v>
      </c>
      <c r="AF120" s="79" t="s">
        <v>2223</v>
      </c>
      <c r="AG120" s="76" t="s">
        <v>4123</v>
      </c>
    </row>
    <row r="121" spans="1:33" s="83" customFormat="1" ht="63.75" x14ac:dyDescent="0.25">
      <c r="A121" s="74" t="s">
        <v>2946</v>
      </c>
      <c r="B121" s="75" t="s">
        <v>4364</v>
      </c>
      <c r="C121" s="76" t="s">
        <v>1924</v>
      </c>
      <c r="D121" s="76" t="s">
        <v>4128</v>
      </c>
      <c r="E121" s="75" t="s">
        <v>2268</v>
      </c>
      <c r="F121" s="84" t="s">
        <v>4129</v>
      </c>
      <c r="G121" s="77" t="s">
        <v>2338</v>
      </c>
      <c r="H121" s="78">
        <v>1609000000</v>
      </c>
      <c r="I121" s="78">
        <v>1609000000</v>
      </c>
      <c r="J121" s="79" t="s">
        <v>2874</v>
      </c>
      <c r="K121" s="79" t="s">
        <v>2221</v>
      </c>
      <c r="L121" s="76" t="s">
        <v>4338</v>
      </c>
      <c r="M121" s="76" t="s">
        <v>4339</v>
      </c>
      <c r="N121" s="76" t="s">
        <v>4340</v>
      </c>
      <c r="O121" s="76" t="s">
        <v>4341</v>
      </c>
      <c r="P121" s="79"/>
      <c r="Q121" s="79"/>
      <c r="R121" s="79"/>
      <c r="S121" s="79"/>
      <c r="T121" s="79"/>
      <c r="U121" s="80"/>
      <c r="V121" s="80"/>
      <c r="W121" s="79"/>
      <c r="X121" s="81"/>
      <c r="Y121" s="79"/>
      <c r="Z121" s="79"/>
      <c r="AA121" s="82" t="str">
        <f t="shared" si="1"/>
        <v/>
      </c>
      <c r="AB121" s="80"/>
      <c r="AC121" s="80"/>
      <c r="AD121" s="80"/>
      <c r="AE121" s="76" t="s">
        <v>4365</v>
      </c>
      <c r="AF121" s="79" t="s">
        <v>2223</v>
      </c>
      <c r="AG121" s="76" t="s">
        <v>4123</v>
      </c>
    </row>
    <row r="122" spans="1:33" s="83" customFormat="1" ht="51" x14ac:dyDescent="0.25">
      <c r="A122" s="74" t="s">
        <v>2226</v>
      </c>
      <c r="B122" s="75">
        <v>86101810</v>
      </c>
      <c r="C122" s="76" t="s">
        <v>2301</v>
      </c>
      <c r="D122" s="76" t="s">
        <v>3168</v>
      </c>
      <c r="E122" s="75" t="s">
        <v>2347</v>
      </c>
      <c r="F122" s="84" t="s">
        <v>2834</v>
      </c>
      <c r="G122" s="77" t="s">
        <v>2338</v>
      </c>
      <c r="H122" s="78">
        <v>500000000</v>
      </c>
      <c r="I122" s="78">
        <v>500000000</v>
      </c>
      <c r="J122" s="79" t="s">
        <v>2874</v>
      </c>
      <c r="K122" s="79" t="s">
        <v>2221</v>
      </c>
      <c r="L122" s="76" t="s">
        <v>2303</v>
      </c>
      <c r="M122" s="76" t="s">
        <v>2294</v>
      </c>
      <c r="N122" s="76" t="s">
        <v>2304</v>
      </c>
      <c r="O122" s="76" t="s">
        <v>2305</v>
      </c>
      <c r="P122" s="79" t="s">
        <v>2297</v>
      </c>
      <c r="Q122" s="79" t="s">
        <v>2306</v>
      </c>
      <c r="R122" s="79" t="s">
        <v>1646</v>
      </c>
      <c r="S122" s="79" t="s">
        <v>2298</v>
      </c>
      <c r="T122" s="79" t="s">
        <v>2307</v>
      </c>
      <c r="U122" s="80" t="s">
        <v>2299</v>
      </c>
      <c r="V122" s="80"/>
      <c r="W122" s="79"/>
      <c r="X122" s="81"/>
      <c r="Y122" s="79"/>
      <c r="Z122" s="79"/>
      <c r="AA122" s="82" t="str">
        <f t="shared" si="1"/>
        <v/>
      </c>
      <c r="AB122" s="80"/>
      <c r="AC122" s="80"/>
      <c r="AD122" s="80"/>
      <c r="AE122" s="76" t="s">
        <v>2308</v>
      </c>
      <c r="AF122" s="79" t="s">
        <v>2223</v>
      </c>
      <c r="AG122" s="76" t="s">
        <v>2300</v>
      </c>
    </row>
    <row r="123" spans="1:33" s="83" customFormat="1" ht="51" x14ac:dyDescent="0.25">
      <c r="A123" s="74" t="s">
        <v>2226</v>
      </c>
      <c r="B123" s="75">
        <v>80141626</v>
      </c>
      <c r="C123" s="76" t="s">
        <v>2309</v>
      </c>
      <c r="D123" s="76" t="s">
        <v>4128</v>
      </c>
      <c r="E123" s="75" t="s">
        <v>2224</v>
      </c>
      <c r="F123" s="84" t="s">
        <v>2834</v>
      </c>
      <c r="G123" s="77" t="s">
        <v>2338</v>
      </c>
      <c r="H123" s="78">
        <v>250000000</v>
      </c>
      <c r="I123" s="78">
        <v>250000000</v>
      </c>
      <c r="J123" s="79" t="s">
        <v>2874</v>
      </c>
      <c r="K123" s="79" t="s">
        <v>2221</v>
      </c>
      <c r="L123" s="76" t="s">
        <v>2303</v>
      </c>
      <c r="M123" s="76" t="s">
        <v>2294</v>
      </c>
      <c r="N123" s="76" t="s">
        <v>2310</v>
      </c>
      <c r="O123" s="76" t="s">
        <v>2305</v>
      </c>
      <c r="P123" s="79" t="s">
        <v>2297</v>
      </c>
      <c r="Q123" s="79" t="s">
        <v>2311</v>
      </c>
      <c r="R123" s="79" t="s">
        <v>1646</v>
      </c>
      <c r="S123" s="79" t="s">
        <v>2298</v>
      </c>
      <c r="T123" s="79" t="s">
        <v>4366</v>
      </c>
      <c r="U123" s="80" t="s">
        <v>2299</v>
      </c>
      <c r="V123" s="80"/>
      <c r="W123" s="79"/>
      <c r="X123" s="81"/>
      <c r="Y123" s="79"/>
      <c r="Z123" s="79"/>
      <c r="AA123" s="82" t="str">
        <f t="shared" si="1"/>
        <v/>
      </c>
      <c r="AB123" s="80"/>
      <c r="AC123" s="80"/>
      <c r="AD123" s="80"/>
      <c r="AE123" s="76" t="s">
        <v>2308</v>
      </c>
      <c r="AF123" s="79" t="s">
        <v>2223</v>
      </c>
      <c r="AG123" s="76" t="s">
        <v>2300</v>
      </c>
    </row>
    <row r="124" spans="1:33" s="83" customFormat="1" ht="51" x14ac:dyDescent="0.25">
      <c r="A124" s="74" t="s">
        <v>2226</v>
      </c>
      <c r="B124" s="75">
        <v>931315503</v>
      </c>
      <c r="C124" s="76" t="s">
        <v>2312</v>
      </c>
      <c r="D124" s="76" t="s">
        <v>3168</v>
      </c>
      <c r="E124" s="75" t="s">
        <v>2224</v>
      </c>
      <c r="F124" s="75" t="s">
        <v>2260</v>
      </c>
      <c r="G124" s="77" t="s">
        <v>2338</v>
      </c>
      <c r="H124" s="78">
        <v>150000000</v>
      </c>
      <c r="I124" s="78">
        <v>150000000</v>
      </c>
      <c r="J124" s="79" t="s">
        <v>2874</v>
      </c>
      <c r="K124" s="79" t="s">
        <v>2221</v>
      </c>
      <c r="L124" s="76" t="s">
        <v>2303</v>
      </c>
      <c r="M124" s="76" t="s">
        <v>2294</v>
      </c>
      <c r="N124" s="76" t="s">
        <v>2304</v>
      </c>
      <c r="O124" s="76" t="s">
        <v>2305</v>
      </c>
      <c r="P124" s="79" t="s">
        <v>2297</v>
      </c>
      <c r="Q124" s="79" t="s">
        <v>2313</v>
      </c>
      <c r="R124" s="79" t="s">
        <v>1646</v>
      </c>
      <c r="S124" s="79" t="s">
        <v>2298</v>
      </c>
      <c r="T124" s="79" t="s">
        <v>2314</v>
      </c>
      <c r="U124" s="80" t="s">
        <v>2299</v>
      </c>
      <c r="V124" s="80"/>
      <c r="W124" s="79"/>
      <c r="X124" s="81"/>
      <c r="Y124" s="79"/>
      <c r="Z124" s="79"/>
      <c r="AA124" s="82" t="str">
        <f t="shared" si="1"/>
        <v/>
      </c>
      <c r="AB124" s="80"/>
      <c r="AC124" s="80"/>
      <c r="AD124" s="80"/>
      <c r="AE124" s="76" t="s">
        <v>2308</v>
      </c>
      <c r="AF124" s="79" t="s">
        <v>2223</v>
      </c>
      <c r="AG124" s="76" t="s">
        <v>2300</v>
      </c>
    </row>
    <row r="125" spans="1:33" s="83" customFormat="1" ht="51" x14ac:dyDescent="0.25">
      <c r="A125" s="74" t="s">
        <v>2226</v>
      </c>
      <c r="B125" s="75">
        <v>92111502</v>
      </c>
      <c r="C125" s="76" t="s">
        <v>2315</v>
      </c>
      <c r="D125" s="76" t="s">
        <v>4128</v>
      </c>
      <c r="E125" s="75" t="s">
        <v>2302</v>
      </c>
      <c r="F125" s="75" t="s">
        <v>2260</v>
      </c>
      <c r="G125" s="77" t="s">
        <v>2338</v>
      </c>
      <c r="H125" s="78">
        <v>150000000</v>
      </c>
      <c r="I125" s="78">
        <v>150000000</v>
      </c>
      <c r="J125" s="79" t="s">
        <v>2874</v>
      </c>
      <c r="K125" s="79" t="s">
        <v>2221</v>
      </c>
      <c r="L125" s="76" t="s">
        <v>2303</v>
      </c>
      <c r="M125" s="76" t="s">
        <v>2294</v>
      </c>
      <c r="N125" s="76" t="s">
        <v>2304</v>
      </c>
      <c r="O125" s="76" t="s">
        <v>2305</v>
      </c>
      <c r="P125" s="79" t="s">
        <v>2297</v>
      </c>
      <c r="Q125" s="79" t="s">
        <v>2316</v>
      </c>
      <c r="R125" s="79" t="s">
        <v>2317</v>
      </c>
      <c r="S125" s="79" t="s">
        <v>2318</v>
      </c>
      <c r="T125" s="79" t="s">
        <v>2319</v>
      </c>
      <c r="U125" s="80"/>
      <c r="V125" s="80"/>
      <c r="W125" s="79"/>
      <c r="X125" s="81"/>
      <c r="Y125" s="79"/>
      <c r="Z125" s="79"/>
      <c r="AA125" s="82" t="str">
        <f t="shared" si="1"/>
        <v/>
      </c>
      <c r="AB125" s="80"/>
      <c r="AC125" s="80"/>
      <c r="AD125" s="80"/>
      <c r="AE125" s="76" t="s">
        <v>2308</v>
      </c>
      <c r="AF125" s="79" t="s">
        <v>2223</v>
      </c>
      <c r="AG125" s="76" t="s">
        <v>2300</v>
      </c>
    </row>
    <row r="126" spans="1:33" s="83" customFormat="1" ht="51" x14ac:dyDescent="0.25">
      <c r="A126" s="74" t="s">
        <v>2226</v>
      </c>
      <c r="B126" s="75">
        <v>92111502</v>
      </c>
      <c r="C126" s="76" t="s">
        <v>2320</v>
      </c>
      <c r="D126" s="76" t="s">
        <v>3157</v>
      </c>
      <c r="E126" s="75" t="s">
        <v>2488</v>
      </c>
      <c r="F126" s="75" t="s">
        <v>2260</v>
      </c>
      <c r="G126" s="77" t="s">
        <v>2338</v>
      </c>
      <c r="H126" s="78">
        <v>100000000</v>
      </c>
      <c r="I126" s="78">
        <v>100000000</v>
      </c>
      <c r="J126" s="79" t="s">
        <v>2874</v>
      </c>
      <c r="K126" s="79" t="s">
        <v>2221</v>
      </c>
      <c r="L126" s="76" t="s">
        <v>2303</v>
      </c>
      <c r="M126" s="76" t="s">
        <v>2294</v>
      </c>
      <c r="N126" s="76" t="s">
        <v>2304</v>
      </c>
      <c r="O126" s="76" t="s">
        <v>2305</v>
      </c>
      <c r="P126" s="79" t="s">
        <v>2297</v>
      </c>
      <c r="Q126" s="79" t="s">
        <v>2321</v>
      </c>
      <c r="R126" s="79" t="s">
        <v>2317</v>
      </c>
      <c r="S126" s="79" t="s">
        <v>2318</v>
      </c>
      <c r="T126" s="79" t="s">
        <v>2322</v>
      </c>
      <c r="U126" s="80"/>
      <c r="V126" s="80"/>
      <c r="W126" s="79"/>
      <c r="X126" s="81"/>
      <c r="Y126" s="79"/>
      <c r="Z126" s="79"/>
      <c r="AA126" s="82" t="str">
        <f t="shared" si="1"/>
        <v/>
      </c>
      <c r="AB126" s="80"/>
      <c r="AC126" s="80"/>
      <c r="AD126" s="80"/>
      <c r="AE126" s="76" t="s">
        <v>2308</v>
      </c>
      <c r="AF126" s="79" t="s">
        <v>2223</v>
      </c>
      <c r="AG126" s="76" t="s">
        <v>2300</v>
      </c>
    </row>
    <row r="127" spans="1:33" s="83" customFormat="1" ht="89.25" x14ac:dyDescent="0.25">
      <c r="A127" s="74" t="s">
        <v>2226</v>
      </c>
      <c r="B127" s="75">
        <v>92111502</v>
      </c>
      <c r="C127" s="76" t="s">
        <v>2323</v>
      </c>
      <c r="D127" s="76" t="s">
        <v>4128</v>
      </c>
      <c r="E127" s="75" t="s">
        <v>2488</v>
      </c>
      <c r="F127" s="84" t="s">
        <v>2834</v>
      </c>
      <c r="G127" s="77" t="s">
        <v>2338</v>
      </c>
      <c r="H127" s="78">
        <v>1057721083</v>
      </c>
      <c r="I127" s="78">
        <v>1057721083</v>
      </c>
      <c r="J127" s="79" t="s">
        <v>2874</v>
      </c>
      <c r="K127" s="79" t="s">
        <v>2221</v>
      </c>
      <c r="L127" s="76" t="s">
        <v>2293</v>
      </c>
      <c r="M127" s="76" t="s">
        <v>2294</v>
      </c>
      <c r="N127" s="76" t="s">
        <v>2295</v>
      </c>
      <c r="O127" s="76" t="s">
        <v>2296</v>
      </c>
      <c r="P127" s="79" t="s">
        <v>2324</v>
      </c>
      <c r="Q127" s="79" t="s">
        <v>2325</v>
      </c>
      <c r="R127" s="79" t="s">
        <v>4367</v>
      </c>
      <c r="S127" s="79" t="s">
        <v>4368</v>
      </c>
      <c r="T127" s="79" t="s">
        <v>4369</v>
      </c>
      <c r="U127" s="80" t="s">
        <v>4370</v>
      </c>
      <c r="V127">
        <v>7243</v>
      </c>
      <c r="W127" s="79">
        <v>17896</v>
      </c>
      <c r="X127" s="81">
        <v>42916</v>
      </c>
      <c r="Y127" s="79">
        <v>90011</v>
      </c>
      <c r="Z127" s="79">
        <v>4600006996</v>
      </c>
      <c r="AA127" s="82">
        <f t="shared" si="1"/>
        <v>1</v>
      </c>
      <c r="AB127" s="80" t="s">
        <v>4371</v>
      </c>
      <c r="AC127" s="80" t="s">
        <v>2222</v>
      </c>
      <c r="AD127" s="80"/>
      <c r="AE127" s="76" t="s">
        <v>4372</v>
      </c>
      <c r="AF127" s="79" t="s">
        <v>2223</v>
      </c>
      <c r="AG127" s="76" t="s">
        <v>2300</v>
      </c>
    </row>
    <row r="128" spans="1:33" s="83" customFormat="1" ht="76.5" x14ac:dyDescent="0.25">
      <c r="A128" s="74" t="s">
        <v>2226</v>
      </c>
      <c r="B128" s="75">
        <v>92111502</v>
      </c>
      <c r="C128" s="76" t="s">
        <v>4076</v>
      </c>
      <c r="D128" s="76" t="s">
        <v>4128</v>
      </c>
      <c r="E128" s="75" t="s">
        <v>2302</v>
      </c>
      <c r="F128" s="84" t="s">
        <v>2834</v>
      </c>
      <c r="G128" s="77" t="s">
        <v>2338</v>
      </c>
      <c r="H128" s="78">
        <v>252299214</v>
      </c>
      <c r="I128" s="78">
        <v>252299214</v>
      </c>
      <c r="J128" s="79" t="s">
        <v>2874</v>
      </c>
      <c r="K128" s="79" t="s">
        <v>2221</v>
      </c>
      <c r="L128" s="76" t="s">
        <v>2293</v>
      </c>
      <c r="M128" s="76" t="s">
        <v>2294</v>
      </c>
      <c r="N128" s="76" t="s">
        <v>2295</v>
      </c>
      <c r="O128" s="76" t="s">
        <v>2296</v>
      </c>
      <c r="P128" s="79" t="s">
        <v>2324</v>
      </c>
      <c r="Q128" s="79" t="s">
        <v>2325</v>
      </c>
      <c r="R128" s="79" t="s">
        <v>4367</v>
      </c>
      <c r="S128" s="79" t="s">
        <v>4368</v>
      </c>
      <c r="T128" s="79" t="s">
        <v>4369</v>
      </c>
      <c r="U128" s="80" t="s">
        <v>4373</v>
      </c>
      <c r="V128" s="80">
        <v>7243</v>
      </c>
      <c r="W128" s="79">
        <v>17919</v>
      </c>
      <c r="X128" s="81">
        <v>42916</v>
      </c>
      <c r="Y128" s="79">
        <v>90011</v>
      </c>
      <c r="Z128" s="79">
        <v>4600006996</v>
      </c>
      <c r="AA128" s="82">
        <f t="shared" si="1"/>
        <v>1</v>
      </c>
      <c r="AB128" s="80" t="s">
        <v>2923</v>
      </c>
      <c r="AC128" s="80" t="s">
        <v>2222</v>
      </c>
      <c r="AD128" s="80"/>
      <c r="AE128" s="76" t="s">
        <v>4374</v>
      </c>
      <c r="AF128" s="79" t="s">
        <v>2223</v>
      </c>
      <c r="AG128" s="76" t="s">
        <v>2300</v>
      </c>
    </row>
    <row r="129" spans="1:33" s="83" customFormat="1" ht="76.5" x14ac:dyDescent="0.25">
      <c r="A129" s="74" t="s">
        <v>2226</v>
      </c>
      <c r="B129" s="75">
        <v>92111502</v>
      </c>
      <c r="C129" s="76" t="s">
        <v>4076</v>
      </c>
      <c r="D129" s="76" t="s">
        <v>4128</v>
      </c>
      <c r="E129" s="75" t="s">
        <v>2219</v>
      </c>
      <c r="F129" s="84" t="s">
        <v>2834</v>
      </c>
      <c r="G129" s="77" t="s">
        <v>2338</v>
      </c>
      <c r="H129" s="78">
        <v>39836718</v>
      </c>
      <c r="I129" s="78">
        <v>39836718</v>
      </c>
      <c r="J129" s="79" t="s">
        <v>2874</v>
      </c>
      <c r="K129" s="79" t="s">
        <v>2221</v>
      </c>
      <c r="L129" s="76" t="s">
        <v>2293</v>
      </c>
      <c r="M129" s="76" t="s">
        <v>2294</v>
      </c>
      <c r="N129" s="76" t="s">
        <v>2295</v>
      </c>
      <c r="O129" s="76" t="s">
        <v>2296</v>
      </c>
      <c r="P129" s="79" t="s">
        <v>2324</v>
      </c>
      <c r="Q129" s="79" t="s">
        <v>2325</v>
      </c>
      <c r="R129" s="79" t="s">
        <v>4367</v>
      </c>
      <c r="S129" s="79" t="s">
        <v>4368</v>
      </c>
      <c r="T129" s="79" t="s">
        <v>4369</v>
      </c>
      <c r="U129" s="80" t="s">
        <v>4375</v>
      </c>
      <c r="V129" s="80">
        <v>7243</v>
      </c>
      <c r="W129" s="79">
        <v>17920</v>
      </c>
      <c r="X129" s="81"/>
      <c r="Y129" s="79"/>
      <c r="Z129" s="79"/>
      <c r="AA129" s="82">
        <f t="shared" si="1"/>
        <v>0</v>
      </c>
      <c r="AB129" s="80" t="s">
        <v>4376</v>
      </c>
      <c r="AC129" s="80" t="s">
        <v>2412</v>
      </c>
      <c r="AD129" s="80"/>
      <c r="AE129" s="76" t="s">
        <v>4374</v>
      </c>
      <c r="AF129" s="79" t="s">
        <v>2223</v>
      </c>
      <c r="AG129" s="76" t="s">
        <v>2300</v>
      </c>
    </row>
    <row r="130" spans="1:33" s="83" customFormat="1" ht="51" x14ac:dyDescent="0.25">
      <c r="A130" s="74" t="s">
        <v>2226</v>
      </c>
      <c r="B130" s="75">
        <v>80111504</v>
      </c>
      <c r="C130" s="76" t="s">
        <v>4377</v>
      </c>
      <c r="D130" s="76" t="s">
        <v>3168</v>
      </c>
      <c r="E130" s="75" t="s">
        <v>2224</v>
      </c>
      <c r="F130" s="84" t="s">
        <v>2834</v>
      </c>
      <c r="G130" s="77" t="s">
        <v>2343</v>
      </c>
      <c r="H130" s="78">
        <v>0</v>
      </c>
      <c r="I130" s="78">
        <v>0</v>
      </c>
      <c r="J130" s="79" t="s">
        <v>2874</v>
      </c>
      <c r="K130" s="79" t="s">
        <v>2221</v>
      </c>
      <c r="L130" s="76" t="s">
        <v>2303</v>
      </c>
      <c r="M130" s="76" t="s">
        <v>2294</v>
      </c>
      <c r="N130" s="76" t="s">
        <v>2304</v>
      </c>
      <c r="O130" s="76" t="s">
        <v>2305</v>
      </c>
      <c r="P130" s="79" t="s">
        <v>2328</v>
      </c>
      <c r="Q130" s="79" t="s">
        <v>4378</v>
      </c>
      <c r="R130" s="79" t="s">
        <v>4379</v>
      </c>
      <c r="S130" s="79"/>
      <c r="T130" s="79" t="s">
        <v>4380</v>
      </c>
      <c r="U130" s="80" t="s">
        <v>4378</v>
      </c>
      <c r="V130" s="80"/>
      <c r="W130" s="79"/>
      <c r="X130" s="81"/>
      <c r="Y130" s="79"/>
      <c r="Z130" s="79"/>
      <c r="AA130" s="82" t="str">
        <f t="shared" si="1"/>
        <v/>
      </c>
      <c r="AB130" s="80"/>
      <c r="AC130" s="80"/>
      <c r="AD130" s="80"/>
      <c r="AE130" s="76" t="s">
        <v>2308</v>
      </c>
      <c r="AF130" s="79" t="s">
        <v>2223</v>
      </c>
      <c r="AG130" s="76" t="s">
        <v>2300</v>
      </c>
    </row>
    <row r="131" spans="1:33" s="83" customFormat="1" ht="76.5" x14ac:dyDescent="0.25">
      <c r="A131" s="74" t="s">
        <v>3075</v>
      </c>
      <c r="B131" s="75">
        <v>86131504</v>
      </c>
      <c r="C131" s="76" t="s">
        <v>3076</v>
      </c>
      <c r="D131" s="76" t="s">
        <v>4128</v>
      </c>
      <c r="E131" s="75" t="s">
        <v>2224</v>
      </c>
      <c r="F131" s="84" t="s">
        <v>2834</v>
      </c>
      <c r="G131" s="77" t="s">
        <v>2338</v>
      </c>
      <c r="H131" s="78">
        <f>600000000+500000000</f>
        <v>1100000000</v>
      </c>
      <c r="I131" s="78">
        <f>600000000+500000000</f>
        <v>1100000000</v>
      </c>
      <c r="J131" s="79" t="s">
        <v>2409</v>
      </c>
      <c r="K131" s="79" t="s">
        <v>2886</v>
      </c>
      <c r="L131" s="76" t="s">
        <v>3077</v>
      </c>
      <c r="M131" s="76" t="s">
        <v>2294</v>
      </c>
      <c r="N131" s="76" t="s">
        <v>3078</v>
      </c>
      <c r="O131" s="76" t="s">
        <v>3079</v>
      </c>
      <c r="P131" s="79" t="s">
        <v>3080</v>
      </c>
      <c r="Q131" s="79" t="s">
        <v>4381</v>
      </c>
      <c r="R131" s="79" t="s">
        <v>3081</v>
      </c>
      <c r="S131" s="79" t="s">
        <v>3082</v>
      </c>
      <c r="T131" s="79">
        <v>370107000</v>
      </c>
      <c r="U131" s="80" t="s">
        <v>3083</v>
      </c>
      <c r="V131" s="80">
        <v>6359</v>
      </c>
      <c r="W131" s="79">
        <v>16181</v>
      </c>
      <c r="X131" s="81">
        <v>42767</v>
      </c>
      <c r="Y131" s="79" t="s">
        <v>3084</v>
      </c>
      <c r="Z131" s="79">
        <v>4600006243</v>
      </c>
      <c r="AA131" s="82">
        <f t="shared" si="1"/>
        <v>1</v>
      </c>
      <c r="AB131" s="80" t="s">
        <v>3085</v>
      </c>
      <c r="AC131" s="80" t="s">
        <v>146</v>
      </c>
      <c r="AD131" s="80" t="s">
        <v>3086</v>
      </c>
      <c r="AE131" s="76" t="s">
        <v>3087</v>
      </c>
      <c r="AF131" s="79" t="s">
        <v>2223</v>
      </c>
      <c r="AG131" s="76" t="s">
        <v>3088</v>
      </c>
    </row>
    <row r="132" spans="1:33" s="83" customFormat="1" ht="89.25" x14ac:dyDescent="0.25">
      <c r="A132" s="74" t="s">
        <v>3075</v>
      </c>
      <c r="B132" s="75">
        <v>80141607</v>
      </c>
      <c r="C132" s="76" t="s">
        <v>3089</v>
      </c>
      <c r="D132" s="76" t="s">
        <v>4128</v>
      </c>
      <c r="E132" s="75" t="s">
        <v>2302</v>
      </c>
      <c r="F132" s="84" t="s">
        <v>2834</v>
      </c>
      <c r="G132" s="77" t="s">
        <v>2338</v>
      </c>
      <c r="H132" s="78">
        <f>400000000+500000000</f>
        <v>900000000</v>
      </c>
      <c r="I132" s="78">
        <f>400000000+500000000</f>
        <v>900000000</v>
      </c>
      <c r="J132" s="79" t="s">
        <v>2409</v>
      </c>
      <c r="K132" s="79" t="s">
        <v>2886</v>
      </c>
      <c r="L132" s="76" t="s">
        <v>3077</v>
      </c>
      <c r="M132" s="76" t="s">
        <v>2294</v>
      </c>
      <c r="N132" s="76" t="s">
        <v>3078</v>
      </c>
      <c r="O132" s="76" t="s">
        <v>3079</v>
      </c>
      <c r="P132" s="79" t="s">
        <v>3090</v>
      </c>
      <c r="Q132" s="79" t="s">
        <v>3091</v>
      </c>
      <c r="R132" s="79" t="s">
        <v>4382</v>
      </c>
      <c r="S132" s="79" t="s">
        <v>3092</v>
      </c>
      <c r="T132" s="79">
        <v>370107000</v>
      </c>
      <c r="U132" s="80" t="s">
        <v>3093</v>
      </c>
      <c r="V132" s="80">
        <v>6361</v>
      </c>
      <c r="W132" s="79">
        <v>16182</v>
      </c>
      <c r="X132" s="81">
        <v>42767</v>
      </c>
      <c r="Y132" s="79">
        <v>2017060039435</v>
      </c>
      <c r="Z132" s="79">
        <v>4600006201</v>
      </c>
      <c r="AA132" s="82">
        <f t="shared" si="1"/>
        <v>1</v>
      </c>
      <c r="AB132" s="80" t="s">
        <v>3094</v>
      </c>
      <c r="AC132" s="80" t="s">
        <v>146</v>
      </c>
      <c r="AD132" s="80" t="s">
        <v>3086</v>
      </c>
      <c r="AE132" s="76" t="s">
        <v>3087</v>
      </c>
      <c r="AF132" s="79" t="s">
        <v>2223</v>
      </c>
      <c r="AG132" s="76" t="s">
        <v>3088</v>
      </c>
    </row>
    <row r="133" spans="1:33" s="83" customFormat="1" ht="63.75" x14ac:dyDescent="0.25">
      <c r="A133" s="74" t="s">
        <v>3075</v>
      </c>
      <c r="B133" s="75">
        <v>80111504</v>
      </c>
      <c r="C133" s="76" t="s">
        <v>3095</v>
      </c>
      <c r="D133" s="76" t="s">
        <v>3168</v>
      </c>
      <c r="E133" s="75" t="s">
        <v>2302</v>
      </c>
      <c r="F133" s="84" t="s">
        <v>2834</v>
      </c>
      <c r="G133" s="77" t="s">
        <v>2338</v>
      </c>
      <c r="H133" s="78">
        <v>22336000</v>
      </c>
      <c r="I133" s="78">
        <v>22336000</v>
      </c>
      <c r="J133" s="79" t="s">
        <v>2874</v>
      </c>
      <c r="K133" s="79" t="s">
        <v>2221</v>
      </c>
      <c r="L133" s="76" t="s">
        <v>3077</v>
      </c>
      <c r="M133" s="76" t="s">
        <v>2294</v>
      </c>
      <c r="N133" s="76" t="s">
        <v>3078</v>
      </c>
      <c r="O133" s="76" t="s">
        <v>3079</v>
      </c>
      <c r="P133" s="79" t="s">
        <v>3096</v>
      </c>
      <c r="Q133" s="79" t="s">
        <v>3097</v>
      </c>
      <c r="R133" s="79" t="s">
        <v>3098</v>
      </c>
      <c r="S133" s="79">
        <v>20130</v>
      </c>
      <c r="T133" s="79"/>
      <c r="U133" s="80"/>
      <c r="V133" s="80"/>
      <c r="W133" s="79"/>
      <c r="X133" s="81"/>
      <c r="Y133" s="79"/>
      <c r="Z133" s="79"/>
      <c r="AA133" s="82" t="str">
        <f t="shared" si="1"/>
        <v/>
      </c>
      <c r="AB133" s="80"/>
      <c r="AC133" s="80"/>
      <c r="AD133" s="80" t="s">
        <v>3099</v>
      </c>
      <c r="AE133" s="76" t="s">
        <v>4174</v>
      </c>
      <c r="AF133" s="79" t="s">
        <v>2223</v>
      </c>
      <c r="AG133" s="76" t="s">
        <v>3088</v>
      </c>
    </row>
    <row r="134" spans="1:33" s="83" customFormat="1" ht="38.25" x14ac:dyDescent="0.25">
      <c r="A134" s="74" t="s">
        <v>3075</v>
      </c>
      <c r="B134" s="75">
        <v>56015000</v>
      </c>
      <c r="C134" s="76" t="s">
        <v>3100</v>
      </c>
      <c r="D134" s="76" t="s">
        <v>3160</v>
      </c>
      <c r="E134" s="75" t="s">
        <v>2302</v>
      </c>
      <c r="F134" s="79" t="s">
        <v>2336</v>
      </c>
      <c r="G134" s="77" t="s">
        <v>2338</v>
      </c>
      <c r="H134" s="78">
        <v>159800000</v>
      </c>
      <c r="I134" s="78">
        <v>159800000</v>
      </c>
      <c r="J134" s="79" t="s">
        <v>2874</v>
      </c>
      <c r="K134" s="79" t="s">
        <v>2221</v>
      </c>
      <c r="L134" s="76" t="s">
        <v>3101</v>
      </c>
      <c r="M134" s="76" t="s">
        <v>3102</v>
      </c>
      <c r="N134" s="76" t="s">
        <v>3103</v>
      </c>
      <c r="O134" s="76" t="s">
        <v>3104</v>
      </c>
      <c r="P134" s="79"/>
      <c r="Q134" s="79"/>
      <c r="R134" s="79"/>
      <c r="S134" s="79"/>
      <c r="T134" s="79"/>
      <c r="U134" s="80"/>
      <c r="V134" s="80"/>
      <c r="W134" s="79"/>
      <c r="X134" s="81"/>
      <c r="Y134" s="79"/>
      <c r="Z134" s="79"/>
      <c r="AA134" s="82" t="str">
        <f t="shared" si="1"/>
        <v/>
      </c>
      <c r="AB134" s="80"/>
      <c r="AC134" s="80"/>
      <c r="AD134" s="80" t="s">
        <v>3105</v>
      </c>
      <c r="AE134" s="76" t="s">
        <v>4174</v>
      </c>
      <c r="AF134" s="79" t="s">
        <v>2223</v>
      </c>
      <c r="AG134" s="76" t="s">
        <v>3088</v>
      </c>
    </row>
    <row r="135" spans="1:33" s="83" customFormat="1" ht="76.5" x14ac:dyDescent="0.25">
      <c r="A135" s="74" t="s">
        <v>3075</v>
      </c>
      <c r="B135" s="75">
        <v>86131504</v>
      </c>
      <c r="C135" s="76" t="s">
        <v>4383</v>
      </c>
      <c r="D135" s="76" t="s">
        <v>4128</v>
      </c>
      <c r="E135" s="75" t="s">
        <v>2302</v>
      </c>
      <c r="F135" s="84" t="s">
        <v>2834</v>
      </c>
      <c r="G135" s="77" t="s">
        <v>2338</v>
      </c>
      <c r="H135" s="78">
        <v>600000000</v>
      </c>
      <c r="I135" s="78">
        <v>600000000</v>
      </c>
      <c r="J135" s="79" t="s">
        <v>2874</v>
      </c>
      <c r="K135" s="79" t="s">
        <v>2221</v>
      </c>
      <c r="L135" s="76" t="s">
        <v>4384</v>
      </c>
      <c r="M135" s="76" t="s">
        <v>2294</v>
      </c>
      <c r="N135" s="76" t="s">
        <v>4385</v>
      </c>
      <c r="O135" s="76" t="s">
        <v>4386</v>
      </c>
      <c r="P135" s="79" t="s">
        <v>3090</v>
      </c>
      <c r="Q135" s="79" t="s">
        <v>4387</v>
      </c>
      <c r="R135" s="79" t="s">
        <v>4388</v>
      </c>
      <c r="S135" s="79" t="s">
        <v>4389</v>
      </c>
      <c r="T135" s="79">
        <v>370107000</v>
      </c>
      <c r="U135" s="80" t="s">
        <v>4390</v>
      </c>
      <c r="V135" s="80"/>
      <c r="W135" s="79"/>
      <c r="X135" s="81"/>
      <c r="Y135" s="79"/>
      <c r="Z135" s="79"/>
      <c r="AA135" s="82" t="str">
        <f t="shared" si="1"/>
        <v/>
      </c>
      <c r="AB135" s="80"/>
      <c r="AC135" s="80"/>
      <c r="AD135" s="80" t="s">
        <v>3086</v>
      </c>
      <c r="AE135" s="76" t="s">
        <v>4391</v>
      </c>
      <c r="AF135" s="79" t="s">
        <v>2223</v>
      </c>
      <c r="AG135" s="76" t="s">
        <v>3088</v>
      </c>
    </row>
    <row r="136" spans="1:33" s="83" customFormat="1" ht="63.75" x14ac:dyDescent="0.25">
      <c r="A136" s="74" t="s">
        <v>4392</v>
      </c>
      <c r="B136" s="75">
        <v>781818002</v>
      </c>
      <c r="C136" s="76" t="s">
        <v>3285</v>
      </c>
      <c r="D136" s="76" t="s">
        <v>4128</v>
      </c>
      <c r="E136" s="75" t="s">
        <v>2292</v>
      </c>
      <c r="F136" s="79" t="s">
        <v>2336</v>
      </c>
      <c r="G136" s="77" t="s">
        <v>2338</v>
      </c>
      <c r="H136" s="78">
        <v>267003243</v>
      </c>
      <c r="I136" s="78">
        <v>267003243</v>
      </c>
      <c r="J136" s="79" t="s">
        <v>4136</v>
      </c>
      <c r="K136" s="79" t="s">
        <v>2544</v>
      </c>
      <c r="L136" s="76" t="s">
        <v>4393</v>
      </c>
      <c r="M136" s="76" t="s">
        <v>2294</v>
      </c>
      <c r="N136" s="76" t="s">
        <v>4394</v>
      </c>
      <c r="O136" s="76" t="s">
        <v>4395</v>
      </c>
      <c r="P136" s="79"/>
      <c r="Q136" s="79"/>
      <c r="R136" s="79"/>
      <c r="S136" s="79"/>
      <c r="T136" s="79"/>
      <c r="U136" s="80"/>
      <c r="V136" s="80"/>
      <c r="W136" s="79"/>
      <c r="X136" s="81"/>
      <c r="Y136" s="79" t="s">
        <v>4396</v>
      </c>
      <c r="Z136" s="79">
        <v>17160</v>
      </c>
      <c r="AA136" s="82" t="str">
        <f t="shared" si="1"/>
        <v>Información incompleta</v>
      </c>
      <c r="AB136" s="80" t="s">
        <v>2233</v>
      </c>
      <c r="AC136" s="80">
        <v>4600007039</v>
      </c>
      <c r="AD136" s="80">
        <v>1</v>
      </c>
      <c r="AE136" s="76" t="s">
        <v>4397</v>
      </c>
      <c r="AF136" s="79" t="s">
        <v>2223</v>
      </c>
      <c r="AG136" s="76" t="s">
        <v>2235</v>
      </c>
    </row>
    <row r="137" spans="1:33" s="83" customFormat="1" ht="63.75" x14ac:dyDescent="0.25">
      <c r="A137" s="74" t="s">
        <v>4392</v>
      </c>
      <c r="B137" s="75">
        <v>78111501</v>
      </c>
      <c r="C137" s="76" t="s">
        <v>3286</v>
      </c>
      <c r="D137" s="76" t="s">
        <v>4128</v>
      </c>
      <c r="E137" s="75" t="s">
        <v>2292</v>
      </c>
      <c r="F137" s="75" t="s">
        <v>2260</v>
      </c>
      <c r="G137" s="77" t="s">
        <v>2338</v>
      </c>
      <c r="H137" s="78">
        <v>78935719</v>
      </c>
      <c r="I137" s="78">
        <v>78935719</v>
      </c>
      <c r="J137" s="79" t="s">
        <v>2874</v>
      </c>
      <c r="K137" s="79" t="s">
        <v>2221</v>
      </c>
      <c r="L137" s="76" t="s">
        <v>4393</v>
      </c>
      <c r="M137" s="76" t="s">
        <v>2294</v>
      </c>
      <c r="N137" s="76" t="s">
        <v>4394</v>
      </c>
      <c r="O137" s="76" t="s">
        <v>4395</v>
      </c>
      <c r="P137" s="79"/>
      <c r="Q137" s="79"/>
      <c r="R137" s="79"/>
      <c r="S137" s="79"/>
      <c r="T137" s="79"/>
      <c r="U137" s="80"/>
      <c r="V137" s="80"/>
      <c r="W137" s="79"/>
      <c r="X137" s="81"/>
      <c r="Y137" s="79"/>
      <c r="Z137" s="79"/>
      <c r="AA137" s="82" t="str">
        <f t="shared" si="1"/>
        <v/>
      </c>
      <c r="AB137" s="80"/>
      <c r="AC137" s="80"/>
      <c r="AD137" s="80"/>
      <c r="AE137" s="76" t="s">
        <v>4397</v>
      </c>
      <c r="AF137" s="79" t="s">
        <v>2223</v>
      </c>
      <c r="AG137" s="76" t="s">
        <v>2235</v>
      </c>
    </row>
    <row r="138" spans="1:33" s="83" customFormat="1" ht="63.75" x14ac:dyDescent="0.25">
      <c r="A138" s="74" t="s">
        <v>4392</v>
      </c>
      <c r="B138" s="76" t="s">
        <v>4398</v>
      </c>
      <c r="C138" s="76" t="s">
        <v>4399</v>
      </c>
      <c r="D138" s="76" t="s">
        <v>4128</v>
      </c>
      <c r="E138" s="75" t="s">
        <v>2237</v>
      </c>
      <c r="F138" s="84" t="s">
        <v>2834</v>
      </c>
      <c r="G138" s="77" t="s">
        <v>2338</v>
      </c>
      <c r="H138" s="78">
        <v>32455141.559999999</v>
      </c>
      <c r="I138" s="78">
        <v>32455141.559999999</v>
      </c>
      <c r="J138" s="79" t="s">
        <v>2874</v>
      </c>
      <c r="K138" s="79" t="s">
        <v>2221</v>
      </c>
      <c r="L138" s="76" t="s">
        <v>4393</v>
      </c>
      <c r="M138" s="76" t="s">
        <v>2294</v>
      </c>
      <c r="N138" s="76" t="s">
        <v>4400</v>
      </c>
      <c r="O138" s="76" t="s">
        <v>4395</v>
      </c>
      <c r="P138" s="79"/>
      <c r="Q138" s="79"/>
      <c r="R138" s="79"/>
      <c r="S138" s="79"/>
      <c r="T138" s="79"/>
      <c r="U138" s="80"/>
      <c r="V138" s="80"/>
      <c r="W138" s="79"/>
      <c r="X138" s="81"/>
      <c r="Y138" s="79"/>
      <c r="Z138" s="79"/>
      <c r="AA138" s="82" t="str">
        <f t="shared" si="1"/>
        <v/>
      </c>
      <c r="AB138" s="80"/>
      <c r="AC138" s="80"/>
      <c r="AD138" s="80"/>
      <c r="AE138" s="76" t="s">
        <v>3287</v>
      </c>
      <c r="AF138" s="79" t="s">
        <v>2223</v>
      </c>
      <c r="AG138" s="76" t="s">
        <v>2235</v>
      </c>
    </row>
    <row r="139" spans="1:33" s="83" customFormat="1" ht="63.75" x14ac:dyDescent="0.25">
      <c r="A139" s="74" t="s">
        <v>4392</v>
      </c>
      <c r="B139" s="75">
        <v>15101504</v>
      </c>
      <c r="C139" s="76" t="s">
        <v>4401</v>
      </c>
      <c r="D139" s="76" t="s">
        <v>3168</v>
      </c>
      <c r="E139" s="75" t="s">
        <v>2237</v>
      </c>
      <c r="F139" s="84" t="s">
        <v>2834</v>
      </c>
      <c r="G139" s="77" t="s">
        <v>2338</v>
      </c>
      <c r="H139" s="78">
        <v>416880750</v>
      </c>
      <c r="I139" s="78">
        <v>416880750</v>
      </c>
      <c r="J139" s="79" t="s">
        <v>2874</v>
      </c>
      <c r="K139" s="79" t="s">
        <v>2221</v>
      </c>
      <c r="L139" s="76" t="s">
        <v>4393</v>
      </c>
      <c r="M139" s="76" t="s">
        <v>2294</v>
      </c>
      <c r="N139" s="76" t="s">
        <v>4400</v>
      </c>
      <c r="O139" s="76" t="s">
        <v>4395</v>
      </c>
      <c r="P139" s="79"/>
      <c r="Q139" s="79"/>
      <c r="R139" s="79"/>
      <c r="S139" s="79"/>
      <c r="T139" s="79"/>
      <c r="U139" s="80"/>
      <c r="V139" s="80"/>
      <c r="W139" s="79"/>
      <c r="X139" s="81"/>
      <c r="Y139" s="79"/>
      <c r="Z139" s="79"/>
      <c r="AA139" s="82" t="str">
        <f t="shared" si="1"/>
        <v/>
      </c>
      <c r="AB139" s="80"/>
      <c r="AC139" s="80"/>
      <c r="AD139" s="80"/>
      <c r="AE139" s="76" t="s">
        <v>3287</v>
      </c>
      <c r="AF139" s="79" t="s">
        <v>2223</v>
      </c>
      <c r="AG139" s="76" t="s">
        <v>2235</v>
      </c>
    </row>
    <row r="140" spans="1:33" s="83" customFormat="1" ht="63.75" x14ac:dyDescent="0.25">
      <c r="A140" s="74" t="s">
        <v>4392</v>
      </c>
      <c r="B140" s="75">
        <v>90121502</v>
      </c>
      <c r="C140" s="76" t="s">
        <v>4402</v>
      </c>
      <c r="D140" s="76" t="s">
        <v>4128</v>
      </c>
      <c r="E140" s="75" t="s">
        <v>2302</v>
      </c>
      <c r="F140" s="84" t="s">
        <v>2436</v>
      </c>
      <c r="G140" s="77" t="s">
        <v>2338</v>
      </c>
      <c r="H140" s="78">
        <v>158625000</v>
      </c>
      <c r="I140" s="78">
        <v>158625000</v>
      </c>
      <c r="J140" s="79" t="s">
        <v>2874</v>
      </c>
      <c r="K140" s="79" t="s">
        <v>2221</v>
      </c>
      <c r="L140" s="76" t="s">
        <v>4393</v>
      </c>
      <c r="M140" s="76" t="s">
        <v>2294</v>
      </c>
      <c r="N140" s="76" t="s">
        <v>4400</v>
      </c>
      <c r="O140" s="76" t="s">
        <v>4395</v>
      </c>
      <c r="P140" s="79"/>
      <c r="Q140" s="79"/>
      <c r="R140" s="79"/>
      <c r="S140" s="79"/>
      <c r="T140" s="79"/>
      <c r="U140" s="80"/>
      <c r="V140" s="80"/>
      <c r="W140" s="79"/>
      <c r="X140" s="81"/>
      <c r="Y140" s="79">
        <v>7571</v>
      </c>
      <c r="Z140" s="79" t="s">
        <v>4403</v>
      </c>
      <c r="AA140" s="82" t="str">
        <f t="shared" si="1"/>
        <v>Información incompleta</v>
      </c>
      <c r="AB140" s="80" t="s">
        <v>2233</v>
      </c>
      <c r="AC140" s="80">
        <v>4600007506</v>
      </c>
      <c r="AD140" s="80">
        <f t="shared" ref="AD140" si="2">+IF(AND(Z140="",AA140="",AB140="",AC140=""),"",IF(AND(Z140&lt;&gt;"",AA140="",AB140="",AC140=""),0%,IF(AND(Z140&lt;&gt;"",AA140&lt;&gt;"",AB140="",AC140=""),33%,IF(AND(Z140&lt;&gt;"",AA140&lt;&gt;"",AB140&lt;&gt;"",AC140=""),66%,IF(AND(Z140&lt;&gt;"",AA140&lt;&gt;"",AB140&lt;&gt;"",AC140&lt;&gt;""),100%,"Información incompleta")))))</f>
        <v>1</v>
      </c>
      <c r="AE140" s="76" t="s">
        <v>4404</v>
      </c>
      <c r="AF140" s="79" t="s">
        <v>2223</v>
      </c>
      <c r="AG140" s="76" t="s">
        <v>2235</v>
      </c>
    </row>
    <row r="141" spans="1:33" s="83" customFormat="1" ht="63.75" x14ac:dyDescent="0.25">
      <c r="A141" s="74" t="s">
        <v>4392</v>
      </c>
      <c r="B141" s="75">
        <v>80111504</v>
      </c>
      <c r="C141" s="76" t="s">
        <v>4405</v>
      </c>
      <c r="D141" s="76" t="s">
        <v>4128</v>
      </c>
      <c r="E141" s="75" t="s">
        <v>2224</v>
      </c>
      <c r="F141" s="84" t="s">
        <v>4129</v>
      </c>
      <c r="G141" s="77" t="s">
        <v>2338</v>
      </c>
      <c r="H141" s="78">
        <v>17760537</v>
      </c>
      <c r="I141" s="78">
        <v>17760537</v>
      </c>
      <c r="J141" s="79" t="s">
        <v>2874</v>
      </c>
      <c r="K141" s="79" t="s">
        <v>2221</v>
      </c>
      <c r="L141" s="76" t="s">
        <v>4393</v>
      </c>
      <c r="M141" s="76" t="s">
        <v>2294</v>
      </c>
      <c r="N141" s="76" t="s">
        <v>4400</v>
      </c>
      <c r="O141" s="76" t="s">
        <v>4395</v>
      </c>
      <c r="P141" s="79" t="s">
        <v>3096</v>
      </c>
      <c r="Q141" s="79"/>
      <c r="R141" s="79"/>
      <c r="S141" s="79"/>
      <c r="T141" s="79"/>
      <c r="U141" s="80"/>
      <c r="V141" s="80"/>
      <c r="W141" s="79"/>
      <c r="X141" s="81"/>
      <c r="Y141" s="79"/>
      <c r="Z141" s="79"/>
      <c r="AA141" s="82" t="str">
        <f t="shared" ref="AA141:AA204" si="3">+IF(AND(W141="",X141="",Y141="",Z141=""),"",IF(AND(W141&lt;&gt;"",X141="",Y141="",Z141=""),0%,IF(AND(W141&lt;&gt;"",X141&lt;&gt;"",Y141="",Z141=""),33%,IF(AND(W141&lt;&gt;"",X141&lt;&gt;"",Y141&lt;&gt;"",Z141=""),66%,IF(AND(W141&lt;&gt;"",X141&lt;&gt;"",Y141&lt;&gt;"",Z141&lt;&gt;""),100%,"Información incompleta")))))</f>
        <v/>
      </c>
      <c r="AB141" s="80"/>
      <c r="AC141" s="80"/>
      <c r="AD141" s="80"/>
      <c r="AE141" s="76" t="s">
        <v>4174</v>
      </c>
      <c r="AF141" s="79" t="s">
        <v>2223</v>
      </c>
      <c r="AG141" s="76" t="s">
        <v>2449</v>
      </c>
    </row>
    <row r="142" spans="1:33" s="83" customFormat="1" ht="63.75" x14ac:dyDescent="0.25">
      <c r="A142" s="74" t="s">
        <v>2329</v>
      </c>
      <c r="B142" s="75">
        <v>72121406</v>
      </c>
      <c r="C142" s="76" t="s">
        <v>4406</v>
      </c>
      <c r="D142" s="76" t="s">
        <v>4128</v>
      </c>
      <c r="E142" s="75" t="s">
        <v>2302</v>
      </c>
      <c r="F142" s="84" t="s">
        <v>2834</v>
      </c>
      <c r="G142" s="85" t="s">
        <v>4407</v>
      </c>
      <c r="H142" s="78">
        <v>337563078</v>
      </c>
      <c r="I142" s="78">
        <v>337563078</v>
      </c>
      <c r="J142" s="79" t="s">
        <v>2874</v>
      </c>
      <c r="K142" s="79" t="s">
        <v>2221</v>
      </c>
      <c r="L142" s="76" t="s">
        <v>2354</v>
      </c>
      <c r="M142" s="76" t="s">
        <v>2355</v>
      </c>
      <c r="N142" s="76" t="s">
        <v>2356</v>
      </c>
      <c r="O142" s="76" t="s">
        <v>2357</v>
      </c>
      <c r="P142" s="79" t="s">
        <v>4408</v>
      </c>
      <c r="Q142" s="79" t="s">
        <v>2221</v>
      </c>
      <c r="R142" s="79" t="s">
        <v>1720</v>
      </c>
      <c r="S142" s="79" t="s">
        <v>2365</v>
      </c>
      <c r="T142" s="79" t="s">
        <v>2221</v>
      </c>
      <c r="U142" s="80" t="s">
        <v>2221</v>
      </c>
      <c r="V142" s="80">
        <v>4600004275</v>
      </c>
      <c r="W142" s="79">
        <v>4590</v>
      </c>
      <c r="X142" s="81">
        <v>42179</v>
      </c>
      <c r="Y142" s="79" t="s">
        <v>4409</v>
      </c>
      <c r="Z142" s="79">
        <v>4600004275</v>
      </c>
      <c r="AA142" s="82">
        <f t="shared" si="3"/>
        <v>1</v>
      </c>
      <c r="AB142" s="80" t="s">
        <v>4410</v>
      </c>
      <c r="AC142" s="80"/>
      <c r="AD142" s="80"/>
      <c r="AE142" s="76" t="s">
        <v>4411</v>
      </c>
      <c r="AF142" s="79" t="s">
        <v>2346</v>
      </c>
      <c r="AG142" s="76" t="s">
        <v>2371</v>
      </c>
    </row>
    <row r="143" spans="1:33" s="83" customFormat="1" ht="76.5" x14ac:dyDescent="0.25">
      <c r="A143" s="74" t="s">
        <v>2329</v>
      </c>
      <c r="B143" s="75">
        <v>72121406</v>
      </c>
      <c r="C143" s="76" t="s">
        <v>4412</v>
      </c>
      <c r="D143" s="76" t="s">
        <v>3165</v>
      </c>
      <c r="E143" s="75" t="s">
        <v>2488</v>
      </c>
      <c r="F143" s="75" t="s">
        <v>2326</v>
      </c>
      <c r="G143" s="85" t="s">
        <v>2330</v>
      </c>
      <c r="H143" s="78">
        <v>600000000</v>
      </c>
      <c r="I143" s="78">
        <v>600000000</v>
      </c>
      <c r="J143" s="79" t="s">
        <v>2874</v>
      </c>
      <c r="K143" s="79" t="s">
        <v>2221</v>
      </c>
      <c r="L143" s="76" t="s">
        <v>2354</v>
      </c>
      <c r="M143" s="76" t="s">
        <v>2355</v>
      </c>
      <c r="N143" s="76" t="s">
        <v>2356</v>
      </c>
      <c r="O143" s="76" t="s">
        <v>2357</v>
      </c>
      <c r="P143" s="79" t="s">
        <v>4413</v>
      </c>
      <c r="Q143" s="79" t="s">
        <v>2358</v>
      </c>
      <c r="R143" s="79" t="s">
        <v>1722</v>
      </c>
      <c r="S143" s="79" t="s">
        <v>2359</v>
      </c>
      <c r="T143" s="79" t="s">
        <v>4414</v>
      </c>
      <c r="U143" s="80" t="s">
        <v>667</v>
      </c>
      <c r="V143" s="80"/>
      <c r="W143" s="79"/>
      <c r="X143" s="81"/>
      <c r="Y143" s="79"/>
      <c r="Z143" s="79"/>
      <c r="AA143" s="82" t="str">
        <f t="shared" si="3"/>
        <v/>
      </c>
      <c r="AB143" s="80"/>
      <c r="AC143" s="80"/>
      <c r="AD143" s="80"/>
      <c r="AE143" s="76" t="s">
        <v>4415</v>
      </c>
      <c r="AF143" s="79" t="s">
        <v>2373</v>
      </c>
      <c r="AG143" s="76" t="s">
        <v>2374</v>
      </c>
    </row>
    <row r="144" spans="1:33" s="83" customFormat="1" ht="76.5" x14ac:dyDescent="0.25">
      <c r="A144" s="74" t="s">
        <v>2329</v>
      </c>
      <c r="B144" s="75">
        <v>72121406</v>
      </c>
      <c r="C144" s="76" t="s">
        <v>4416</v>
      </c>
      <c r="D144" s="76" t="s">
        <v>3165</v>
      </c>
      <c r="E144" s="75" t="s">
        <v>2488</v>
      </c>
      <c r="F144" s="75" t="s">
        <v>2326</v>
      </c>
      <c r="G144" s="85" t="s">
        <v>2330</v>
      </c>
      <c r="H144" s="78">
        <v>100000000</v>
      </c>
      <c r="I144" s="78">
        <v>100000000</v>
      </c>
      <c r="J144" s="79" t="s">
        <v>2874</v>
      </c>
      <c r="K144" s="79" t="s">
        <v>2221</v>
      </c>
      <c r="L144" s="76" t="s">
        <v>2354</v>
      </c>
      <c r="M144" s="76" t="s">
        <v>2355</v>
      </c>
      <c r="N144" s="76" t="s">
        <v>2356</v>
      </c>
      <c r="O144" s="76" t="s">
        <v>2357</v>
      </c>
      <c r="P144" s="79" t="s">
        <v>4408</v>
      </c>
      <c r="Q144" s="79" t="s">
        <v>2364</v>
      </c>
      <c r="R144" s="79" t="s">
        <v>1720</v>
      </c>
      <c r="S144" s="79" t="s">
        <v>2365</v>
      </c>
      <c r="T144" s="79" t="s">
        <v>2364</v>
      </c>
      <c r="U144" s="80" t="s">
        <v>2364</v>
      </c>
      <c r="V144" s="80"/>
      <c r="W144" s="79"/>
      <c r="X144" s="81"/>
      <c r="Y144" s="79"/>
      <c r="Z144" s="79"/>
      <c r="AA144" s="82" t="str">
        <f t="shared" si="3"/>
        <v/>
      </c>
      <c r="AB144" s="80"/>
      <c r="AC144" s="80"/>
      <c r="AD144" s="80"/>
      <c r="AE144" s="76" t="s">
        <v>4415</v>
      </c>
      <c r="AF144" s="79" t="s">
        <v>2373</v>
      </c>
      <c r="AG144" s="76" t="s">
        <v>2374</v>
      </c>
    </row>
    <row r="145" spans="1:33" s="83" customFormat="1" ht="76.5" x14ac:dyDescent="0.25">
      <c r="A145" s="74" t="s">
        <v>2329</v>
      </c>
      <c r="B145" s="75">
        <v>72121406</v>
      </c>
      <c r="C145" s="76" t="s">
        <v>4416</v>
      </c>
      <c r="D145" s="76" t="s">
        <v>3165</v>
      </c>
      <c r="E145" s="75" t="s">
        <v>2488</v>
      </c>
      <c r="F145" s="75" t="s">
        <v>2326</v>
      </c>
      <c r="G145" s="85" t="s">
        <v>2330</v>
      </c>
      <c r="H145" s="78">
        <v>300000000</v>
      </c>
      <c r="I145" s="78">
        <v>300000000</v>
      </c>
      <c r="J145" s="79" t="s">
        <v>2874</v>
      </c>
      <c r="K145" s="79" t="s">
        <v>2221</v>
      </c>
      <c r="L145" s="76" t="s">
        <v>2354</v>
      </c>
      <c r="M145" s="76" t="s">
        <v>2355</v>
      </c>
      <c r="N145" s="76" t="s">
        <v>2356</v>
      </c>
      <c r="O145" s="76" t="s">
        <v>2357</v>
      </c>
      <c r="P145" s="79" t="s">
        <v>4413</v>
      </c>
      <c r="Q145" s="79" t="s">
        <v>2364</v>
      </c>
      <c r="R145" s="79" t="s">
        <v>1722</v>
      </c>
      <c r="S145" s="79" t="s">
        <v>2359</v>
      </c>
      <c r="T145" s="79" t="s">
        <v>2364</v>
      </c>
      <c r="U145" s="80" t="s">
        <v>2364</v>
      </c>
      <c r="V145" s="80"/>
      <c r="W145" s="79"/>
      <c r="X145" s="81"/>
      <c r="Y145" s="79"/>
      <c r="Z145" s="79"/>
      <c r="AA145" s="82" t="str">
        <f t="shared" si="3"/>
        <v/>
      </c>
      <c r="AB145" s="80"/>
      <c r="AC145" s="80"/>
      <c r="AD145" s="80"/>
      <c r="AE145" s="76" t="s">
        <v>4415</v>
      </c>
      <c r="AF145" s="79" t="s">
        <v>2373</v>
      </c>
      <c r="AG145" s="76" t="s">
        <v>2374</v>
      </c>
    </row>
    <row r="146" spans="1:33" s="83" customFormat="1" ht="102" x14ac:dyDescent="0.25">
      <c r="A146" s="74" t="s">
        <v>2329</v>
      </c>
      <c r="B146" s="75">
        <v>72121406</v>
      </c>
      <c r="C146" s="76" t="s">
        <v>4417</v>
      </c>
      <c r="D146" s="76" t="s">
        <v>3165</v>
      </c>
      <c r="E146" s="75" t="s">
        <v>2488</v>
      </c>
      <c r="F146" s="75" t="s">
        <v>2326</v>
      </c>
      <c r="G146" s="85" t="s">
        <v>2330</v>
      </c>
      <c r="H146" s="78">
        <v>100000000</v>
      </c>
      <c r="I146" s="78">
        <v>100000000</v>
      </c>
      <c r="J146" s="79" t="s">
        <v>2874</v>
      </c>
      <c r="K146" s="79" t="s">
        <v>2221</v>
      </c>
      <c r="L146" s="76" t="s">
        <v>2354</v>
      </c>
      <c r="M146" s="76" t="s">
        <v>2355</v>
      </c>
      <c r="N146" s="76" t="s">
        <v>2356</v>
      </c>
      <c r="O146" s="76" t="s">
        <v>2357</v>
      </c>
      <c r="P146" s="79" t="s">
        <v>4408</v>
      </c>
      <c r="Q146" s="79" t="s">
        <v>2364</v>
      </c>
      <c r="R146" s="79" t="s">
        <v>1720</v>
      </c>
      <c r="S146" s="79" t="s">
        <v>2365</v>
      </c>
      <c r="T146" s="79" t="s">
        <v>2364</v>
      </c>
      <c r="U146" s="80" t="s">
        <v>2364</v>
      </c>
      <c r="V146" s="80"/>
      <c r="W146" s="79"/>
      <c r="X146" s="81"/>
      <c r="Y146" s="79"/>
      <c r="Z146" s="79"/>
      <c r="AA146" s="82" t="str">
        <f t="shared" si="3"/>
        <v/>
      </c>
      <c r="AB146" s="80"/>
      <c r="AC146" s="80"/>
      <c r="AD146" s="80"/>
      <c r="AE146" s="76" t="s">
        <v>4415</v>
      </c>
      <c r="AF146" s="79" t="s">
        <v>2373</v>
      </c>
      <c r="AG146" s="76" t="s">
        <v>2374</v>
      </c>
    </row>
    <row r="147" spans="1:33" s="83" customFormat="1" ht="102" x14ac:dyDescent="0.25">
      <c r="A147" s="74" t="s">
        <v>2329</v>
      </c>
      <c r="B147" s="75">
        <v>72121406</v>
      </c>
      <c r="C147" s="76" t="s">
        <v>4417</v>
      </c>
      <c r="D147" s="76" t="s">
        <v>3165</v>
      </c>
      <c r="E147" s="75" t="s">
        <v>2224</v>
      </c>
      <c r="F147" s="75" t="s">
        <v>2326</v>
      </c>
      <c r="G147" s="85" t="s">
        <v>2330</v>
      </c>
      <c r="H147" s="78">
        <v>200000000</v>
      </c>
      <c r="I147" s="78">
        <v>200000000</v>
      </c>
      <c r="J147" s="79" t="s">
        <v>2874</v>
      </c>
      <c r="K147" s="79" t="s">
        <v>2221</v>
      </c>
      <c r="L147" s="76" t="s">
        <v>2354</v>
      </c>
      <c r="M147" s="76" t="s">
        <v>2355</v>
      </c>
      <c r="N147" s="76" t="s">
        <v>2356</v>
      </c>
      <c r="O147" s="76" t="s">
        <v>2357</v>
      </c>
      <c r="P147" s="79" t="s">
        <v>4413</v>
      </c>
      <c r="Q147" s="79" t="s">
        <v>2364</v>
      </c>
      <c r="R147" s="79" t="s">
        <v>1722</v>
      </c>
      <c r="S147" s="79" t="s">
        <v>2359</v>
      </c>
      <c r="T147" s="79" t="s">
        <v>2364</v>
      </c>
      <c r="U147" s="80" t="s">
        <v>2364</v>
      </c>
      <c r="V147" s="80"/>
      <c r="W147" s="79"/>
      <c r="X147" s="81"/>
      <c r="Y147" s="79"/>
      <c r="Z147" s="79"/>
      <c r="AA147" s="82" t="str">
        <f t="shared" si="3"/>
        <v/>
      </c>
      <c r="AB147" s="80"/>
      <c r="AC147" s="80"/>
      <c r="AD147" s="80"/>
      <c r="AE147" s="76" t="s">
        <v>4415</v>
      </c>
      <c r="AF147" s="79" t="s">
        <v>2373</v>
      </c>
      <c r="AG147" s="76" t="s">
        <v>2374</v>
      </c>
    </row>
    <row r="148" spans="1:33" s="83" customFormat="1" ht="63.75" x14ac:dyDescent="0.25">
      <c r="A148" s="74" t="s">
        <v>2329</v>
      </c>
      <c r="B148" s="75">
        <v>72121406</v>
      </c>
      <c r="C148" s="76" t="s">
        <v>4418</v>
      </c>
      <c r="D148" s="76" t="s">
        <v>3165</v>
      </c>
      <c r="E148" s="75" t="s">
        <v>2224</v>
      </c>
      <c r="F148" s="79" t="s">
        <v>2336</v>
      </c>
      <c r="G148" s="85" t="s">
        <v>2330</v>
      </c>
      <c r="H148" s="78">
        <v>900000000</v>
      </c>
      <c r="I148" s="78">
        <v>900000000</v>
      </c>
      <c r="J148" s="79" t="s">
        <v>2874</v>
      </c>
      <c r="K148" s="79" t="s">
        <v>2221</v>
      </c>
      <c r="L148" s="76" t="s">
        <v>2354</v>
      </c>
      <c r="M148" s="76" t="s">
        <v>2355</v>
      </c>
      <c r="N148" s="76" t="s">
        <v>2356</v>
      </c>
      <c r="O148" s="76" t="s">
        <v>2357</v>
      </c>
      <c r="P148" s="79" t="s">
        <v>4413</v>
      </c>
      <c r="Q148" s="79" t="s">
        <v>2358</v>
      </c>
      <c r="R148" s="79" t="s">
        <v>1722</v>
      </c>
      <c r="S148" s="79" t="s">
        <v>2359</v>
      </c>
      <c r="T148" s="79" t="s">
        <v>4419</v>
      </c>
      <c r="U148" s="80" t="s">
        <v>4419</v>
      </c>
      <c r="V148" s="80"/>
      <c r="W148" s="79"/>
      <c r="X148" s="81"/>
      <c r="Y148" s="79"/>
      <c r="Z148" s="79"/>
      <c r="AA148" s="82" t="str">
        <f t="shared" si="3"/>
        <v/>
      </c>
      <c r="AB148" s="80"/>
      <c r="AC148" s="80"/>
      <c r="AD148" s="80"/>
      <c r="AE148" s="76" t="s">
        <v>4420</v>
      </c>
      <c r="AF148" s="79" t="s">
        <v>4421</v>
      </c>
      <c r="AG148" s="76" t="s">
        <v>4422</v>
      </c>
    </row>
    <row r="149" spans="1:33" s="83" customFormat="1" ht="63.75" x14ac:dyDescent="0.25">
      <c r="A149" s="74" t="s">
        <v>2329</v>
      </c>
      <c r="B149" s="75">
        <v>81101515</v>
      </c>
      <c r="C149" s="76" t="s">
        <v>4423</v>
      </c>
      <c r="D149" s="76" t="s">
        <v>3165</v>
      </c>
      <c r="E149" s="75" t="s">
        <v>2224</v>
      </c>
      <c r="F149" s="75" t="s">
        <v>2362</v>
      </c>
      <c r="G149" s="85" t="s">
        <v>2330</v>
      </c>
      <c r="H149" s="78">
        <v>90000000</v>
      </c>
      <c r="I149" s="78">
        <v>90000000</v>
      </c>
      <c r="J149" s="79" t="s">
        <v>2874</v>
      </c>
      <c r="K149" s="79" t="s">
        <v>2221</v>
      </c>
      <c r="L149" s="76" t="s">
        <v>2354</v>
      </c>
      <c r="M149" s="76" t="s">
        <v>2355</v>
      </c>
      <c r="N149" s="76" t="s">
        <v>2356</v>
      </c>
      <c r="O149" s="76" t="s">
        <v>2357</v>
      </c>
      <c r="P149" s="79" t="s">
        <v>4413</v>
      </c>
      <c r="Q149" s="79" t="s">
        <v>2358</v>
      </c>
      <c r="R149" s="79" t="s">
        <v>1722</v>
      </c>
      <c r="S149" s="79" t="s">
        <v>2359</v>
      </c>
      <c r="T149" s="79" t="s">
        <v>4419</v>
      </c>
      <c r="U149" s="80" t="s">
        <v>4419</v>
      </c>
      <c r="V149" s="80"/>
      <c r="W149" s="79"/>
      <c r="X149" s="81"/>
      <c r="Y149" s="79"/>
      <c r="Z149" s="79"/>
      <c r="AA149" s="82" t="str">
        <f t="shared" si="3"/>
        <v/>
      </c>
      <c r="AB149" s="80"/>
      <c r="AC149" s="80"/>
      <c r="AD149" s="80"/>
      <c r="AE149" s="76" t="s">
        <v>4424</v>
      </c>
      <c r="AF149" s="79" t="s">
        <v>2346</v>
      </c>
      <c r="AG149" s="76" t="s">
        <v>2371</v>
      </c>
    </row>
    <row r="150" spans="1:33" s="83" customFormat="1" ht="76.5" x14ac:dyDescent="0.25">
      <c r="A150" s="74" t="s">
        <v>2329</v>
      </c>
      <c r="B150" s="75">
        <v>72121406</v>
      </c>
      <c r="C150" s="76" t="s">
        <v>4425</v>
      </c>
      <c r="D150" s="76" t="s">
        <v>3165</v>
      </c>
      <c r="E150" s="75" t="s">
        <v>2302</v>
      </c>
      <c r="F150" s="75" t="s">
        <v>2326</v>
      </c>
      <c r="G150" s="85" t="s">
        <v>2330</v>
      </c>
      <c r="H150" s="78">
        <v>650000000</v>
      </c>
      <c r="I150" s="78">
        <v>650000000</v>
      </c>
      <c r="J150" s="79" t="s">
        <v>2874</v>
      </c>
      <c r="K150" s="79" t="s">
        <v>2221</v>
      </c>
      <c r="L150" s="76" t="s">
        <v>2354</v>
      </c>
      <c r="M150" s="76" t="s">
        <v>2355</v>
      </c>
      <c r="N150" s="76" t="s">
        <v>2356</v>
      </c>
      <c r="O150" s="76" t="s">
        <v>2357</v>
      </c>
      <c r="P150" s="79" t="s">
        <v>4413</v>
      </c>
      <c r="Q150" s="79" t="s">
        <v>3407</v>
      </c>
      <c r="R150" s="79" t="s">
        <v>1722</v>
      </c>
      <c r="S150" s="79" t="s">
        <v>2359</v>
      </c>
      <c r="T150" s="79" t="s">
        <v>3407</v>
      </c>
      <c r="U150" s="80" t="s">
        <v>3407</v>
      </c>
      <c r="V150" s="80"/>
      <c r="W150" s="79"/>
      <c r="X150" s="81"/>
      <c r="Y150" s="79"/>
      <c r="Z150" s="79"/>
      <c r="AA150" s="82" t="str">
        <f t="shared" si="3"/>
        <v/>
      </c>
      <c r="AB150" s="80"/>
      <c r="AC150" s="80"/>
      <c r="AD150" s="80"/>
      <c r="AE150" s="76" t="s">
        <v>4426</v>
      </c>
      <c r="AF150" s="79" t="s">
        <v>2373</v>
      </c>
      <c r="AG150" s="76" t="s">
        <v>2374</v>
      </c>
    </row>
    <row r="151" spans="1:33" s="83" customFormat="1" ht="76.5" x14ac:dyDescent="0.25">
      <c r="A151" s="74" t="s">
        <v>2329</v>
      </c>
      <c r="B151" s="75">
        <v>72121406</v>
      </c>
      <c r="C151" s="76" t="s">
        <v>4427</v>
      </c>
      <c r="D151" s="76" t="s">
        <v>3165</v>
      </c>
      <c r="E151" s="75" t="s">
        <v>2224</v>
      </c>
      <c r="F151" s="75" t="s">
        <v>2326</v>
      </c>
      <c r="G151" s="85" t="s">
        <v>2330</v>
      </c>
      <c r="H151" s="78">
        <v>730000000</v>
      </c>
      <c r="I151" s="78">
        <v>730000000</v>
      </c>
      <c r="J151" s="79" t="s">
        <v>2874</v>
      </c>
      <c r="K151" s="79" t="s">
        <v>2221</v>
      </c>
      <c r="L151" s="76" t="s">
        <v>2354</v>
      </c>
      <c r="M151" s="76" t="s">
        <v>2355</v>
      </c>
      <c r="N151" s="76" t="s">
        <v>2356</v>
      </c>
      <c r="O151" s="76" t="s">
        <v>2357</v>
      </c>
      <c r="P151" s="79" t="s">
        <v>4413</v>
      </c>
      <c r="Q151" s="79" t="s">
        <v>2364</v>
      </c>
      <c r="R151" s="79" t="s">
        <v>1722</v>
      </c>
      <c r="S151" s="79" t="s">
        <v>2359</v>
      </c>
      <c r="T151" s="79" t="s">
        <v>2364</v>
      </c>
      <c r="U151" s="80" t="s">
        <v>2364</v>
      </c>
      <c r="V151" s="80"/>
      <c r="W151" s="79"/>
      <c r="X151" s="81"/>
      <c r="Y151" s="79"/>
      <c r="Z151" s="79"/>
      <c r="AA151" s="82" t="str">
        <f t="shared" si="3"/>
        <v/>
      </c>
      <c r="AB151" s="80"/>
      <c r="AC151" s="80"/>
      <c r="AD151" s="80"/>
      <c r="AE151" s="76" t="s">
        <v>4428</v>
      </c>
      <c r="AF151" s="79" t="s">
        <v>2373</v>
      </c>
      <c r="AG151" s="76" t="s">
        <v>2374</v>
      </c>
    </row>
    <row r="152" spans="1:33" s="83" customFormat="1" ht="63.75" x14ac:dyDescent="0.25">
      <c r="A152" s="74" t="s">
        <v>2329</v>
      </c>
      <c r="B152" s="75">
        <v>72121406</v>
      </c>
      <c r="C152" s="76" t="s">
        <v>4429</v>
      </c>
      <c r="D152" s="76" t="s">
        <v>3165</v>
      </c>
      <c r="E152" s="75" t="s">
        <v>2224</v>
      </c>
      <c r="F152" s="79" t="s">
        <v>2336</v>
      </c>
      <c r="G152" s="85" t="s">
        <v>2330</v>
      </c>
      <c r="H152" s="78">
        <v>1000000000</v>
      </c>
      <c r="I152" s="78">
        <v>1000000000</v>
      </c>
      <c r="J152" s="79" t="s">
        <v>2874</v>
      </c>
      <c r="K152" s="79" t="s">
        <v>2221</v>
      </c>
      <c r="L152" s="76" t="s">
        <v>2354</v>
      </c>
      <c r="M152" s="76" t="s">
        <v>2355</v>
      </c>
      <c r="N152" s="76" t="s">
        <v>2356</v>
      </c>
      <c r="O152" s="76" t="s">
        <v>2357</v>
      </c>
      <c r="P152" s="79" t="s">
        <v>4413</v>
      </c>
      <c r="Q152" s="79" t="s">
        <v>3407</v>
      </c>
      <c r="R152" s="79" t="s">
        <v>1722</v>
      </c>
      <c r="S152" s="79" t="s">
        <v>2359</v>
      </c>
      <c r="T152" s="79" t="s">
        <v>3407</v>
      </c>
      <c r="U152" s="80" t="s">
        <v>3407</v>
      </c>
      <c r="V152" s="80"/>
      <c r="W152" s="79"/>
      <c r="X152" s="81"/>
      <c r="Y152" s="79"/>
      <c r="Z152" s="79"/>
      <c r="AA152" s="82" t="str">
        <f t="shared" si="3"/>
        <v/>
      </c>
      <c r="AB152" s="80"/>
      <c r="AC152" s="80"/>
      <c r="AD152" s="80"/>
      <c r="AE152" s="76" t="s">
        <v>4420</v>
      </c>
      <c r="AF152" s="79" t="s">
        <v>4421</v>
      </c>
      <c r="AG152" s="76" t="s">
        <v>4422</v>
      </c>
    </row>
    <row r="153" spans="1:33" s="83" customFormat="1" ht="63.75" x14ac:dyDescent="0.25">
      <c r="A153" s="74" t="s">
        <v>2329</v>
      </c>
      <c r="B153" s="75">
        <v>81101515</v>
      </c>
      <c r="C153" s="76" t="s">
        <v>4430</v>
      </c>
      <c r="D153" s="76" t="s">
        <v>3165</v>
      </c>
      <c r="E153" s="75" t="s">
        <v>2347</v>
      </c>
      <c r="F153" s="75" t="s">
        <v>2362</v>
      </c>
      <c r="G153" s="85" t="s">
        <v>2330</v>
      </c>
      <c r="H153" s="78">
        <v>100000000</v>
      </c>
      <c r="I153" s="78">
        <v>100000000</v>
      </c>
      <c r="J153" s="79" t="s">
        <v>2874</v>
      </c>
      <c r="K153" s="79" t="s">
        <v>2221</v>
      </c>
      <c r="L153" s="76" t="s">
        <v>2354</v>
      </c>
      <c r="M153" s="76" t="s">
        <v>2355</v>
      </c>
      <c r="N153" s="76" t="s">
        <v>2356</v>
      </c>
      <c r="O153" s="76" t="s">
        <v>2357</v>
      </c>
      <c r="P153" s="79" t="s">
        <v>4413</v>
      </c>
      <c r="Q153" s="79" t="s">
        <v>3407</v>
      </c>
      <c r="R153" s="79" t="s">
        <v>1722</v>
      </c>
      <c r="S153" s="79" t="s">
        <v>2359</v>
      </c>
      <c r="T153" s="79" t="s">
        <v>3407</v>
      </c>
      <c r="U153" s="80" t="s">
        <v>3407</v>
      </c>
      <c r="V153" s="80"/>
      <c r="W153" s="79"/>
      <c r="X153" s="81"/>
      <c r="Y153" s="79"/>
      <c r="Z153" s="79"/>
      <c r="AA153" s="82" t="str">
        <f t="shared" si="3"/>
        <v/>
      </c>
      <c r="AB153" s="80"/>
      <c r="AC153" s="80"/>
      <c r="AD153" s="80"/>
      <c r="AE153" s="76" t="s">
        <v>4431</v>
      </c>
      <c r="AF153" s="79" t="s">
        <v>2346</v>
      </c>
      <c r="AG153" s="76" t="s">
        <v>2371</v>
      </c>
    </row>
    <row r="154" spans="1:33" s="83" customFormat="1" ht="76.5" x14ac:dyDescent="0.25">
      <c r="A154" s="74" t="s">
        <v>2329</v>
      </c>
      <c r="B154" s="75">
        <v>72121406</v>
      </c>
      <c r="C154" s="76" t="s">
        <v>4432</v>
      </c>
      <c r="D154" s="76" t="s">
        <v>3165</v>
      </c>
      <c r="E154" s="75" t="s">
        <v>2237</v>
      </c>
      <c r="F154" s="75" t="s">
        <v>2326</v>
      </c>
      <c r="G154" s="85" t="s">
        <v>4407</v>
      </c>
      <c r="H154" s="78">
        <v>350000000</v>
      </c>
      <c r="I154" s="78">
        <v>350000000</v>
      </c>
      <c r="J154" s="79" t="s">
        <v>2874</v>
      </c>
      <c r="K154" s="79" t="s">
        <v>2221</v>
      </c>
      <c r="L154" s="76" t="s">
        <v>2354</v>
      </c>
      <c r="M154" s="76" t="s">
        <v>2355</v>
      </c>
      <c r="N154" s="76" t="s">
        <v>2356</v>
      </c>
      <c r="O154" s="76" t="s">
        <v>2357</v>
      </c>
      <c r="P154" s="79" t="s">
        <v>4408</v>
      </c>
      <c r="Q154" s="79" t="s">
        <v>3402</v>
      </c>
      <c r="R154" s="79" t="s">
        <v>1720</v>
      </c>
      <c r="S154" s="79" t="s">
        <v>2365</v>
      </c>
      <c r="T154" s="79" t="s">
        <v>3402</v>
      </c>
      <c r="U154" s="80" t="s">
        <v>3402</v>
      </c>
      <c r="V154" s="80"/>
      <c r="W154" s="79"/>
      <c r="X154" s="81"/>
      <c r="Y154" s="79"/>
      <c r="Z154" s="79"/>
      <c r="AA154" s="82" t="str">
        <f t="shared" si="3"/>
        <v/>
      </c>
      <c r="AB154" s="80"/>
      <c r="AC154" s="80"/>
      <c r="AD154" s="80"/>
      <c r="AE154" s="76" t="s">
        <v>4428</v>
      </c>
      <c r="AF154" s="79" t="s">
        <v>2373</v>
      </c>
      <c r="AG154" s="76" t="s">
        <v>2374</v>
      </c>
    </row>
    <row r="155" spans="1:33" s="83" customFormat="1" ht="89.25" x14ac:dyDescent="0.25">
      <c r="A155" s="74" t="s">
        <v>2329</v>
      </c>
      <c r="B155" s="75">
        <v>72121406</v>
      </c>
      <c r="C155" s="76" t="s">
        <v>4433</v>
      </c>
      <c r="D155" s="76" t="s">
        <v>3165</v>
      </c>
      <c r="E155" s="75" t="s">
        <v>2237</v>
      </c>
      <c r="F155" s="84" t="s">
        <v>2834</v>
      </c>
      <c r="G155" s="85" t="s">
        <v>2330</v>
      </c>
      <c r="H155" s="78">
        <v>1970560944</v>
      </c>
      <c r="I155" s="78">
        <v>1970560944</v>
      </c>
      <c r="J155" s="79" t="s">
        <v>2874</v>
      </c>
      <c r="K155" s="79" t="s">
        <v>2221</v>
      </c>
      <c r="L155" s="76" t="s">
        <v>2354</v>
      </c>
      <c r="M155" s="76" t="s">
        <v>2355</v>
      </c>
      <c r="N155" s="76" t="s">
        <v>2356</v>
      </c>
      <c r="O155" s="76" t="s">
        <v>2357</v>
      </c>
      <c r="P155" s="79" t="s">
        <v>4434</v>
      </c>
      <c r="Q155" s="79" t="s">
        <v>2358</v>
      </c>
      <c r="R155" s="79" t="s">
        <v>1722</v>
      </c>
      <c r="S155" s="79" t="s">
        <v>2359</v>
      </c>
      <c r="T155" s="79" t="s">
        <v>2360</v>
      </c>
      <c r="U155" s="80" t="s">
        <v>667</v>
      </c>
      <c r="V155" s="80"/>
      <c r="W155" s="79"/>
      <c r="X155" s="81"/>
      <c r="Y155" s="79"/>
      <c r="Z155" s="79"/>
      <c r="AA155" s="82" t="str">
        <f t="shared" si="3"/>
        <v/>
      </c>
      <c r="AB155" s="80"/>
      <c r="AC155" s="80"/>
      <c r="AD155" s="80"/>
      <c r="AE155" s="76" t="s">
        <v>4435</v>
      </c>
      <c r="AF155" s="79" t="s">
        <v>2346</v>
      </c>
      <c r="AG155" s="76" t="s">
        <v>2371</v>
      </c>
    </row>
    <row r="156" spans="1:33" s="83" customFormat="1" ht="89.25" x14ac:dyDescent="0.25">
      <c r="A156" s="74" t="s">
        <v>2329</v>
      </c>
      <c r="B156" s="75">
        <v>72121406</v>
      </c>
      <c r="C156" s="76" t="s">
        <v>4433</v>
      </c>
      <c r="D156" s="76" t="s">
        <v>3165</v>
      </c>
      <c r="E156" s="75" t="s">
        <v>2237</v>
      </c>
      <c r="F156" s="84" t="s">
        <v>2834</v>
      </c>
      <c r="G156" s="85" t="s">
        <v>2330</v>
      </c>
      <c r="H156" s="78">
        <v>275477056</v>
      </c>
      <c r="I156" s="78">
        <v>275477056</v>
      </c>
      <c r="J156" s="79" t="s">
        <v>2874</v>
      </c>
      <c r="K156" s="79" t="s">
        <v>2221</v>
      </c>
      <c r="L156" s="76" t="s">
        <v>2354</v>
      </c>
      <c r="M156" s="76" t="s">
        <v>2355</v>
      </c>
      <c r="N156" s="76" t="s">
        <v>2356</v>
      </c>
      <c r="O156" s="76" t="s">
        <v>2357</v>
      </c>
      <c r="P156" s="79" t="s">
        <v>4434</v>
      </c>
      <c r="Q156" s="79" t="s">
        <v>2358</v>
      </c>
      <c r="R156" s="79" t="s">
        <v>1720</v>
      </c>
      <c r="S156" s="79" t="s">
        <v>2365</v>
      </c>
      <c r="T156" s="79" t="s">
        <v>2360</v>
      </c>
      <c r="U156" s="80" t="s">
        <v>667</v>
      </c>
      <c r="V156" s="80"/>
      <c r="W156" s="79"/>
      <c r="X156" s="81"/>
      <c r="Y156" s="79"/>
      <c r="Z156" s="79"/>
      <c r="AA156" s="82" t="str">
        <f t="shared" si="3"/>
        <v/>
      </c>
      <c r="AB156" s="80"/>
      <c r="AC156" s="80"/>
      <c r="AD156" s="80"/>
      <c r="AE156" s="76" t="s">
        <v>4435</v>
      </c>
      <c r="AF156" s="79" t="s">
        <v>2346</v>
      </c>
      <c r="AG156" s="76" t="s">
        <v>2371</v>
      </c>
    </row>
    <row r="157" spans="1:33" s="83" customFormat="1" ht="89.25" x14ac:dyDescent="0.25">
      <c r="A157" s="74" t="s">
        <v>2329</v>
      </c>
      <c r="B157" s="75">
        <v>72121406</v>
      </c>
      <c r="C157" s="76" t="s">
        <v>4433</v>
      </c>
      <c r="D157" s="76" t="s">
        <v>3165</v>
      </c>
      <c r="E157" s="75" t="s">
        <v>2302</v>
      </c>
      <c r="F157" s="84" t="s">
        <v>2834</v>
      </c>
      <c r="G157" s="85" t="s">
        <v>4407</v>
      </c>
      <c r="H157" s="78">
        <v>1190048483</v>
      </c>
      <c r="I157" s="78">
        <v>1190048483</v>
      </c>
      <c r="J157" s="79" t="s">
        <v>2874</v>
      </c>
      <c r="K157" s="79" t="s">
        <v>2221</v>
      </c>
      <c r="L157" s="76" t="s">
        <v>2354</v>
      </c>
      <c r="M157" s="76" t="s">
        <v>2355</v>
      </c>
      <c r="N157" s="76" t="s">
        <v>2356</v>
      </c>
      <c r="O157" s="76" t="s">
        <v>2357</v>
      </c>
      <c r="P157" s="79" t="s">
        <v>4408</v>
      </c>
      <c r="Q157" s="79" t="s">
        <v>3401</v>
      </c>
      <c r="R157" s="79" t="s">
        <v>1720</v>
      </c>
      <c r="S157" s="79" t="s">
        <v>2365</v>
      </c>
      <c r="T157" s="79" t="s">
        <v>2360</v>
      </c>
      <c r="U157" s="80" t="s">
        <v>667</v>
      </c>
      <c r="V157" s="80"/>
      <c r="W157" s="79"/>
      <c r="X157" s="81"/>
      <c r="Y157" s="79"/>
      <c r="Z157" s="79"/>
      <c r="AA157" s="82" t="str">
        <f t="shared" si="3"/>
        <v/>
      </c>
      <c r="AB157" s="80"/>
      <c r="AC157" s="80"/>
      <c r="AD157" s="80"/>
      <c r="AE157" s="76" t="s">
        <v>4435</v>
      </c>
      <c r="AF157" s="79" t="s">
        <v>2346</v>
      </c>
      <c r="AG157" s="76" t="s">
        <v>2371</v>
      </c>
    </row>
    <row r="158" spans="1:33" s="83" customFormat="1" ht="63.75" x14ac:dyDescent="0.25">
      <c r="A158" s="74" t="s">
        <v>2329</v>
      </c>
      <c r="B158" s="75">
        <v>72121406</v>
      </c>
      <c r="C158" s="76" t="s">
        <v>4436</v>
      </c>
      <c r="D158" s="76" t="s">
        <v>3161</v>
      </c>
      <c r="E158" s="75" t="s">
        <v>2219</v>
      </c>
      <c r="F158" s="84" t="s">
        <v>2834</v>
      </c>
      <c r="G158" s="85" t="s">
        <v>4407</v>
      </c>
      <c r="H158" s="78">
        <v>252047939</v>
      </c>
      <c r="I158" s="78">
        <v>252047939</v>
      </c>
      <c r="J158" s="79" t="s">
        <v>2874</v>
      </c>
      <c r="K158" s="79" t="s">
        <v>2221</v>
      </c>
      <c r="L158" s="76" t="s">
        <v>2354</v>
      </c>
      <c r="M158" s="76" t="s">
        <v>2355</v>
      </c>
      <c r="N158" s="76" t="s">
        <v>2356</v>
      </c>
      <c r="O158" s="76" t="s">
        <v>2357</v>
      </c>
      <c r="P158" s="79" t="s">
        <v>2352</v>
      </c>
      <c r="Q158" s="79" t="s">
        <v>3409</v>
      </c>
      <c r="R158" s="79" t="s">
        <v>3411</v>
      </c>
      <c r="S158" s="79" t="s">
        <v>4437</v>
      </c>
      <c r="T158" s="79" t="s">
        <v>3409</v>
      </c>
      <c r="U158" s="80" t="s">
        <v>4438</v>
      </c>
      <c r="V158" s="80"/>
      <c r="W158" s="79"/>
      <c r="X158" s="81"/>
      <c r="Y158" s="79"/>
      <c r="Z158" s="79"/>
      <c r="AA158" s="82" t="str">
        <f t="shared" si="3"/>
        <v/>
      </c>
      <c r="AB158" s="80"/>
      <c r="AC158" s="80"/>
      <c r="AD158" s="80"/>
      <c r="AE158" s="76" t="s">
        <v>4439</v>
      </c>
      <c r="AF158" s="79" t="s">
        <v>2346</v>
      </c>
      <c r="AG158" s="76" t="s">
        <v>2371</v>
      </c>
    </row>
    <row r="159" spans="1:33" s="83" customFormat="1" ht="63.75" x14ac:dyDescent="0.25">
      <c r="A159" s="74" t="s">
        <v>2329</v>
      </c>
      <c r="B159" s="75" t="s">
        <v>4440</v>
      </c>
      <c r="C159" s="76" t="s">
        <v>4441</v>
      </c>
      <c r="D159" s="76" t="s">
        <v>3168</v>
      </c>
      <c r="E159" s="75" t="s">
        <v>2224</v>
      </c>
      <c r="F159" s="75" t="s">
        <v>2326</v>
      </c>
      <c r="G159" s="77" t="s">
        <v>2343</v>
      </c>
      <c r="H159" s="78">
        <v>300000000</v>
      </c>
      <c r="I159" s="78">
        <v>300000000</v>
      </c>
      <c r="J159" s="79" t="s">
        <v>2874</v>
      </c>
      <c r="K159" s="79" t="s">
        <v>2221</v>
      </c>
      <c r="L159" s="76" t="s">
        <v>4442</v>
      </c>
      <c r="M159" s="76" t="s">
        <v>2444</v>
      </c>
      <c r="N159" s="76">
        <v>3838569</v>
      </c>
      <c r="O159" s="76" t="s">
        <v>4443</v>
      </c>
      <c r="P159" s="79" t="s">
        <v>3293</v>
      </c>
      <c r="Q159" s="79" t="s">
        <v>3370</v>
      </c>
      <c r="R159" s="79" t="s">
        <v>4444</v>
      </c>
      <c r="S159" s="79" t="s">
        <v>4445</v>
      </c>
      <c r="T159" s="79" t="s">
        <v>3370</v>
      </c>
      <c r="U159" s="80" t="s">
        <v>4446</v>
      </c>
      <c r="V159" s="80"/>
      <c r="W159" s="79"/>
      <c r="X159" s="81"/>
      <c r="Y159" s="79"/>
      <c r="Z159" s="79"/>
      <c r="AA159" s="82" t="str">
        <f t="shared" si="3"/>
        <v/>
      </c>
      <c r="AB159" s="80"/>
      <c r="AC159" s="80"/>
      <c r="AD159" s="80"/>
      <c r="AE159" s="76" t="s">
        <v>4447</v>
      </c>
      <c r="AF159" s="79" t="s">
        <v>2346</v>
      </c>
      <c r="AG159" s="76" t="s">
        <v>2371</v>
      </c>
    </row>
    <row r="160" spans="1:33" s="83" customFormat="1" ht="63.75" x14ac:dyDescent="0.25">
      <c r="A160" s="74" t="s">
        <v>2329</v>
      </c>
      <c r="B160" s="75" t="s">
        <v>4448</v>
      </c>
      <c r="C160" s="76" t="s">
        <v>4449</v>
      </c>
      <c r="D160" s="76" t="s">
        <v>3168</v>
      </c>
      <c r="E160" s="75" t="s">
        <v>2302</v>
      </c>
      <c r="F160" s="75" t="s">
        <v>2326</v>
      </c>
      <c r="G160" s="77" t="s">
        <v>2343</v>
      </c>
      <c r="H160" s="78">
        <v>600241862</v>
      </c>
      <c r="I160" s="78">
        <v>600241862</v>
      </c>
      <c r="J160" s="79" t="s">
        <v>2874</v>
      </c>
      <c r="K160" s="79" t="s">
        <v>2221</v>
      </c>
      <c r="L160" s="76" t="s">
        <v>4442</v>
      </c>
      <c r="M160" s="76" t="s">
        <v>2444</v>
      </c>
      <c r="N160" s="76">
        <v>3838569</v>
      </c>
      <c r="O160" s="76" t="s">
        <v>4443</v>
      </c>
      <c r="P160" s="79" t="s">
        <v>4450</v>
      </c>
      <c r="Q160" s="79" t="s">
        <v>4451</v>
      </c>
      <c r="R160" s="79" t="s">
        <v>4452</v>
      </c>
      <c r="S160" s="79" t="s">
        <v>4453</v>
      </c>
      <c r="T160" s="79" t="s">
        <v>4454</v>
      </c>
      <c r="U160" s="80" t="s">
        <v>4455</v>
      </c>
      <c r="V160" s="80"/>
      <c r="W160" s="79"/>
      <c r="X160" s="81"/>
      <c r="Y160" s="79"/>
      <c r="Z160" s="79"/>
      <c r="AA160" s="82" t="str">
        <f t="shared" si="3"/>
        <v/>
      </c>
      <c r="AB160" s="80"/>
      <c r="AC160" s="80"/>
      <c r="AD160" s="80"/>
      <c r="AE160" s="76" t="s">
        <v>4456</v>
      </c>
      <c r="AF160" s="79" t="s">
        <v>2346</v>
      </c>
      <c r="AG160" s="76" t="s">
        <v>2371</v>
      </c>
    </row>
    <row r="161" spans="1:33" s="83" customFormat="1" ht="63.75" x14ac:dyDescent="0.25">
      <c r="A161" s="74" t="s">
        <v>2329</v>
      </c>
      <c r="B161" s="75">
        <v>80111707</v>
      </c>
      <c r="C161" s="76" t="s">
        <v>4457</v>
      </c>
      <c r="D161" s="76" t="s">
        <v>3163</v>
      </c>
      <c r="E161" s="75" t="s">
        <v>2302</v>
      </c>
      <c r="F161" s="75" t="s">
        <v>2326</v>
      </c>
      <c r="G161" s="85" t="s">
        <v>2330</v>
      </c>
      <c r="H161" s="78">
        <v>1000000000</v>
      </c>
      <c r="I161" s="78">
        <v>1000000000</v>
      </c>
      <c r="J161" s="79" t="s">
        <v>2874</v>
      </c>
      <c r="K161" s="79" t="s">
        <v>2221</v>
      </c>
      <c r="L161" s="76" t="s">
        <v>4458</v>
      </c>
      <c r="M161" s="76" t="s">
        <v>4459</v>
      </c>
      <c r="N161" s="76">
        <v>3838470</v>
      </c>
      <c r="O161" s="76" t="s">
        <v>4081</v>
      </c>
      <c r="P161" s="79" t="s">
        <v>4460</v>
      </c>
      <c r="Q161" s="79" t="s">
        <v>4461</v>
      </c>
      <c r="R161" s="79" t="s">
        <v>3406</v>
      </c>
      <c r="S161" s="79" t="s">
        <v>2334</v>
      </c>
      <c r="T161" s="79" t="s">
        <v>4462</v>
      </c>
      <c r="U161" s="80" t="s">
        <v>4463</v>
      </c>
      <c r="V161" s="80"/>
      <c r="W161" s="79"/>
      <c r="X161" s="81"/>
      <c r="Y161" s="79"/>
      <c r="Z161" s="79"/>
      <c r="AA161" s="82" t="str">
        <f t="shared" si="3"/>
        <v/>
      </c>
      <c r="AB161" s="80"/>
      <c r="AC161" s="80"/>
      <c r="AD161" s="80"/>
      <c r="AE161" s="76" t="s">
        <v>4464</v>
      </c>
      <c r="AF161" s="79" t="s">
        <v>2346</v>
      </c>
      <c r="AG161" s="76" t="s">
        <v>2371</v>
      </c>
    </row>
    <row r="162" spans="1:33" s="83" customFormat="1" ht="63.75" x14ac:dyDescent="0.25">
      <c r="A162" s="74" t="s">
        <v>2329</v>
      </c>
      <c r="B162" s="75">
        <v>86111604</v>
      </c>
      <c r="C162" s="76" t="s">
        <v>4465</v>
      </c>
      <c r="D162" s="76" t="s">
        <v>3161</v>
      </c>
      <c r="E162" s="75" t="s">
        <v>2302</v>
      </c>
      <c r="F162" s="84" t="s">
        <v>2834</v>
      </c>
      <c r="G162" s="77" t="s">
        <v>2343</v>
      </c>
      <c r="H162" s="78">
        <v>40000000</v>
      </c>
      <c r="I162" s="78">
        <v>40000000</v>
      </c>
      <c r="J162" s="79" t="s">
        <v>2874</v>
      </c>
      <c r="K162" s="79" t="s">
        <v>2221</v>
      </c>
      <c r="L162" s="76" t="s">
        <v>4458</v>
      </c>
      <c r="M162" s="76" t="s">
        <v>4459</v>
      </c>
      <c r="N162" s="76">
        <v>3838470</v>
      </c>
      <c r="O162" s="76" t="s">
        <v>4081</v>
      </c>
      <c r="P162" s="79" t="s">
        <v>2352</v>
      </c>
      <c r="Q162" s="79" t="s">
        <v>4466</v>
      </c>
      <c r="R162" s="79" t="s">
        <v>1739</v>
      </c>
      <c r="S162" s="79" t="s">
        <v>4467</v>
      </c>
      <c r="T162" s="79" t="s">
        <v>4468</v>
      </c>
      <c r="U162" s="80" t="s">
        <v>4469</v>
      </c>
      <c r="V162" s="80"/>
      <c r="W162" s="79"/>
      <c r="X162" s="81"/>
      <c r="Y162" s="79"/>
      <c r="Z162" s="79"/>
      <c r="AA162" s="82" t="str">
        <f t="shared" si="3"/>
        <v/>
      </c>
      <c r="AB162" s="80"/>
      <c r="AC162" s="80"/>
      <c r="AD162" s="80"/>
      <c r="AE162" s="76" t="s">
        <v>4470</v>
      </c>
      <c r="AF162" s="79" t="s">
        <v>2346</v>
      </c>
      <c r="AG162" s="76" t="s">
        <v>2371</v>
      </c>
    </row>
    <row r="163" spans="1:33" s="83" customFormat="1" ht="63.75" x14ac:dyDescent="0.25">
      <c r="A163" s="74" t="s">
        <v>2329</v>
      </c>
      <c r="B163" s="75">
        <v>86111604</v>
      </c>
      <c r="C163" s="76" t="s">
        <v>4471</v>
      </c>
      <c r="D163" s="76" t="s">
        <v>3161</v>
      </c>
      <c r="E163" s="75" t="s">
        <v>2302</v>
      </c>
      <c r="F163" s="84" t="s">
        <v>2834</v>
      </c>
      <c r="G163" s="77" t="s">
        <v>2343</v>
      </c>
      <c r="H163" s="78">
        <v>40000000</v>
      </c>
      <c r="I163" s="78">
        <v>40000000</v>
      </c>
      <c r="J163" s="79" t="s">
        <v>2874</v>
      </c>
      <c r="K163" s="79" t="s">
        <v>2221</v>
      </c>
      <c r="L163" s="76" t="s">
        <v>4472</v>
      </c>
      <c r="M163" s="76" t="s">
        <v>4459</v>
      </c>
      <c r="N163" s="76">
        <v>3838470</v>
      </c>
      <c r="O163" s="76" t="s">
        <v>4081</v>
      </c>
      <c r="P163" s="79" t="s">
        <v>2352</v>
      </c>
      <c r="Q163" s="79" t="s">
        <v>4466</v>
      </c>
      <c r="R163" s="79" t="s">
        <v>1739</v>
      </c>
      <c r="S163" s="79" t="s">
        <v>4467</v>
      </c>
      <c r="T163" s="79" t="s">
        <v>4468</v>
      </c>
      <c r="U163" s="80" t="s">
        <v>4469</v>
      </c>
      <c r="V163" s="80"/>
      <c r="W163" s="79"/>
      <c r="X163" s="81"/>
      <c r="Y163" s="79"/>
      <c r="Z163" s="79"/>
      <c r="AA163" s="82" t="str">
        <f t="shared" si="3"/>
        <v/>
      </c>
      <c r="AB163" s="80"/>
      <c r="AC163" s="80"/>
      <c r="AD163" s="80"/>
      <c r="AE163" s="76" t="s">
        <v>4470</v>
      </c>
      <c r="AF163" s="79" t="s">
        <v>2346</v>
      </c>
      <c r="AG163" s="76" t="s">
        <v>2371</v>
      </c>
    </row>
    <row r="164" spans="1:33" s="83" customFormat="1" ht="63.75" x14ac:dyDescent="0.25">
      <c r="A164" s="74" t="s">
        <v>2329</v>
      </c>
      <c r="B164" s="75">
        <v>86111604</v>
      </c>
      <c r="C164" s="76" t="s">
        <v>4473</v>
      </c>
      <c r="D164" s="76" t="s">
        <v>3161</v>
      </c>
      <c r="E164" s="75" t="s">
        <v>2237</v>
      </c>
      <c r="F164" s="84" t="s">
        <v>2834</v>
      </c>
      <c r="G164" s="77" t="s">
        <v>2343</v>
      </c>
      <c r="H164" s="78">
        <v>98149000</v>
      </c>
      <c r="I164" s="78">
        <v>98149000</v>
      </c>
      <c r="J164" s="79" t="s">
        <v>2874</v>
      </c>
      <c r="K164" s="79" t="s">
        <v>2221</v>
      </c>
      <c r="L164" s="76" t="s">
        <v>4472</v>
      </c>
      <c r="M164" s="76" t="s">
        <v>4459</v>
      </c>
      <c r="N164" s="76">
        <v>3838470</v>
      </c>
      <c r="O164" s="76" t="s">
        <v>4081</v>
      </c>
      <c r="P164" s="79" t="s">
        <v>2352</v>
      </c>
      <c r="Q164" s="79" t="s">
        <v>4466</v>
      </c>
      <c r="R164" s="79" t="s">
        <v>1739</v>
      </c>
      <c r="S164" s="79" t="s">
        <v>4467</v>
      </c>
      <c r="T164" s="79" t="s">
        <v>4468</v>
      </c>
      <c r="U164" s="80" t="s">
        <v>4469</v>
      </c>
      <c r="V164" s="80"/>
      <c r="W164" s="79"/>
      <c r="X164" s="81"/>
      <c r="Y164" s="79"/>
      <c r="Z164" s="79"/>
      <c r="AA164" s="82" t="str">
        <f t="shared" si="3"/>
        <v/>
      </c>
      <c r="AB164" s="80"/>
      <c r="AC164" s="80"/>
      <c r="AD164" s="80"/>
      <c r="AE164" s="76" t="s">
        <v>4470</v>
      </c>
      <c r="AF164" s="79" t="s">
        <v>2346</v>
      </c>
      <c r="AG164" s="76" t="s">
        <v>2371</v>
      </c>
    </row>
    <row r="165" spans="1:33" s="83" customFormat="1" ht="63.75" x14ac:dyDescent="0.25">
      <c r="A165" s="74" t="s">
        <v>2329</v>
      </c>
      <c r="B165" s="75">
        <v>80111504</v>
      </c>
      <c r="C165" s="76" t="s">
        <v>4474</v>
      </c>
      <c r="D165" s="76" t="s">
        <v>4128</v>
      </c>
      <c r="E165" s="75" t="s">
        <v>2219</v>
      </c>
      <c r="F165" s="79" t="s">
        <v>2336</v>
      </c>
      <c r="G165" s="77" t="s">
        <v>2343</v>
      </c>
      <c r="H165" s="78">
        <v>4000000000</v>
      </c>
      <c r="I165" s="78">
        <v>4000000000</v>
      </c>
      <c r="J165" s="79" t="s">
        <v>4136</v>
      </c>
      <c r="K165" s="79" t="s">
        <v>2544</v>
      </c>
      <c r="L165" s="76" t="s">
        <v>4475</v>
      </c>
      <c r="M165" s="76" t="s">
        <v>4476</v>
      </c>
      <c r="N165" s="76">
        <v>3835510</v>
      </c>
      <c r="O165" s="76" t="s">
        <v>4084</v>
      </c>
      <c r="P165" s="79" t="s">
        <v>4477</v>
      </c>
      <c r="Q165" s="79" t="s">
        <v>3414</v>
      </c>
      <c r="R165" s="79" t="s">
        <v>1726</v>
      </c>
      <c r="S165" s="79" t="s">
        <v>4478</v>
      </c>
      <c r="T165" s="79" t="s">
        <v>4479</v>
      </c>
      <c r="U165" s="80" t="s">
        <v>4480</v>
      </c>
      <c r="V165" s="80"/>
      <c r="W165" s="79"/>
      <c r="X165" s="81"/>
      <c r="Y165" s="79"/>
      <c r="Z165" s="79"/>
      <c r="AA165" s="82" t="str">
        <f t="shared" si="3"/>
        <v/>
      </c>
      <c r="AB165" s="80"/>
      <c r="AC165" s="80"/>
      <c r="AD165" s="80" t="s">
        <v>4481</v>
      </c>
      <c r="AE165" s="76" t="s">
        <v>4482</v>
      </c>
      <c r="AF165" s="79" t="s">
        <v>2373</v>
      </c>
      <c r="AG165" s="76" t="s">
        <v>2374</v>
      </c>
    </row>
    <row r="166" spans="1:33" s="83" customFormat="1" ht="51" x14ac:dyDescent="0.25">
      <c r="A166" s="74" t="s">
        <v>2329</v>
      </c>
      <c r="B166" s="75" t="s">
        <v>4483</v>
      </c>
      <c r="C166" s="76" t="s">
        <v>4484</v>
      </c>
      <c r="D166" s="76" t="s">
        <v>4128</v>
      </c>
      <c r="E166" s="75" t="s">
        <v>2347</v>
      </c>
      <c r="F166" s="79" t="s">
        <v>2336</v>
      </c>
      <c r="G166" s="77" t="s">
        <v>2338</v>
      </c>
      <c r="H166" s="78">
        <v>5000000000</v>
      </c>
      <c r="I166" s="78">
        <v>5000000000</v>
      </c>
      <c r="J166" s="79" t="s">
        <v>4136</v>
      </c>
      <c r="K166" s="79" t="s">
        <v>2544</v>
      </c>
      <c r="L166" s="76" t="s">
        <v>4485</v>
      </c>
      <c r="M166" s="76" t="s">
        <v>4486</v>
      </c>
      <c r="N166" s="76">
        <v>3835513</v>
      </c>
      <c r="O166" s="76" t="s">
        <v>4487</v>
      </c>
      <c r="P166" s="79" t="s">
        <v>4488</v>
      </c>
      <c r="Q166" s="79" t="s">
        <v>4489</v>
      </c>
      <c r="R166" s="79" t="s">
        <v>4490</v>
      </c>
      <c r="S166" s="79" t="s">
        <v>2392</v>
      </c>
      <c r="T166" s="79" t="s">
        <v>4489</v>
      </c>
      <c r="U166" s="80" t="s">
        <v>4491</v>
      </c>
      <c r="V166" s="80"/>
      <c r="W166" s="79"/>
      <c r="X166" s="81"/>
      <c r="Y166" s="79"/>
      <c r="Z166" s="79"/>
      <c r="AA166" s="82" t="str">
        <f t="shared" si="3"/>
        <v/>
      </c>
      <c r="AB166" s="80"/>
      <c r="AC166" s="80"/>
      <c r="AD166" s="80" t="s">
        <v>4481</v>
      </c>
      <c r="AE166" s="76" t="s">
        <v>4492</v>
      </c>
      <c r="AF166" s="79" t="s">
        <v>2373</v>
      </c>
      <c r="AG166" s="76" t="s">
        <v>2374</v>
      </c>
    </row>
    <row r="167" spans="1:33" s="83" customFormat="1" ht="63.75" x14ac:dyDescent="0.25">
      <c r="A167" s="74" t="s">
        <v>2329</v>
      </c>
      <c r="B167" s="75">
        <v>86111503</v>
      </c>
      <c r="C167" s="76" t="s">
        <v>4493</v>
      </c>
      <c r="D167" s="76" t="s">
        <v>3161</v>
      </c>
      <c r="E167" s="75" t="s">
        <v>2219</v>
      </c>
      <c r="F167" s="84" t="s">
        <v>2834</v>
      </c>
      <c r="G167" s="77" t="s">
        <v>2338</v>
      </c>
      <c r="H167" s="78">
        <v>111215981</v>
      </c>
      <c r="I167" s="78">
        <f t="shared" ref="I167:I173" si="4">+H167</f>
        <v>111215981</v>
      </c>
      <c r="J167" s="79" t="s">
        <v>2874</v>
      </c>
      <c r="K167" s="79" t="s">
        <v>2221</v>
      </c>
      <c r="L167" s="76" t="s">
        <v>4485</v>
      </c>
      <c r="M167" s="76" t="s">
        <v>4486</v>
      </c>
      <c r="N167" s="76">
        <v>3835513</v>
      </c>
      <c r="O167" s="76" t="s">
        <v>4487</v>
      </c>
      <c r="P167" s="79" t="s">
        <v>4488</v>
      </c>
      <c r="Q167" s="79" t="s">
        <v>4494</v>
      </c>
      <c r="R167" s="79" t="s">
        <v>4490</v>
      </c>
      <c r="S167" s="79" t="s">
        <v>2392</v>
      </c>
      <c r="T167" s="79" t="s">
        <v>4489</v>
      </c>
      <c r="U167" s="80" t="s">
        <v>4491</v>
      </c>
      <c r="V167" s="80"/>
      <c r="W167" s="79"/>
      <c r="X167" s="81"/>
      <c r="Y167" s="79"/>
      <c r="Z167" s="79"/>
      <c r="AA167" s="82" t="str">
        <f t="shared" si="3"/>
        <v/>
      </c>
      <c r="AB167" s="80"/>
      <c r="AC167" s="80"/>
      <c r="AD167" s="80"/>
      <c r="AE167" s="76" t="s">
        <v>4495</v>
      </c>
      <c r="AF167" s="79" t="s">
        <v>2373</v>
      </c>
      <c r="AG167" s="76" t="s">
        <v>2371</v>
      </c>
    </row>
    <row r="168" spans="1:33" s="83" customFormat="1" ht="89.25" x14ac:dyDescent="0.25">
      <c r="A168" s="74" t="s">
        <v>2329</v>
      </c>
      <c r="B168" s="75">
        <v>86121502</v>
      </c>
      <c r="C168" s="76" t="s">
        <v>2348</v>
      </c>
      <c r="D168" s="76" t="s">
        <v>4128</v>
      </c>
      <c r="E168" s="75" t="s">
        <v>2219</v>
      </c>
      <c r="F168" s="84" t="s">
        <v>2834</v>
      </c>
      <c r="G168" s="85" t="s">
        <v>2330</v>
      </c>
      <c r="H168" s="78">
        <v>12378434261</v>
      </c>
      <c r="I168" s="78">
        <f t="shared" si="4"/>
        <v>12378434261</v>
      </c>
      <c r="J168" s="79" t="s">
        <v>2874</v>
      </c>
      <c r="K168" s="79" t="s">
        <v>2221</v>
      </c>
      <c r="L168" s="76" t="s">
        <v>2381</v>
      </c>
      <c r="M168" s="76" t="s">
        <v>2344</v>
      </c>
      <c r="N168" s="76" t="s">
        <v>4496</v>
      </c>
      <c r="O168" s="76" t="s">
        <v>2345</v>
      </c>
      <c r="P168" s="79" t="s">
        <v>2332</v>
      </c>
      <c r="Q168" s="79" t="s">
        <v>2333</v>
      </c>
      <c r="R168" s="79" t="s">
        <v>1736</v>
      </c>
      <c r="S168" s="79" t="s">
        <v>2349</v>
      </c>
      <c r="T168" s="79" t="s">
        <v>2350</v>
      </c>
      <c r="U168" s="80" t="s">
        <v>2351</v>
      </c>
      <c r="V168" s="80"/>
      <c r="W168" s="79"/>
      <c r="X168" s="81"/>
      <c r="Y168" s="79"/>
      <c r="Z168" s="79"/>
      <c r="AA168" s="82" t="str">
        <f t="shared" si="3"/>
        <v/>
      </c>
      <c r="AB168" s="80"/>
      <c r="AC168" s="80"/>
      <c r="AD168" s="80"/>
      <c r="AE168" s="76" t="s">
        <v>4497</v>
      </c>
      <c r="AF168" s="79" t="s">
        <v>4421</v>
      </c>
      <c r="AG168" s="76" t="s">
        <v>4422</v>
      </c>
    </row>
    <row r="169" spans="1:33" s="83" customFormat="1" ht="89.25" x14ac:dyDescent="0.25">
      <c r="A169" s="74" t="s">
        <v>2329</v>
      </c>
      <c r="B169" s="75">
        <v>86121502</v>
      </c>
      <c r="C169" s="76" t="s">
        <v>4498</v>
      </c>
      <c r="D169" s="76" t="s">
        <v>4128</v>
      </c>
      <c r="E169" s="75" t="s">
        <v>2219</v>
      </c>
      <c r="F169" s="84" t="s">
        <v>2834</v>
      </c>
      <c r="G169" s="85" t="s">
        <v>2330</v>
      </c>
      <c r="H169" s="78">
        <v>993625076</v>
      </c>
      <c r="I169" s="78">
        <f t="shared" si="4"/>
        <v>993625076</v>
      </c>
      <c r="J169" s="79" t="s">
        <v>2874</v>
      </c>
      <c r="K169" s="79" t="s">
        <v>2221</v>
      </c>
      <c r="L169" s="76" t="s">
        <v>2381</v>
      </c>
      <c r="M169" s="76" t="s">
        <v>2344</v>
      </c>
      <c r="N169" s="76" t="s">
        <v>4496</v>
      </c>
      <c r="O169" s="76" t="s">
        <v>2345</v>
      </c>
      <c r="P169" s="79" t="s">
        <v>2332</v>
      </c>
      <c r="Q169" s="79" t="s">
        <v>2333</v>
      </c>
      <c r="R169" s="79" t="s">
        <v>1736</v>
      </c>
      <c r="S169" s="79" t="s">
        <v>2349</v>
      </c>
      <c r="T169" s="79" t="s">
        <v>2350</v>
      </c>
      <c r="U169" s="80" t="s">
        <v>2351</v>
      </c>
      <c r="V169" s="80"/>
      <c r="W169" s="79"/>
      <c r="X169" s="81"/>
      <c r="Y169" s="79"/>
      <c r="Z169" s="79"/>
      <c r="AA169" s="82" t="str">
        <f t="shared" si="3"/>
        <v/>
      </c>
      <c r="AB169" s="80"/>
      <c r="AC169" s="80"/>
      <c r="AD169" s="80"/>
      <c r="AE169" s="76" t="s">
        <v>4499</v>
      </c>
      <c r="AF169" s="79" t="s">
        <v>2346</v>
      </c>
      <c r="AG169" s="76" t="s">
        <v>2371</v>
      </c>
    </row>
    <row r="170" spans="1:33" s="83" customFormat="1" ht="89.25" x14ac:dyDescent="0.25">
      <c r="A170" s="74" t="s">
        <v>2329</v>
      </c>
      <c r="B170" s="75">
        <v>86121502</v>
      </c>
      <c r="C170" s="76" t="s">
        <v>4500</v>
      </c>
      <c r="D170" s="76" t="s">
        <v>4128</v>
      </c>
      <c r="E170" s="75" t="s">
        <v>2219</v>
      </c>
      <c r="F170" s="84" t="s">
        <v>2834</v>
      </c>
      <c r="G170" s="85" t="s">
        <v>2330</v>
      </c>
      <c r="H170" s="78">
        <v>12947541528</v>
      </c>
      <c r="I170" s="78">
        <f t="shared" si="4"/>
        <v>12947541528</v>
      </c>
      <c r="J170" s="79" t="s">
        <v>2874</v>
      </c>
      <c r="K170" s="79" t="s">
        <v>2221</v>
      </c>
      <c r="L170" s="76" t="s">
        <v>2381</v>
      </c>
      <c r="M170" s="76" t="s">
        <v>2344</v>
      </c>
      <c r="N170" s="76" t="s">
        <v>4496</v>
      </c>
      <c r="O170" s="76" t="s">
        <v>2345</v>
      </c>
      <c r="P170" s="79" t="s">
        <v>2332</v>
      </c>
      <c r="Q170" s="79" t="s">
        <v>2333</v>
      </c>
      <c r="R170" s="79" t="s">
        <v>1736</v>
      </c>
      <c r="S170" s="79" t="s">
        <v>2349</v>
      </c>
      <c r="T170" s="79" t="s">
        <v>2350</v>
      </c>
      <c r="U170" s="80" t="s">
        <v>2351</v>
      </c>
      <c r="V170" s="80"/>
      <c r="W170" s="79"/>
      <c r="X170" s="81"/>
      <c r="Y170" s="79"/>
      <c r="Z170" s="79"/>
      <c r="AA170" s="82" t="str">
        <f t="shared" si="3"/>
        <v/>
      </c>
      <c r="AB170" s="80"/>
      <c r="AC170" s="80"/>
      <c r="AD170" s="80"/>
      <c r="AE170" s="76" t="s">
        <v>4501</v>
      </c>
      <c r="AF170" s="79" t="s">
        <v>4421</v>
      </c>
      <c r="AG170" s="76" t="s">
        <v>4422</v>
      </c>
    </row>
    <row r="171" spans="1:33" s="83" customFormat="1" ht="89.25" x14ac:dyDescent="0.25">
      <c r="A171" s="74" t="s">
        <v>2329</v>
      </c>
      <c r="B171" s="75">
        <v>86121502</v>
      </c>
      <c r="C171" s="76" t="s">
        <v>4502</v>
      </c>
      <c r="D171" s="76" t="s">
        <v>4128</v>
      </c>
      <c r="E171" s="75" t="s">
        <v>2219</v>
      </c>
      <c r="F171" s="84" t="s">
        <v>2834</v>
      </c>
      <c r="G171" s="85" t="s">
        <v>2330</v>
      </c>
      <c r="H171" s="78">
        <v>12101618625</v>
      </c>
      <c r="I171" s="78">
        <f t="shared" si="4"/>
        <v>12101618625</v>
      </c>
      <c r="J171" s="79" t="s">
        <v>2874</v>
      </c>
      <c r="K171" s="79" t="s">
        <v>2221</v>
      </c>
      <c r="L171" s="76" t="s">
        <v>2381</v>
      </c>
      <c r="M171" s="76" t="s">
        <v>2344</v>
      </c>
      <c r="N171" s="76" t="s">
        <v>4496</v>
      </c>
      <c r="O171" s="76" t="s">
        <v>2345</v>
      </c>
      <c r="P171" s="79" t="s">
        <v>2332</v>
      </c>
      <c r="Q171" s="79" t="s">
        <v>2333</v>
      </c>
      <c r="R171" s="79" t="s">
        <v>1736</v>
      </c>
      <c r="S171" s="79" t="s">
        <v>2349</v>
      </c>
      <c r="T171" s="79" t="s">
        <v>2350</v>
      </c>
      <c r="U171" s="80" t="s">
        <v>2351</v>
      </c>
      <c r="V171" s="80"/>
      <c r="W171" s="79"/>
      <c r="X171" s="81"/>
      <c r="Y171" s="79"/>
      <c r="Z171" s="79"/>
      <c r="AA171" s="82" t="str">
        <f t="shared" si="3"/>
        <v/>
      </c>
      <c r="AB171" s="80"/>
      <c r="AC171" s="80"/>
      <c r="AD171" s="80"/>
      <c r="AE171" s="76" t="s">
        <v>4503</v>
      </c>
      <c r="AF171" s="79" t="s">
        <v>4421</v>
      </c>
      <c r="AG171" s="76" t="s">
        <v>4422</v>
      </c>
    </row>
    <row r="172" spans="1:33" s="83" customFormat="1" ht="89.25" x14ac:dyDescent="0.25">
      <c r="A172" s="74" t="s">
        <v>2329</v>
      </c>
      <c r="B172" s="75">
        <v>86121503</v>
      </c>
      <c r="C172" s="76" t="s">
        <v>4504</v>
      </c>
      <c r="D172" s="76" t="s">
        <v>4128</v>
      </c>
      <c r="E172" s="75" t="s">
        <v>2219</v>
      </c>
      <c r="F172" s="84" t="s">
        <v>2834</v>
      </c>
      <c r="G172" s="85" t="s">
        <v>2330</v>
      </c>
      <c r="H172" s="78">
        <v>470971544</v>
      </c>
      <c r="I172" s="78">
        <f t="shared" si="4"/>
        <v>470971544</v>
      </c>
      <c r="J172" s="79" t="s">
        <v>2874</v>
      </c>
      <c r="K172" s="79" t="s">
        <v>2221</v>
      </c>
      <c r="L172" s="76" t="s">
        <v>2381</v>
      </c>
      <c r="M172" s="76" t="s">
        <v>2344</v>
      </c>
      <c r="N172" s="76" t="s">
        <v>4496</v>
      </c>
      <c r="O172" s="76" t="s">
        <v>2345</v>
      </c>
      <c r="P172" s="79" t="s">
        <v>2332</v>
      </c>
      <c r="Q172" s="79" t="s">
        <v>2333</v>
      </c>
      <c r="R172" s="79" t="s">
        <v>1736</v>
      </c>
      <c r="S172" s="79" t="s">
        <v>2349</v>
      </c>
      <c r="T172" s="79" t="s">
        <v>2350</v>
      </c>
      <c r="U172" s="80" t="s">
        <v>2351</v>
      </c>
      <c r="V172" s="80"/>
      <c r="W172" s="79"/>
      <c r="X172" s="81"/>
      <c r="Y172" s="79"/>
      <c r="Z172" s="79"/>
      <c r="AA172" s="82" t="str">
        <f t="shared" si="3"/>
        <v/>
      </c>
      <c r="AB172" s="80"/>
      <c r="AC172" s="80"/>
      <c r="AD172" s="80"/>
      <c r="AE172" s="76" t="s">
        <v>4505</v>
      </c>
      <c r="AF172" s="79" t="s">
        <v>2346</v>
      </c>
      <c r="AG172" s="76" t="s">
        <v>2371</v>
      </c>
    </row>
    <row r="173" spans="1:33" s="83" customFormat="1" ht="89.25" x14ac:dyDescent="0.25">
      <c r="A173" s="74" t="s">
        <v>2329</v>
      </c>
      <c r="B173" s="75">
        <v>86121503</v>
      </c>
      <c r="C173" s="76" t="s">
        <v>4506</v>
      </c>
      <c r="D173" s="76" t="s">
        <v>4128</v>
      </c>
      <c r="E173" s="75" t="s">
        <v>2225</v>
      </c>
      <c r="F173" s="84" t="s">
        <v>2834</v>
      </c>
      <c r="G173" s="85" t="s">
        <v>2330</v>
      </c>
      <c r="H173" s="78">
        <v>1055808966</v>
      </c>
      <c r="I173" s="78">
        <f t="shared" si="4"/>
        <v>1055808966</v>
      </c>
      <c r="J173" s="79" t="s">
        <v>2874</v>
      </c>
      <c r="K173" s="79" t="s">
        <v>2221</v>
      </c>
      <c r="L173" s="76" t="s">
        <v>2381</v>
      </c>
      <c r="M173" s="76" t="s">
        <v>2344</v>
      </c>
      <c r="N173" s="76" t="s">
        <v>4496</v>
      </c>
      <c r="O173" s="76" t="s">
        <v>2345</v>
      </c>
      <c r="P173" s="79" t="s">
        <v>2332</v>
      </c>
      <c r="Q173" s="79" t="s">
        <v>2333</v>
      </c>
      <c r="R173" s="79" t="s">
        <v>1736</v>
      </c>
      <c r="S173" s="79" t="s">
        <v>2349</v>
      </c>
      <c r="T173" s="79" t="s">
        <v>2350</v>
      </c>
      <c r="U173" s="80" t="s">
        <v>2351</v>
      </c>
      <c r="V173" s="80"/>
      <c r="W173" s="79"/>
      <c r="X173" s="81"/>
      <c r="Y173" s="79"/>
      <c r="Z173" s="79"/>
      <c r="AA173" s="82" t="str">
        <f t="shared" si="3"/>
        <v/>
      </c>
      <c r="AB173" s="80"/>
      <c r="AC173" s="80"/>
      <c r="AD173" s="80"/>
      <c r="AE173" s="76" t="s">
        <v>4507</v>
      </c>
      <c r="AF173" s="79" t="s">
        <v>2346</v>
      </c>
      <c r="AG173" s="76" t="s">
        <v>2371</v>
      </c>
    </row>
    <row r="174" spans="1:33" s="83" customFormat="1" ht="76.5" x14ac:dyDescent="0.25">
      <c r="A174" s="74" t="s">
        <v>2329</v>
      </c>
      <c r="B174" s="75">
        <v>80111701</v>
      </c>
      <c r="C174" s="76" t="s">
        <v>4508</v>
      </c>
      <c r="D174" s="76" t="s">
        <v>4128</v>
      </c>
      <c r="E174" s="75" t="s">
        <v>2237</v>
      </c>
      <c r="F174" s="79" t="s">
        <v>2336</v>
      </c>
      <c r="G174" s="85" t="s">
        <v>2330</v>
      </c>
      <c r="H174" s="78">
        <v>33000000000</v>
      </c>
      <c r="I174" s="78">
        <v>33000000000</v>
      </c>
      <c r="J174" s="79" t="s">
        <v>4136</v>
      </c>
      <c r="K174" s="79" t="s">
        <v>2544</v>
      </c>
      <c r="L174" s="76" t="s">
        <v>4082</v>
      </c>
      <c r="M174" s="76" t="s">
        <v>4509</v>
      </c>
      <c r="N174" s="76">
        <v>3835037</v>
      </c>
      <c r="O174" s="76" t="s">
        <v>4083</v>
      </c>
      <c r="P174" s="79" t="s">
        <v>2332</v>
      </c>
      <c r="Q174" s="79" t="s">
        <v>2333</v>
      </c>
      <c r="R174" s="79" t="s">
        <v>1735</v>
      </c>
      <c r="S174" s="79" t="s">
        <v>2337</v>
      </c>
      <c r="T174" s="79" t="s">
        <v>4510</v>
      </c>
      <c r="U174" s="80" t="s">
        <v>806</v>
      </c>
      <c r="V174" s="80" t="s">
        <v>4511</v>
      </c>
      <c r="W174" s="79"/>
      <c r="X174" s="81">
        <v>43062</v>
      </c>
      <c r="Y174" s="79"/>
      <c r="Z174" s="79"/>
      <c r="AA174" s="82" t="str">
        <f t="shared" si="3"/>
        <v>Información incompleta</v>
      </c>
      <c r="AB174" s="80"/>
      <c r="AC174" s="80"/>
      <c r="AD174" s="80" t="s">
        <v>4481</v>
      </c>
      <c r="AE174" s="76" t="s">
        <v>2331</v>
      </c>
      <c r="AF174" s="79" t="s">
        <v>2346</v>
      </c>
      <c r="AG174" s="76" t="s">
        <v>2371</v>
      </c>
    </row>
    <row r="175" spans="1:33" s="83" customFormat="1" ht="63.75" x14ac:dyDescent="0.25">
      <c r="A175" s="74" t="s">
        <v>2329</v>
      </c>
      <c r="B175" s="75">
        <v>90121502</v>
      </c>
      <c r="C175" s="76" t="s">
        <v>4512</v>
      </c>
      <c r="D175" s="76" t="s">
        <v>4128</v>
      </c>
      <c r="E175" s="75" t="s">
        <v>2237</v>
      </c>
      <c r="F175" s="84" t="s">
        <v>2834</v>
      </c>
      <c r="G175" s="85" t="s">
        <v>2330</v>
      </c>
      <c r="H175" s="78">
        <v>52000000</v>
      </c>
      <c r="I175" s="78">
        <v>52000000</v>
      </c>
      <c r="J175" s="79" t="s">
        <v>4136</v>
      </c>
      <c r="K175" s="79" t="s">
        <v>2544</v>
      </c>
      <c r="L175" s="76" t="s">
        <v>4513</v>
      </c>
      <c r="M175" s="76" t="s">
        <v>4514</v>
      </c>
      <c r="N175" s="76" t="s">
        <v>4515</v>
      </c>
      <c r="O175" s="76" t="s">
        <v>4516</v>
      </c>
      <c r="P175" s="79" t="s">
        <v>2372</v>
      </c>
      <c r="Q175" s="79" t="s">
        <v>2333</v>
      </c>
      <c r="R175" s="79" t="s">
        <v>1735</v>
      </c>
      <c r="S175" s="79" t="s">
        <v>2337</v>
      </c>
      <c r="T175" s="79" t="s">
        <v>4517</v>
      </c>
      <c r="U175" s="80" t="s">
        <v>806</v>
      </c>
      <c r="V175" s="80">
        <v>7571</v>
      </c>
      <c r="W175" s="79" t="s">
        <v>4518</v>
      </c>
      <c r="X175" s="81">
        <v>43013</v>
      </c>
      <c r="Y175" s="79" t="s">
        <v>4519</v>
      </c>
      <c r="Z175" s="79">
        <v>4600007506</v>
      </c>
      <c r="AA175" s="82">
        <f t="shared" si="3"/>
        <v>1</v>
      </c>
      <c r="AB175" s="80" t="s">
        <v>4520</v>
      </c>
      <c r="AC175" s="80"/>
      <c r="AD175" s="80"/>
      <c r="AE175" s="76" t="s">
        <v>4521</v>
      </c>
      <c r="AF175" s="79" t="s">
        <v>2346</v>
      </c>
      <c r="AG175" s="76" t="s">
        <v>2371</v>
      </c>
    </row>
    <row r="176" spans="1:33" s="83" customFormat="1" ht="63.75" x14ac:dyDescent="0.25">
      <c r="A176" s="74" t="s">
        <v>2329</v>
      </c>
      <c r="B176" s="75">
        <v>90121502</v>
      </c>
      <c r="C176" s="76" t="s">
        <v>4512</v>
      </c>
      <c r="D176" s="76" t="s">
        <v>4128</v>
      </c>
      <c r="E176" s="75" t="s">
        <v>2225</v>
      </c>
      <c r="F176" s="84" t="s">
        <v>2834</v>
      </c>
      <c r="G176" s="77" t="s">
        <v>2343</v>
      </c>
      <c r="H176" s="78">
        <v>108000000</v>
      </c>
      <c r="I176" s="78">
        <v>108000000</v>
      </c>
      <c r="J176" s="79" t="s">
        <v>4136</v>
      </c>
      <c r="K176" s="79" t="s">
        <v>2544</v>
      </c>
      <c r="L176" s="76" t="s">
        <v>4513</v>
      </c>
      <c r="M176" s="76" t="s">
        <v>4514</v>
      </c>
      <c r="N176" s="76" t="s">
        <v>4515</v>
      </c>
      <c r="O176" s="76" t="s">
        <v>4516</v>
      </c>
      <c r="P176" s="79" t="s">
        <v>2418</v>
      </c>
      <c r="Q176" s="79" t="s">
        <v>2418</v>
      </c>
      <c r="R176" s="79" t="s">
        <v>2418</v>
      </c>
      <c r="S176" s="79" t="s">
        <v>4522</v>
      </c>
      <c r="T176" s="79" t="s">
        <v>4517</v>
      </c>
      <c r="U176" s="80" t="s">
        <v>2418</v>
      </c>
      <c r="V176" s="80">
        <v>7571</v>
      </c>
      <c r="W176" s="79" t="s">
        <v>4523</v>
      </c>
      <c r="X176" s="81">
        <v>43013</v>
      </c>
      <c r="Y176" s="79" t="s">
        <v>4519</v>
      </c>
      <c r="Z176" s="79">
        <v>4600007506</v>
      </c>
      <c r="AA176" s="82">
        <f t="shared" si="3"/>
        <v>1</v>
      </c>
      <c r="AB176" s="80" t="s">
        <v>4520</v>
      </c>
      <c r="AC176" s="80"/>
      <c r="AD176" s="80"/>
      <c r="AE176" s="76" t="s">
        <v>4521</v>
      </c>
      <c r="AF176" s="79" t="s">
        <v>2346</v>
      </c>
      <c r="AG176" s="76" t="s">
        <v>2371</v>
      </c>
    </row>
    <row r="177" spans="1:33" s="83" customFormat="1" ht="89.25" x14ac:dyDescent="0.25">
      <c r="A177" s="74" t="s">
        <v>2329</v>
      </c>
      <c r="B177" s="75">
        <v>81112101</v>
      </c>
      <c r="C177" s="76" t="s">
        <v>4524</v>
      </c>
      <c r="D177" s="76" t="s">
        <v>4128</v>
      </c>
      <c r="E177" s="75" t="s">
        <v>2225</v>
      </c>
      <c r="F177" s="84" t="s">
        <v>2834</v>
      </c>
      <c r="G177" s="77" t="s">
        <v>2343</v>
      </c>
      <c r="H177" s="78">
        <v>1159468085</v>
      </c>
      <c r="I177" s="78">
        <f t="shared" ref="I177:I182" si="5">+H177</f>
        <v>1159468085</v>
      </c>
      <c r="J177" s="79" t="s">
        <v>4136</v>
      </c>
      <c r="K177" s="79" t="s">
        <v>2544</v>
      </c>
      <c r="L177" s="76" t="s">
        <v>4525</v>
      </c>
      <c r="M177" s="76" t="s">
        <v>4526</v>
      </c>
      <c r="N177" s="76">
        <v>3835160</v>
      </c>
      <c r="O177" s="76" t="s">
        <v>2341</v>
      </c>
      <c r="P177" s="79" t="s">
        <v>2339</v>
      </c>
      <c r="Q177" s="79" t="s">
        <v>3415</v>
      </c>
      <c r="R177" s="79" t="s">
        <v>1721</v>
      </c>
      <c r="S177" s="79" t="s">
        <v>2342</v>
      </c>
      <c r="T177" s="79" t="s">
        <v>3415</v>
      </c>
      <c r="U177" s="80" t="s">
        <v>4527</v>
      </c>
      <c r="V177" s="80">
        <v>6281</v>
      </c>
      <c r="W177" s="79">
        <v>6281</v>
      </c>
      <c r="X177" s="81">
        <v>42717</v>
      </c>
      <c r="Y177" s="79"/>
      <c r="Z177" s="79">
        <v>4600006140</v>
      </c>
      <c r="AA177" s="82" t="str">
        <f t="shared" si="3"/>
        <v>Información incompleta</v>
      </c>
      <c r="AB177" s="80" t="s">
        <v>4528</v>
      </c>
      <c r="AC177" s="80"/>
      <c r="AD177" s="80" t="s">
        <v>4529</v>
      </c>
      <c r="AE177" s="76" t="s">
        <v>4530</v>
      </c>
      <c r="AF177" s="79" t="s">
        <v>4421</v>
      </c>
      <c r="AG177" s="76" t="s">
        <v>4422</v>
      </c>
    </row>
    <row r="178" spans="1:33" s="83" customFormat="1" ht="63.75" x14ac:dyDescent="0.25">
      <c r="A178" s="74" t="s">
        <v>2329</v>
      </c>
      <c r="B178" s="75">
        <v>81112101</v>
      </c>
      <c r="C178" s="76" t="s">
        <v>4531</v>
      </c>
      <c r="D178" s="76" t="s">
        <v>4128</v>
      </c>
      <c r="E178" s="75" t="s">
        <v>2347</v>
      </c>
      <c r="F178" s="84" t="s">
        <v>2834</v>
      </c>
      <c r="G178" s="77" t="s">
        <v>2338</v>
      </c>
      <c r="H178" s="78">
        <f>738784018.5</f>
        <v>738784018.5</v>
      </c>
      <c r="I178" s="78">
        <f t="shared" si="5"/>
        <v>738784018.5</v>
      </c>
      <c r="J178" s="79" t="s">
        <v>4136</v>
      </c>
      <c r="K178" s="79" t="s">
        <v>2544</v>
      </c>
      <c r="L178" s="76" t="s">
        <v>4525</v>
      </c>
      <c r="M178" s="76" t="s">
        <v>4526</v>
      </c>
      <c r="N178" s="76">
        <v>3835160</v>
      </c>
      <c r="O178" s="76" t="s">
        <v>2341</v>
      </c>
      <c r="P178" s="79" t="s">
        <v>4532</v>
      </c>
      <c r="Q178" s="79" t="s">
        <v>4533</v>
      </c>
      <c r="R178" s="79" t="s">
        <v>4534</v>
      </c>
      <c r="S178" s="79" t="s">
        <v>4535</v>
      </c>
      <c r="T178" s="79" t="s">
        <v>4533</v>
      </c>
      <c r="U178" s="80" t="s">
        <v>4536</v>
      </c>
      <c r="V178" s="80">
        <v>7159</v>
      </c>
      <c r="W178" s="79">
        <v>7159</v>
      </c>
      <c r="X178" s="81">
        <v>42907</v>
      </c>
      <c r="Y178" s="79" t="s">
        <v>4537</v>
      </c>
      <c r="Z178" s="79">
        <v>4600006945</v>
      </c>
      <c r="AA178" s="82">
        <f t="shared" si="3"/>
        <v>1</v>
      </c>
      <c r="AB178" s="80" t="s">
        <v>4538</v>
      </c>
      <c r="AC178" s="80"/>
      <c r="AD178" s="80"/>
      <c r="AE178" s="76" t="s">
        <v>4539</v>
      </c>
      <c r="AF178" s="79" t="s">
        <v>2346</v>
      </c>
      <c r="AG178" s="76" t="s">
        <v>2371</v>
      </c>
    </row>
    <row r="179" spans="1:33" s="83" customFormat="1" ht="63.75" x14ac:dyDescent="0.25">
      <c r="A179" s="74" t="s">
        <v>2329</v>
      </c>
      <c r="B179" s="75">
        <v>81112101</v>
      </c>
      <c r="C179" s="76" t="s">
        <v>4540</v>
      </c>
      <c r="D179" s="76" t="s">
        <v>3161</v>
      </c>
      <c r="E179" s="75" t="s">
        <v>2224</v>
      </c>
      <c r="F179" s="84" t="s">
        <v>2834</v>
      </c>
      <c r="G179" s="77" t="s">
        <v>2343</v>
      </c>
      <c r="H179" s="78">
        <v>300000000</v>
      </c>
      <c r="I179" s="78">
        <f t="shared" si="5"/>
        <v>300000000</v>
      </c>
      <c r="J179" s="79" t="s">
        <v>2874</v>
      </c>
      <c r="K179" s="79" t="s">
        <v>2221</v>
      </c>
      <c r="L179" s="76" t="s">
        <v>4525</v>
      </c>
      <c r="M179" s="76" t="s">
        <v>4526</v>
      </c>
      <c r="N179" s="76">
        <v>3835160</v>
      </c>
      <c r="O179" s="76" t="s">
        <v>2341</v>
      </c>
      <c r="P179" s="79" t="s">
        <v>4532</v>
      </c>
      <c r="Q179" s="79" t="s">
        <v>4533</v>
      </c>
      <c r="R179" s="79" t="s">
        <v>4534</v>
      </c>
      <c r="S179" s="79" t="s">
        <v>4535</v>
      </c>
      <c r="T179" s="79" t="s">
        <v>4533</v>
      </c>
      <c r="U179" s="80" t="s">
        <v>4536</v>
      </c>
      <c r="V179" s="80"/>
      <c r="W179" s="79"/>
      <c r="X179" s="81"/>
      <c r="Y179" s="79"/>
      <c r="Z179" s="79"/>
      <c r="AA179" s="82" t="str">
        <f t="shared" si="3"/>
        <v/>
      </c>
      <c r="AB179" s="80"/>
      <c r="AC179" s="80"/>
      <c r="AD179" s="80"/>
      <c r="AE179" s="76" t="s">
        <v>4539</v>
      </c>
      <c r="AF179" s="79" t="s">
        <v>2346</v>
      </c>
      <c r="AG179" s="76" t="s">
        <v>2371</v>
      </c>
    </row>
    <row r="180" spans="1:33" s="83" customFormat="1" ht="76.5" x14ac:dyDescent="0.25">
      <c r="A180" s="74" t="s">
        <v>2329</v>
      </c>
      <c r="B180" s="75">
        <v>81111501</v>
      </c>
      <c r="C180" s="76" t="s">
        <v>4541</v>
      </c>
      <c r="D180" s="76" t="s">
        <v>3161</v>
      </c>
      <c r="E180" s="75" t="s">
        <v>2237</v>
      </c>
      <c r="F180" s="84" t="s">
        <v>2834</v>
      </c>
      <c r="G180" s="77" t="s">
        <v>2343</v>
      </c>
      <c r="H180" s="78">
        <v>140000000</v>
      </c>
      <c r="I180" s="78">
        <f t="shared" si="5"/>
        <v>140000000</v>
      </c>
      <c r="J180" s="79" t="s">
        <v>4136</v>
      </c>
      <c r="K180" s="79" t="s">
        <v>2544</v>
      </c>
      <c r="L180" s="76" t="s">
        <v>4542</v>
      </c>
      <c r="M180" s="76" t="s">
        <v>4543</v>
      </c>
      <c r="N180" s="76">
        <v>3835234</v>
      </c>
      <c r="O180" s="76" t="s">
        <v>4080</v>
      </c>
      <c r="P180" s="79" t="s">
        <v>4544</v>
      </c>
      <c r="Q180" s="79" t="s">
        <v>3410</v>
      </c>
      <c r="R180" s="79" t="s">
        <v>4545</v>
      </c>
      <c r="S180" s="79" t="s">
        <v>2353</v>
      </c>
      <c r="T180" s="79" t="s">
        <v>4546</v>
      </c>
      <c r="U180" s="80" t="s">
        <v>4547</v>
      </c>
      <c r="V180" s="80"/>
      <c r="W180" s="79"/>
      <c r="X180" s="81"/>
      <c r="Y180" s="79"/>
      <c r="Z180" s="79"/>
      <c r="AA180" s="82" t="str">
        <f t="shared" si="3"/>
        <v/>
      </c>
      <c r="AB180" s="80"/>
      <c r="AC180" s="80"/>
      <c r="AD180" s="80" t="s">
        <v>4548</v>
      </c>
      <c r="AE180" s="76" t="s">
        <v>4549</v>
      </c>
      <c r="AF180" s="79" t="s">
        <v>2346</v>
      </c>
      <c r="AG180" s="76" t="s">
        <v>2371</v>
      </c>
    </row>
    <row r="181" spans="1:33" s="83" customFormat="1" ht="63.75" x14ac:dyDescent="0.25">
      <c r="A181" s="74" t="s">
        <v>2329</v>
      </c>
      <c r="B181" s="76" t="s">
        <v>4550</v>
      </c>
      <c r="C181" s="76" t="s">
        <v>4551</v>
      </c>
      <c r="D181" s="76" t="s">
        <v>4128</v>
      </c>
      <c r="E181" s="75" t="s">
        <v>2237</v>
      </c>
      <c r="F181" s="79" t="s">
        <v>2336</v>
      </c>
      <c r="G181" s="85" t="s">
        <v>2330</v>
      </c>
      <c r="H181" s="78">
        <v>900000000</v>
      </c>
      <c r="I181" s="78">
        <f t="shared" si="5"/>
        <v>900000000</v>
      </c>
      <c r="J181" s="79" t="s">
        <v>4136</v>
      </c>
      <c r="K181" s="79" t="s">
        <v>2544</v>
      </c>
      <c r="L181" s="76" t="s">
        <v>4082</v>
      </c>
      <c r="M181" s="76" t="s">
        <v>4509</v>
      </c>
      <c r="N181" s="76">
        <v>3835037</v>
      </c>
      <c r="O181" s="76" t="s">
        <v>4083</v>
      </c>
      <c r="P181" s="79" t="s">
        <v>4552</v>
      </c>
      <c r="Q181" s="79" t="s">
        <v>4553</v>
      </c>
      <c r="R181" s="79" t="s">
        <v>4554</v>
      </c>
      <c r="S181" s="79" t="s">
        <v>4555</v>
      </c>
      <c r="T181" s="79" t="s">
        <v>4553</v>
      </c>
      <c r="U181" s="80" t="s">
        <v>4556</v>
      </c>
      <c r="V181" s="80"/>
      <c r="W181" s="79"/>
      <c r="X181" s="81"/>
      <c r="Y181" s="79"/>
      <c r="Z181" s="79"/>
      <c r="AA181" s="82" t="str">
        <f t="shared" si="3"/>
        <v/>
      </c>
      <c r="AB181" s="80"/>
      <c r="AC181" s="80"/>
      <c r="AD181" s="80" t="s">
        <v>4481</v>
      </c>
      <c r="AE181" s="76" t="s">
        <v>4557</v>
      </c>
      <c r="AF181" s="79" t="s">
        <v>4421</v>
      </c>
      <c r="AG181" s="76" t="s">
        <v>4422</v>
      </c>
    </row>
    <row r="182" spans="1:33" s="83" customFormat="1" ht="63.75" x14ac:dyDescent="0.25">
      <c r="A182" s="74" t="s">
        <v>2329</v>
      </c>
      <c r="B182" s="75" t="s">
        <v>4558</v>
      </c>
      <c r="C182" s="76" t="s">
        <v>4551</v>
      </c>
      <c r="D182" s="76" t="s">
        <v>4128</v>
      </c>
      <c r="E182" s="75" t="s">
        <v>2292</v>
      </c>
      <c r="F182" s="79" t="s">
        <v>2336</v>
      </c>
      <c r="G182" s="77" t="s">
        <v>2343</v>
      </c>
      <c r="H182" s="78">
        <v>400000000</v>
      </c>
      <c r="I182" s="78">
        <f t="shared" si="5"/>
        <v>400000000</v>
      </c>
      <c r="J182" s="79" t="s">
        <v>2874</v>
      </c>
      <c r="K182" s="79" t="s">
        <v>2221</v>
      </c>
      <c r="L182" s="76" t="str">
        <f>+L181</f>
        <v>Juliana Arboleda Jiménez</v>
      </c>
      <c r="M182" s="76" t="str">
        <f>+M181</f>
        <v>Directora Financiera</v>
      </c>
      <c r="N182" s="76">
        <v>3835037</v>
      </c>
      <c r="O182" s="76" t="s">
        <v>4083</v>
      </c>
      <c r="P182" s="79" t="s">
        <v>4552</v>
      </c>
      <c r="Q182" s="79" t="s">
        <v>4559</v>
      </c>
      <c r="R182" s="79" t="s">
        <v>4554</v>
      </c>
      <c r="S182" s="79" t="s">
        <v>4555</v>
      </c>
      <c r="T182" s="79" t="s">
        <v>4559</v>
      </c>
      <c r="U182" s="80" t="s">
        <v>4556</v>
      </c>
      <c r="V182" s="80"/>
      <c r="W182" s="79"/>
      <c r="X182" s="81"/>
      <c r="Y182" s="79"/>
      <c r="Z182" s="79"/>
      <c r="AA182" s="82" t="str">
        <f t="shared" si="3"/>
        <v/>
      </c>
      <c r="AB182" s="80"/>
      <c r="AC182" s="80"/>
      <c r="AD182" s="80"/>
      <c r="AE182" s="76" t="s">
        <v>4557</v>
      </c>
      <c r="AF182" s="79" t="s">
        <v>4421</v>
      </c>
      <c r="AG182" s="76" t="s">
        <v>4422</v>
      </c>
    </row>
    <row r="183" spans="1:33" s="83" customFormat="1" ht="63.75" x14ac:dyDescent="0.25">
      <c r="A183" s="74" t="s">
        <v>2329</v>
      </c>
      <c r="B183" s="75">
        <v>86121504</v>
      </c>
      <c r="C183" s="76" t="s">
        <v>4560</v>
      </c>
      <c r="D183" s="76" t="s">
        <v>4128</v>
      </c>
      <c r="E183" s="75" t="s">
        <v>2292</v>
      </c>
      <c r="F183" s="84" t="s">
        <v>2834</v>
      </c>
      <c r="G183" s="77" t="s">
        <v>2343</v>
      </c>
      <c r="H183" s="78">
        <v>300000000</v>
      </c>
      <c r="I183" s="78">
        <v>300000000</v>
      </c>
      <c r="J183" s="79" t="s">
        <v>2874</v>
      </c>
      <c r="K183" s="79" t="s">
        <v>2221</v>
      </c>
      <c r="L183" s="76" t="s">
        <v>4561</v>
      </c>
      <c r="M183" s="76" t="s">
        <v>4562</v>
      </c>
      <c r="N183" s="76">
        <v>3838551</v>
      </c>
      <c r="O183" s="76" t="s">
        <v>4563</v>
      </c>
      <c r="P183" s="79" t="s">
        <v>4552</v>
      </c>
      <c r="Q183" s="79" t="s">
        <v>4564</v>
      </c>
      <c r="R183" s="79" t="s">
        <v>1725</v>
      </c>
      <c r="S183" s="79" t="s">
        <v>2397</v>
      </c>
      <c r="T183" s="79" t="s">
        <v>4564</v>
      </c>
      <c r="U183" s="80" t="s">
        <v>4565</v>
      </c>
      <c r="V183" s="80"/>
      <c r="W183" s="79"/>
      <c r="X183" s="81"/>
      <c r="Y183" s="79"/>
      <c r="Z183" s="79"/>
      <c r="AA183" s="82" t="str">
        <f t="shared" si="3"/>
        <v/>
      </c>
      <c r="AB183" s="80"/>
      <c r="AC183" s="80"/>
      <c r="AD183" s="80"/>
      <c r="AE183" s="76" t="s">
        <v>4566</v>
      </c>
      <c r="AF183" s="79" t="s">
        <v>2346</v>
      </c>
      <c r="AG183" s="76" t="s">
        <v>2371</v>
      </c>
    </row>
    <row r="184" spans="1:33" s="83" customFormat="1" ht="63.75" x14ac:dyDescent="0.25">
      <c r="A184" s="74" t="s">
        <v>2329</v>
      </c>
      <c r="B184" s="75">
        <v>86121504</v>
      </c>
      <c r="C184" s="76" t="s">
        <v>4567</v>
      </c>
      <c r="D184" s="76" t="s">
        <v>4128</v>
      </c>
      <c r="E184" s="75" t="s">
        <v>2219</v>
      </c>
      <c r="F184" s="84" t="s">
        <v>2834</v>
      </c>
      <c r="G184" s="77" t="s">
        <v>2343</v>
      </c>
      <c r="H184" s="78">
        <v>200000000</v>
      </c>
      <c r="I184" s="78">
        <v>200000000</v>
      </c>
      <c r="J184" s="79" t="s">
        <v>2874</v>
      </c>
      <c r="K184" s="79" t="s">
        <v>2221</v>
      </c>
      <c r="L184" s="76" t="s">
        <v>4561</v>
      </c>
      <c r="M184" s="76" t="s">
        <v>4562</v>
      </c>
      <c r="N184" s="76">
        <v>3838551</v>
      </c>
      <c r="O184" s="76" t="s">
        <v>4563</v>
      </c>
      <c r="P184" s="79" t="s">
        <v>4552</v>
      </c>
      <c r="Q184" s="79" t="s">
        <v>4568</v>
      </c>
      <c r="R184" s="79" t="s">
        <v>1725</v>
      </c>
      <c r="S184" s="79" t="s">
        <v>2397</v>
      </c>
      <c r="T184" s="79" t="s">
        <v>4568</v>
      </c>
      <c r="U184" s="80" t="s">
        <v>4569</v>
      </c>
      <c r="V184" s="80"/>
      <c r="W184" s="79"/>
      <c r="X184" s="81"/>
      <c r="Y184" s="79"/>
      <c r="Z184" s="79"/>
      <c r="AA184" s="82" t="str">
        <f t="shared" si="3"/>
        <v/>
      </c>
      <c r="AB184" s="80"/>
      <c r="AC184" s="80"/>
      <c r="AD184" s="80"/>
      <c r="AE184" s="76" t="s">
        <v>4570</v>
      </c>
      <c r="AF184" s="79" t="s">
        <v>2346</v>
      </c>
      <c r="AG184" s="76" t="s">
        <v>2371</v>
      </c>
    </row>
    <row r="185" spans="1:33" s="83" customFormat="1" ht="63.75" x14ac:dyDescent="0.25">
      <c r="A185" s="74" t="s">
        <v>2329</v>
      </c>
      <c r="B185" s="75">
        <v>86121504</v>
      </c>
      <c r="C185" s="76" t="s">
        <v>4571</v>
      </c>
      <c r="D185" s="76" t="s">
        <v>4128</v>
      </c>
      <c r="E185" s="75" t="s">
        <v>2224</v>
      </c>
      <c r="F185" s="84" t="s">
        <v>2834</v>
      </c>
      <c r="G185" s="77" t="s">
        <v>2343</v>
      </c>
      <c r="H185" s="78">
        <v>300000000</v>
      </c>
      <c r="I185" s="78">
        <v>300000000</v>
      </c>
      <c r="J185" s="79" t="s">
        <v>2874</v>
      </c>
      <c r="K185" s="79" t="s">
        <v>2221</v>
      </c>
      <c r="L185" s="76" t="s">
        <v>4561</v>
      </c>
      <c r="M185" s="76" t="s">
        <v>4562</v>
      </c>
      <c r="N185" s="76">
        <v>3838551</v>
      </c>
      <c r="O185" s="76" t="s">
        <v>4563</v>
      </c>
      <c r="P185" s="79" t="s">
        <v>4552</v>
      </c>
      <c r="Q185" s="79" t="s">
        <v>4564</v>
      </c>
      <c r="R185" s="79" t="s">
        <v>1725</v>
      </c>
      <c r="S185" s="79" t="s">
        <v>2397</v>
      </c>
      <c r="T185" s="79" t="s">
        <v>4564</v>
      </c>
      <c r="U185" s="80" t="s">
        <v>4565</v>
      </c>
      <c r="V185" s="80"/>
      <c r="W185" s="79"/>
      <c r="X185" s="81"/>
      <c r="Y185" s="79"/>
      <c r="Z185" s="79"/>
      <c r="AA185" s="82" t="str">
        <f t="shared" si="3"/>
        <v/>
      </c>
      <c r="AB185" s="80"/>
      <c r="AC185" s="80"/>
      <c r="AD185" s="80"/>
      <c r="AE185" s="76" t="s">
        <v>4572</v>
      </c>
      <c r="AF185" s="79" t="s">
        <v>2346</v>
      </c>
      <c r="AG185" s="76" t="s">
        <v>2371</v>
      </c>
    </row>
    <row r="186" spans="1:33" s="83" customFormat="1" ht="63.75" x14ac:dyDescent="0.25">
      <c r="A186" s="74" t="s">
        <v>2329</v>
      </c>
      <c r="B186" s="76">
        <v>86111602</v>
      </c>
      <c r="C186" s="76" t="s">
        <v>4573</v>
      </c>
      <c r="D186" s="76" t="s">
        <v>4128</v>
      </c>
      <c r="E186" s="75" t="s">
        <v>2224</v>
      </c>
      <c r="F186" s="84" t="s">
        <v>2834</v>
      </c>
      <c r="G186" s="77" t="s">
        <v>2343</v>
      </c>
      <c r="H186" s="78">
        <v>500000000</v>
      </c>
      <c r="I186" s="78">
        <f>+H186</f>
        <v>500000000</v>
      </c>
      <c r="J186" s="79" t="s">
        <v>4136</v>
      </c>
      <c r="K186" s="79" t="s">
        <v>2544</v>
      </c>
      <c r="L186" s="76" t="s">
        <v>2387</v>
      </c>
      <c r="M186" s="76" t="s">
        <v>2388</v>
      </c>
      <c r="N186" s="76">
        <v>3835132</v>
      </c>
      <c r="O186" s="76" t="s">
        <v>2389</v>
      </c>
      <c r="P186" s="79" t="s">
        <v>2390</v>
      </c>
      <c r="Q186" s="79" t="s">
        <v>2391</v>
      </c>
      <c r="R186" s="79" t="s">
        <v>1727</v>
      </c>
      <c r="S186" s="79" t="s">
        <v>2392</v>
      </c>
      <c r="T186" s="79" t="s">
        <v>2391</v>
      </c>
      <c r="U186" s="80" t="s">
        <v>2393</v>
      </c>
      <c r="V186" s="80">
        <v>6919</v>
      </c>
      <c r="W186" s="79" t="s">
        <v>4574</v>
      </c>
      <c r="X186" s="81">
        <v>42863</v>
      </c>
      <c r="Y186" s="79" t="s">
        <v>4575</v>
      </c>
      <c r="Z186" s="79">
        <v>4600006785</v>
      </c>
      <c r="AA186" s="82">
        <f t="shared" si="3"/>
        <v>1</v>
      </c>
      <c r="AB186" s="80" t="s">
        <v>2550</v>
      </c>
      <c r="AC186" s="80"/>
      <c r="AD186" s="80"/>
      <c r="AE186" s="76" t="s">
        <v>2387</v>
      </c>
      <c r="AF186" s="79" t="s">
        <v>2373</v>
      </c>
      <c r="AG186" s="76" t="s">
        <v>2371</v>
      </c>
    </row>
    <row r="187" spans="1:33" s="83" customFormat="1" ht="89.25" x14ac:dyDescent="0.25">
      <c r="A187" s="74" t="s">
        <v>2329</v>
      </c>
      <c r="B187" s="76">
        <v>86111602</v>
      </c>
      <c r="C187" s="76" t="s">
        <v>4576</v>
      </c>
      <c r="D187" s="76" t="s">
        <v>4128</v>
      </c>
      <c r="E187" s="75" t="s">
        <v>2224</v>
      </c>
      <c r="F187" s="84" t="s">
        <v>2834</v>
      </c>
      <c r="G187" s="77" t="s">
        <v>2343</v>
      </c>
      <c r="H187" s="78">
        <f>133689730</f>
        <v>133689730</v>
      </c>
      <c r="I187" s="78">
        <f>+H187</f>
        <v>133689730</v>
      </c>
      <c r="J187" s="79" t="s">
        <v>4136</v>
      </c>
      <c r="K187" s="79" t="s">
        <v>2544</v>
      </c>
      <c r="L187" s="76" t="s">
        <v>2387</v>
      </c>
      <c r="M187" s="76" t="s">
        <v>2388</v>
      </c>
      <c r="N187" s="76">
        <v>3835132</v>
      </c>
      <c r="O187" s="76" t="s">
        <v>2389</v>
      </c>
      <c r="P187" s="79" t="s">
        <v>2390</v>
      </c>
      <c r="Q187" s="79" t="s">
        <v>2394</v>
      </c>
      <c r="R187" s="79" t="s">
        <v>1727</v>
      </c>
      <c r="S187" s="79" t="s">
        <v>2392</v>
      </c>
      <c r="T187" s="79" t="s">
        <v>2394</v>
      </c>
      <c r="U187" s="80" t="s">
        <v>2395</v>
      </c>
      <c r="V187" s="80">
        <v>6911</v>
      </c>
      <c r="W187" s="79">
        <v>17271</v>
      </c>
      <c r="X187" s="81">
        <v>42863</v>
      </c>
      <c r="Y187" s="79" t="s">
        <v>4577</v>
      </c>
      <c r="Z187" s="79">
        <v>4600006784</v>
      </c>
      <c r="AA187" s="82">
        <f t="shared" si="3"/>
        <v>1</v>
      </c>
      <c r="AB187" s="80" t="s">
        <v>2370</v>
      </c>
      <c r="AC187" s="80"/>
      <c r="AD187" s="80"/>
      <c r="AE187" s="76" t="s">
        <v>2387</v>
      </c>
      <c r="AF187" s="79" t="s">
        <v>2346</v>
      </c>
      <c r="AG187" s="76" t="s">
        <v>2371</v>
      </c>
    </row>
    <row r="188" spans="1:33" s="83" customFormat="1" ht="76.5" x14ac:dyDescent="0.25">
      <c r="A188" s="74" t="s">
        <v>2329</v>
      </c>
      <c r="B188" s="75">
        <v>86121504</v>
      </c>
      <c r="C188" s="76" t="s">
        <v>4578</v>
      </c>
      <c r="D188" s="76" t="s">
        <v>3161</v>
      </c>
      <c r="E188" s="75" t="s">
        <v>2224</v>
      </c>
      <c r="F188" s="84" t="s">
        <v>2834</v>
      </c>
      <c r="G188" s="77" t="s">
        <v>2343</v>
      </c>
      <c r="H188" s="78">
        <v>256240000</v>
      </c>
      <c r="I188" s="78">
        <v>256240000</v>
      </c>
      <c r="J188" s="79" t="s">
        <v>2874</v>
      </c>
      <c r="K188" s="79" t="s">
        <v>2221</v>
      </c>
      <c r="L188" s="76" t="s">
        <v>4579</v>
      </c>
      <c r="M188" s="76" t="s">
        <v>2375</v>
      </c>
      <c r="N188" s="76">
        <v>3838561</v>
      </c>
      <c r="O188" s="76" t="s">
        <v>4580</v>
      </c>
      <c r="P188" s="79" t="s">
        <v>2352</v>
      </c>
      <c r="Q188" s="79" t="s">
        <v>4581</v>
      </c>
      <c r="R188" s="79" t="s">
        <v>4582</v>
      </c>
      <c r="S188" s="79" t="s">
        <v>4583</v>
      </c>
      <c r="T188" s="79" t="s">
        <v>4584</v>
      </c>
      <c r="U188" s="80" t="s">
        <v>4585</v>
      </c>
      <c r="V188" s="80"/>
      <c r="W188" s="79"/>
      <c r="X188" s="81"/>
      <c r="Y188" s="79"/>
      <c r="Z188" s="79"/>
      <c r="AA188" s="82" t="str">
        <f t="shared" si="3"/>
        <v/>
      </c>
      <c r="AB188" s="80"/>
      <c r="AC188" s="80"/>
      <c r="AD188" s="80"/>
      <c r="AE188" s="76" t="s">
        <v>4586</v>
      </c>
      <c r="AF188" s="79" t="s">
        <v>2346</v>
      </c>
      <c r="AG188" s="76" t="s">
        <v>2371</v>
      </c>
    </row>
    <row r="189" spans="1:33" s="83" customFormat="1" ht="63.75" x14ac:dyDescent="0.25">
      <c r="A189" s="74" t="s">
        <v>2329</v>
      </c>
      <c r="B189" s="75">
        <v>86121504</v>
      </c>
      <c r="C189" s="76" t="s">
        <v>4587</v>
      </c>
      <c r="D189" s="76" t="s">
        <v>3161</v>
      </c>
      <c r="E189" s="75" t="s">
        <v>2257</v>
      </c>
      <c r="F189" s="84" t="s">
        <v>2834</v>
      </c>
      <c r="G189" s="77" t="s">
        <v>2343</v>
      </c>
      <c r="H189" s="78">
        <v>200000000</v>
      </c>
      <c r="I189" s="78">
        <v>200000000</v>
      </c>
      <c r="J189" s="79" t="s">
        <v>2874</v>
      </c>
      <c r="K189" s="79" t="s">
        <v>2221</v>
      </c>
      <c r="L189" s="76" t="s">
        <v>4579</v>
      </c>
      <c r="M189" s="76" t="s">
        <v>2375</v>
      </c>
      <c r="N189" s="76">
        <v>3838561</v>
      </c>
      <c r="O189" s="76" t="s">
        <v>4580</v>
      </c>
      <c r="P189" s="79" t="s">
        <v>2352</v>
      </c>
      <c r="Q189" s="79" t="s">
        <v>2385</v>
      </c>
      <c r="R189" s="79" t="s">
        <v>4588</v>
      </c>
      <c r="S189" s="79" t="s">
        <v>2386</v>
      </c>
      <c r="T189" s="79" t="s">
        <v>4589</v>
      </c>
      <c r="U189" s="80" t="s">
        <v>4590</v>
      </c>
      <c r="V189" s="80"/>
      <c r="W189" s="79"/>
      <c r="X189" s="81"/>
      <c r="Y189" s="79"/>
      <c r="Z189" s="79"/>
      <c r="AA189" s="82" t="str">
        <f t="shared" si="3"/>
        <v/>
      </c>
      <c r="AB189" s="80"/>
      <c r="AC189" s="80"/>
      <c r="AD189" s="80"/>
      <c r="AE189" s="76" t="s">
        <v>4591</v>
      </c>
      <c r="AF189" s="79" t="s">
        <v>2346</v>
      </c>
      <c r="AG189" s="76" t="s">
        <v>2371</v>
      </c>
    </row>
    <row r="190" spans="1:33" s="83" customFormat="1" ht="165.75" x14ac:dyDescent="0.25">
      <c r="A190" s="74" t="s">
        <v>2329</v>
      </c>
      <c r="B190" s="75">
        <v>86131901</v>
      </c>
      <c r="C190" s="76" t="s">
        <v>2366</v>
      </c>
      <c r="D190" s="76" t="s">
        <v>3165</v>
      </c>
      <c r="E190" s="75" t="s">
        <v>2302</v>
      </c>
      <c r="F190" s="79" t="s">
        <v>2336</v>
      </c>
      <c r="G190" s="85" t="s">
        <v>2330</v>
      </c>
      <c r="H190" s="78">
        <v>4800000000</v>
      </c>
      <c r="I190" s="78">
        <v>4800000000</v>
      </c>
      <c r="J190" s="79" t="s">
        <v>2874</v>
      </c>
      <c r="K190" s="79" t="s">
        <v>2221</v>
      </c>
      <c r="L190" s="76" t="s">
        <v>4579</v>
      </c>
      <c r="M190" s="76" t="s">
        <v>2375</v>
      </c>
      <c r="N190" s="76">
        <v>3838561</v>
      </c>
      <c r="O190" s="76" t="s">
        <v>4580</v>
      </c>
      <c r="P190" s="79" t="s">
        <v>2352</v>
      </c>
      <c r="Q190" s="79" t="s">
        <v>4592</v>
      </c>
      <c r="R190" s="79" t="s">
        <v>1717</v>
      </c>
      <c r="S190" s="79" t="s">
        <v>2368</v>
      </c>
      <c r="T190" s="79" t="s">
        <v>4593</v>
      </c>
      <c r="U190" s="80" t="s">
        <v>652</v>
      </c>
      <c r="V190" s="80"/>
      <c r="W190" s="79"/>
      <c r="X190" s="81"/>
      <c r="Y190" s="79"/>
      <c r="Z190" s="79"/>
      <c r="AA190" s="82" t="str">
        <f t="shared" si="3"/>
        <v/>
      </c>
      <c r="AB190" s="80"/>
      <c r="AC190" s="80"/>
      <c r="AD190" s="80"/>
      <c r="AE190" s="76" t="s">
        <v>4594</v>
      </c>
      <c r="AF190" s="79" t="s">
        <v>2373</v>
      </c>
      <c r="AG190" s="76" t="s">
        <v>2374</v>
      </c>
    </row>
    <row r="191" spans="1:33" s="83" customFormat="1" ht="51" x14ac:dyDescent="0.25">
      <c r="A191" s="74" t="s">
        <v>2329</v>
      </c>
      <c r="B191" s="75">
        <v>80111607</v>
      </c>
      <c r="C191" s="76" t="s">
        <v>1723</v>
      </c>
      <c r="D191" s="76" t="s">
        <v>3161</v>
      </c>
      <c r="E191" s="75" t="s">
        <v>2224</v>
      </c>
      <c r="F191" s="84" t="s">
        <v>2834</v>
      </c>
      <c r="G191" s="77" t="s">
        <v>2343</v>
      </c>
      <c r="H191" s="78">
        <v>1360000000</v>
      </c>
      <c r="I191" s="78">
        <v>1360000000</v>
      </c>
      <c r="J191" s="79" t="s">
        <v>2874</v>
      </c>
      <c r="K191" s="79" t="s">
        <v>2221</v>
      </c>
      <c r="L191" s="76" t="s">
        <v>4579</v>
      </c>
      <c r="M191" s="76" t="s">
        <v>2375</v>
      </c>
      <c r="N191" s="76">
        <v>3838561</v>
      </c>
      <c r="O191" s="76" t="s">
        <v>4580</v>
      </c>
      <c r="P191" s="79" t="s">
        <v>2352</v>
      </c>
      <c r="Q191" s="79" t="s">
        <v>4595</v>
      </c>
      <c r="R191" s="79" t="s">
        <v>1723</v>
      </c>
      <c r="S191" s="79" t="s">
        <v>2353</v>
      </c>
      <c r="T191" s="79" t="s">
        <v>1723</v>
      </c>
      <c r="U191" s="80" t="s">
        <v>4596</v>
      </c>
      <c r="V191" s="80"/>
      <c r="W191" s="79"/>
      <c r="X191" s="81"/>
      <c r="Y191" s="79"/>
      <c r="Z191" s="79"/>
      <c r="AA191" s="82" t="str">
        <f t="shared" si="3"/>
        <v/>
      </c>
      <c r="AB191" s="80"/>
      <c r="AC191" s="80"/>
      <c r="AD191" s="80"/>
      <c r="AE191" s="76" t="s">
        <v>4597</v>
      </c>
      <c r="AF191" s="79" t="s">
        <v>2373</v>
      </c>
      <c r="AG191" s="76" t="s">
        <v>2374</v>
      </c>
    </row>
    <row r="192" spans="1:33" s="83" customFormat="1" ht="63.75" x14ac:dyDescent="0.25">
      <c r="A192" s="74" t="s">
        <v>2329</v>
      </c>
      <c r="B192" s="75">
        <v>80111604</v>
      </c>
      <c r="C192" s="76" t="s">
        <v>4598</v>
      </c>
      <c r="D192" s="76" t="s">
        <v>4128</v>
      </c>
      <c r="E192" s="75" t="s">
        <v>2237</v>
      </c>
      <c r="F192" s="84" t="s">
        <v>2834</v>
      </c>
      <c r="G192" s="77" t="s">
        <v>2343</v>
      </c>
      <c r="H192" s="78">
        <v>598785000</v>
      </c>
      <c r="I192" s="78">
        <v>598785000</v>
      </c>
      <c r="J192" s="79" t="s">
        <v>4136</v>
      </c>
      <c r="K192" s="79" t="s">
        <v>2544</v>
      </c>
      <c r="L192" s="76" t="s">
        <v>4579</v>
      </c>
      <c r="M192" s="76" t="s">
        <v>2375</v>
      </c>
      <c r="N192" s="76">
        <v>3838561</v>
      </c>
      <c r="O192" s="76" t="s">
        <v>4580</v>
      </c>
      <c r="P192" s="79" t="s">
        <v>2352</v>
      </c>
      <c r="Q192" s="79" t="s">
        <v>2396</v>
      </c>
      <c r="R192" s="79" t="s">
        <v>1728</v>
      </c>
      <c r="S192" s="79" t="s">
        <v>2382</v>
      </c>
      <c r="T192" s="79" t="s">
        <v>4599</v>
      </c>
      <c r="U192" s="80" t="s">
        <v>652</v>
      </c>
      <c r="V192" s="80">
        <v>6696</v>
      </c>
      <c r="W192" s="79">
        <v>19707</v>
      </c>
      <c r="X192" s="81">
        <v>42818</v>
      </c>
      <c r="Y192" s="79" t="s">
        <v>4577</v>
      </c>
      <c r="Z192" s="79">
        <v>4600006645</v>
      </c>
      <c r="AA192" s="82">
        <f t="shared" si="3"/>
        <v>1</v>
      </c>
      <c r="AB192" s="80" t="s">
        <v>2370</v>
      </c>
      <c r="AC192" s="80"/>
      <c r="AD192" s="80"/>
      <c r="AE192" s="76" t="s">
        <v>4600</v>
      </c>
      <c r="AF192" s="79" t="s">
        <v>2346</v>
      </c>
      <c r="AG192" s="76" t="s">
        <v>2371</v>
      </c>
    </row>
    <row r="193" spans="1:33" s="83" customFormat="1" ht="165.75" x14ac:dyDescent="0.25">
      <c r="A193" s="74" t="s">
        <v>2329</v>
      </c>
      <c r="B193" s="75">
        <v>80111604</v>
      </c>
      <c r="C193" s="76" t="s">
        <v>4601</v>
      </c>
      <c r="D193" s="76" t="s">
        <v>4128</v>
      </c>
      <c r="E193" s="75" t="s">
        <v>2302</v>
      </c>
      <c r="F193" s="84" t="s">
        <v>2834</v>
      </c>
      <c r="G193" s="77" t="s">
        <v>2343</v>
      </c>
      <c r="H193" s="78">
        <v>310998452.50009155</v>
      </c>
      <c r="I193" s="78">
        <v>310998452.50009155</v>
      </c>
      <c r="J193" s="79" t="s">
        <v>2874</v>
      </c>
      <c r="K193" s="79" t="s">
        <v>2221</v>
      </c>
      <c r="L193" s="76" t="s">
        <v>4579</v>
      </c>
      <c r="M193" s="76" t="s">
        <v>2375</v>
      </c>
      <c r="N193" s="76">
        <v>3838561</v>
      </c>
      <c r="O193" s="76" t="s">
        <v>4580</v>
      </c>
      <c r="P193" s="79" t="s">
        <v>2352</v>
      </c>
      <c r="Q193" s="79" t="s">
        <v>2376</v>
      </c>
      <c r="R193" s="79" t="s">
        <v>1730</v>
      </c>
      <c r="S193" s="79" t="s">
        <v>2377</v>
      </c>
      <c r="T193" s="79" t="s">
        <v>2378</v>
      </c>
      <c r="U193" s="80" t="s">
        <v>2379</v>
      </c>
      <c r="V193" s="80"/>
      <c r="W193" s="79"/>
      <c r="X193" s="81"/>
      <c r="Y193" s="79"/>
      <c r="Z193" s="79"/>
      <c r="AA193" s="82" t="str">
        <f t="shared" si="3"/>
        <v/>
      </c>
      <c r="AB193" s="80"/>
      <c r="AC193" s="80"/>
      <c r="AD193" s="80"/>
      <c r="AE193" s="76" t="s">
        <v>2380</v>
      </c>
      <c r="AF193" s="79" t="s">
        <v>2346</v>
      </c>
      <c r="AG193" s="76" t="s">
        <v>2371</v>
      </c>
    </row>
    <row r="194" spans="1:33" s="83" customFormat="1" ht="76.5" x14ac:dyDescent="0.25">
      <c r="A194" s="74" t="s">
        <v>2329</v>
      </c>
      <c r="B194" s="75">
        <v>86131901</v>
      </c>
      <c r="C194" s="76" t="s">
        <v>4602</v>
      </c>
      <c r="D194" s="76" t="s">
        <v>4603</v>
      </c>
      <c r="E194" s="75" t="s">
        <v>2302</v>
      </c>
      <c r="F194" s="84" t="s">
        <v>2834</v>
      </c>
      <c r="G194" s="77" t="s">
        <v>2343</v>
      </c>
      <c r="H194" s="78">
        <v>100000000</v>
      </c>
      <c r="I194" s="78">
        <v>100000000</v>
      </c>
      <c r="J194" s="79" t="s">
        <v>2874</v>
      </c>
      <c r="K194" s="79" t="s">
        <v>2221</v>
      </c>
      <c r="L194" s="76" t="s">
        <v>4579</v>
      </c>
      <c r="M194" s="76" t="s">
        <v>2375</v>
      </c>
      <c r="N194" s="76">
        <v>3838561</v>
      </c>
      <c r="O194" s="76" t="s">
        <v>4580</v>
      </c>
      <c r="P194" s="79" t="s">
        <v>2352</v>
      </c>
      <c r="Q194" s="79" t="s">
        <v>2367</v>
      </c>
      <c r="R194" s="79" t="s">
        <v>1717</v>
      </c>
      <c r="S194" s="79" t="s">
        <v>2368</v>
      </c>
      <c r="T194" s="79" t="s">
        <v>2369</v>
      </c>
      <c r="U194" s="80" t="s">
        <v>652</v>
      </c>
      <c r="V194" s="80"/>
      <c r="W194" s="79"/>
      <c r="X194" s="81"/>
      <c r="Y194" s="79"/>
      <c r="Z194" s="79"/>
      <c r="AA194" s="82" t="str">
        <f t="shared" si="3"/>
        <v/>
      </c>
      <c r="AB194" s="80"/>
      <c r="AC194" s="80"/>
      <c r="AD194" s="80"/>
      <c r="AE194" s="76" t="s">
        <v>4604</v>
      </c>
      <c r="AF194" s="79" t="s">
        <v>2346</v>
      </c>
      <c r="AG194" s="76" t="s">
        <v>2371</v>
      </c>
    </row>
    <row r="195" spans="1:33" s="83" customFormat="1" ht="280.5" x14ac:dyDescent="0.25">
      <c r="A195" s="74" t="s">
        <v>2329</v>
      </c>
      <c r="B195" s="75">
        <v>80101604</v>
      </c>
      <c r="C195" s="76" t="s">
        <v>1728</v>
      </c>
      <c r="D195" s="76" t="s">
        <v>3161</v>
      </c>
      <c r="E195" s="75" t="s">
        <v>2302</v>
      </c>
      <c r="F195" s="84" t="s">
        <v>2834</v>
      </c>
      <c r="G195" s="77" t="s">
        <v>2343</v>
      </c>
      <c r="H195" s="78">
        <v>349102944</v>
      </c>
      <c r="I195" s="78">
        <v>349102944</v>
      </c>
      <c r="J195" s="79" t="s">
        <v>2874</v>
      </c>
      <c r="K195" s="79" t="s">
        <v>2221</v>
      </c>
      <c r="L195" s="76" t="s">
        <v>4579</v>
      </c>
      <c r="M195" s="76" t="s">
        <v>2375</v>
      </c>
      <c r="N195" s="76">
        <v>3838561</v>
      </c>
      <c r="O195" s="76" t="s">
        <v>4580</v>
      </c>
      <c r="P195" s="79" t="s">
        <v>2352</v>
      </c>
      <c r="Q195" s="79" t="s">
        <v>4605</v>
      </c>
      <c r="R195" s="79" t="s">
        <v>1728</v>
      </c>
      <c r="S195" s="79" t="s">
        <v>2382</v>
      </c>
      <c r="T195" s="79" t="s">
        <v>2384</v>
      </c>
      <c r="U195" s="80" t="s">
        <v>4606</v>
      </c>
      <c r="V195" s="80"/>
      <c r="W195" s="79"/>
      <c r="X195" s="81"/>
      <c r="Y195" s="79"/>
      <c r="Z195" s="79"/>
      <c r="AA195" s="82" t="str">
        <f t="shared" si="3"/>
        <v/>
      </c>
      <c r="AB195" s="80"/>
      <c r="AC195" s="80"/>
      <c r="AD195" s="80"/>
      <c r="AE195" s="76" t="s">
        <v>4607</v>
      </c>
      <c r="AF195" s="79" t="s">
        <v>2346</v>
      </c>
      <c r="AG195" s="76" t="s">
        <v>2371</v>
      </c>
    </row>
    <row r="196" spans="1:33" s="83" customFormat="1" ht="63.75" x14ac:dyDescent="0.25">
      <c r="A196" s="74" t="s">
        <v>2329</v>
      </c>
      <c r="B196" s="75">
        <v>80101604</v>
      </c>
      <c r="C196" s="76" t="s">
        <v>1728</v>
      </c>
      <c r="D196" s="76" t="s">
        <v>3161</v>
      </c>
      <c r="E196" s="75" t="s">
        <v>2302</v>
      </c>
      <c r="F196" s="84" t="s">
        <v>2834</v>
      </c>
      <c r="G196" s="77" t="s">
        <v>2343</v>
      </c>
      <c r="H196" s="78">
        <v>200000000</v>
      </c>
      <c r="I196" s="78">
        <v>200000000</v>
      </c>
      <c r="J196" s="79" t="s">
        <v>2874</v>
      </c>
      <c r="K196" s="79" t="s">
        <v>2221</v>
      </c>
      <c r="L196" s="76" t="s">
        <v>4579</v>
      </c>
      <c r="M196" s="76" t="s">
        <v>2375</v>
      </c>
      <c r="N196" s="76">
        <v>3838561</v>
      </c>
      <c r="O196" s="76" t="s">
        <v>4580</v>
      </c>
      <c r="P196" s="79" t="s">
        <v>2352</v>
      </c>
      <c r="Q196" s="79" t="s">
        <v>2396</v>
      </c>
      <c r="R196" s="79" t="s">
        <v>1728</v>
      </c>
      <c r="S196" s="79" t="s">
        <v>2382</v>
      </c>
      <c r="T196" s="79" t="s">
        <v>4608</v>
      </c>
      <c r="U196" s="80" t="s">
        <v>4609</v>
      </c>
      <c r="V196" s="80"/>
      <c r="W196" s="79"/>
      <c r="X196" s="81"/>
      <c r="Y196" s="79"/>
      <c r="Z196" s="79"/>
      <c r="AA196" s="82" t="str">
        <f t="shared" si="3"/>
        <v/>
      </c>
      <c r="AB196" s="80"/>
      <c r="AC196" s="80"/>
      <c r="AD196" s="80"/>
      <c r="AE196" s="76" t="s">
        <v>4610</v>
      </c>
      <c r="AF196" s="79" t="s">
        <v>2346</v>
      </c>
      <c r="AG196" s="76" t="s">
        <v>2371</v>
      </c>
    </row>
    <row r="197" spans="1:33" s="83" customFormat="1" ht="63.75" x14ac:dyDescent="0.25">
      <c r="A197" s="74" t="s">
        <v>2329</v>
      </c>
      <c r="B197" s="75">
        <v>80101604</v>
      </c>
      <c r="C197" s="76" t="s">
        <v>1755</v>
      </c>
      <c r="D197" s="76" t="s">
        <v>3161</v>
      </c>
      <c r="E197" s="75" t="s">
        <v>2302</v>
      </c>
      <c r="F197" s="84" t="s">
        <v>2834</v>
      </c>
      <c r="G197" s="77" t="s">
        <v>2343</v>
      </c>
      <c r="H197" s="78">
        <v>100000000</v>
      </c>
      <c r="I197" s="78">
        <v>100000000</v>
      </c>
      <c r="J197" s="79" t="s">
        <v>2874</v>
      </c>
      <c r="K197" s="79" t="s">
        <v>2221</v>
      </c>
      <c r="L197" s="76" t="s">
        <v>4579</v>
      </c>
      <c r="M197" s="76" t="s">
        <v>2375</v>
      </c>
      <c r="N197" s="76">
        <v>3838561</v>
      </c>
      <c r="O197" s="76" t="s">
        <v>4580</v>
      </c>
      <c r="P197" s="79" t="s">
        <v>2352</v>
      </c>
      <c r="Q197" s="79" t="s">
        <v>3400</v>
      </c>
      <c r="R197" s="79" t="s">
        <v>1755</v>
      </c>
      <c r="S197" s="79" t="s">
        <v>4611</v>
      </c>
      <c r="T197" s="79" t="s">
        <v>3403</v>
      </c>
      <c r="U197" s="80" t="s">
        <v>4612</v>
      </c>
      <c r="V197" s="80"/>
      <c r="W197" s="79"/>
      <c r="X197" s="81"/>
      <c r="Y197" s="79"/>
      <c r="Z197" s="79"/>
      <c r="AA197" s="82" t="str">
        <f t="shared" si="3"/>
        <v/>
      </c>
      <c r="AB197" s="80"/>
      <c r="AC197" s="80"/>
      <c r="AD197" s="80"/>
      <c r="AE197" s="76" t="s">
        <v>4613</v>
      </c>
      <c r="AF197" s="79" t="s">
        <v>2346</v>
      </c>
      <c r="AG197" s="76" t="s">
        <v>2371</v>
      </c>
    </row>
    <row r="198" spans="1:33" s="83" customFormat="1" ht="63.75" x14ac:dyDescent="0.25">
      <c r="A198" s="74" t="s">
        <v>2329</v>
      </c>
      <c r="B198" s="75">
        <v>86121504</v>
      </c>
      <c r="C198" s="76" t="s">
        <v>4614</v>
      </c>
      <c r="D198" s="76" t="s">
        <v>3161</v>
      </c>
      <c r="E198" s="75" t="s">
        <v>2292</v>
      </c>
      <c r="F198" s="84" t="s">
        <v>4129</v>
      </c>
      <c r="G198" s="77" t="s">
        <v>2343</v>
      </c>
      <c r="H198" s="78">
        <v>100000000</v>
      </c>
      <c r="I198" s="78">
        <f>+H198</f>
        <v>100000000</v>
      </c>
      <c r="J198" s="79" t="s">
        <v>2874</v>
      </c>
      <c r="K198" s="79" t="s">
        <v>2221</v>
      </c>
      <c r="L198" s="76" t="s">
        <v>4561</v>
      </c>
      <c r="M198" s="76" t="s">
        <v>4562</v>
      </c>
      <c r="N198" s="76">
        <v>3838551</v>
      </c>
      <c r="O198" s="76" t="s">
        <v>4563</v>
      </c>
      <c r="P198" s="79" t="s">
        <v>4477</v>
      </c>
      <c r="Q198" s="79" t="s">
        <v>4615</v>
      </c>
      <c r="R198" s="79" t="s">
        <v>1733</v>
      </c>
      <c r="S198" s="79" t="s">
        <v>4616</v>
      </c>
      <c r="T198" s="79" t="str">
        <f>+Q198</f>
        <v>Docentes directivos docentes y estudiantes matriculados en el centro departamental de idiomas y culturas</v>
      </c>
      <c r="U198" s="80" t="s">
        <v>4617</v>
      </c>
      <c r="V198" s="80"/>
      <c r="W198" s="79"/>
      <c r="X198" s="81"/>
      <c r="Y198" s="79"/>
      <c r="Z198" s="79"/>
      <c r="AA198" s="82" t="str">
        <f t="shared" si="3"/>
        <v/>
      </c>
      <c r="AB198" s="80"/>
      <c r="AC198" s="80"/>
      <c r="AD198" s="80"/>
      <c r="AE198" s="76" t="s">
        <v>4570</v>
      </c>
      <c r="AF198" s="79" t="s">
        <v>2346</v>
      </c>
      <c r="AG198" s="76" t="s">
        <v>2371</v>
      </c>
    </row>
    <row r="199" spans="1:33" s="83" customFormat="1" ht="63.75" x14ac:dyDescent="0.25">
      <c r="A199" s="74" t="s">
        <v>2398</v>
      </c>
      <c r="B199" s="75">
        <v>43231501</v>
      </c>
      <c r="C199" s="76" t="s">
        <v>4618</v>
      </c>
      <c r="D199" s="76" t="s">
        <v>4128</v>
      </c>
      <c r="E199" s="75" t="s">
        <v>2292</v>
      </c>
      <c r="F199" s="75" t="s">
        <v>2326</v>
      </c>
      <c r="G199" s="77" t="s">
        <v>2338</v>
      </c>
      <c r="H199" s="78">
        <v>220000000</v>
      </c>
      <c r="I199" s="78">
        <v>220000000</v>
      </c>
      <c r="J199" s="79" t="s">
        <v>2874</v>
      </c>
      <c r="K199" s="79" t="s">
        <v>2221</v>
      </c>
      <c r="L199" s="76" t="s">
        <v>2399</v>
      </c>
      <c r="M199" s="76" t="s">
        <v>4619</v>
      </c>
      <c r="N199" s="76">
        <v>3837020</v>
      </c>
      <c r="O199" s="76" t="s">
        <v>2401</v>
      </c>
      <c r="P199" s="79"/>
      <c r="Q199" s="79"/>
      <c r="R199" s="79"/>
      <c r="S199" s="79"/>
      <c r="T199" s="79"/>
      <c r="U199" s="80"/>
      <c r="V199" s="80"/>
      <c r="W199" s="79"/>
      <c r="X199" s="81"/>
      <c r="Y199" s="79"/>
      <c r="Z199" s="79"/>
      <c r="AA199" s="82" t="str">
        <f t="shared" si="3"/>
        <v/>
      </c>
      <c r="AB199" s="80"/>
      <c r="AC199" s="80"/>
      <c r="AD199" s="80"/>
      <c r="AE199" s="76" t="s">
        <v>4620</v>
      </c>
      <c r="AF199" s="79" t="s">
        <v>2223</v>
      </c>
      <c r="AG199" s="76" t="s">
        <v>2371</v>
      </c>
    </row>
    <row r="200" spans="1:33" s="83" customFormat="1" ht="63.75" x14ac:dyDescent="0.25">
      <c r="A200" s="74" t="s">
        <v>2398</v>
      </c>
      <c r="B200" s="75">
        <v>80111700</v>
      </c>
      <c r="C200" s="76" t="s">
        <v>4621</v>
      </c>
      <c r="D200" s="76" t="s">
        <v>3168</v>
      </c>
      <c r="E200" s="75" t="s">
        <v>2292</v>
      </c>
      <c r="F200" s="75" t="s">
        <v>2260</v>
      </c>
      <c r="G200" s="77" t="s">
        <v>2338</v>
      </c>
      <c r="H200" s="78">
        <v>73920000</v>
      </c>
      <c r="I200" s="78">
        <v>73920000</v>
      </c>
      <c r="J200" s="79" t="s">
        <v>2874</v>
      </c>
      <c r="K200" s="79" t="s">
        <v>2221</v>
      </c>
      <c r="L200" s="76" t="s">
        <v>2399</v>
      </c>
      <c r="M200" s="76" t="s">
        <v>4619</v>
      </c>
      <c r="N200" s="76">
        <v>3837020</v>
      </c>
      <c r="O200" s="76" t="s">
        <v>2401</v>
      </c>
      <c r="P200" s="79"/>
      <c r="Q200" s="79"/>
      <c r="R200" s="79"/>
      <c r="S200" s="79"/>
      <c r="T200" s="79"/>
      <c r="U200" s="80"/>
      <c r="V200" s="80"/>
      <c r="W200" s="79"/>
      <c r="X200" s="81"/>
      <c r="Y200" s="79"/>
      <c r="Z200" s="79"/>
      <c r="AA200" s="82" t="str">
        <f t="shared" si="3"/>
        <v/>
      </c>
      <c r="AB200" s="80"/>
      <c r="AC200" s="80"/>
      <c r="AD200" s="80"/>
      <c r="AE200" s="76" t="s">
        <v>4622</v>
      </c>
      <c r="AF200" s="79" t="s">
        <v>2223</v>
      </c>
      <c r="AG200" s="76" t="s">
        <v>2371</v>
      </c>
    </row>
    <row r="201" spans="1:33" s="83" customFormat="1" ht="63.75" x14ac:dyDescent="0.25">
      <c r="A201" s="74" t="s">
        <v>2398</v>
      </c>
      <c r="B201" s="75">
        <v>80111700</v>
      </c>
      <c r="C201" s="76" t="s">
        <v>4623</v>
      </c>
      <c r="D201" s="76" t="s">
        <v>4128</v>
      </c>
      <c r="E201" s="75" t="s">
        <v>2292</v>
      </c>
      <c r="F201" s="84" t="s">
        <v>2834</v>
      </c>
      <c r="G201" s="77" t="s">
        <v>2338</v>
      </c>
      <c r="H201" s="78">
        <v>104000000</v>
      </c>
      <c r="I201" s="78">
        <v>104000000</v>
      </c>
      <c r="J201" s="79" t="s">
        <v>2874</v>
      </c>
      <c r="K201" s="79" t="s">
        <v>2221</v>
      </c>
      <c r="L201" s="76" t="s">
        <v>2399</v>
      </c>
      <c r="M201" s="76" t="s">
        <v>4619</v>
      </c>
      <c r="N201" s="76">
        <v>3837020</v>
      </c>
      <c r="O201" s="76" t="s">
        <v>2401</v>
      </c>
      <c r="P201" s="79"/>
      <c r="Q201" s="79"/>
      <c r="R201" s="79"/>
      <c r="S201" s="79"/>
      <c r="T201" s="79"/>
      <c r="U201" s="80"/>
      <c r="V201" s="80"/>
      <c r="W201" s="79"/>
      <c r="X201" s="81"/>
      <c r="Y201" s="79"/>
      <c r="Z201" s="79"/>
      <c r="AA201" s="82" t="str">
        <f t="shared" si="3"/>
        <v/>
      </c>
      <c r="AB201" s="80"/>
      <c r="AC201" s="80"/>
      <c r="AD201" s="80"/>
      <c r="AE201" s="76" t="s">
        <v>4624</v>
      </c>
      <c r="AF201" s="79" t="s">
        <v>2223</v>
      </c>
      <c r="AG201" s="76" t="s">
        <v>2371</v>
      </c>
    </row>
    <row r="202" spans="1:33" s="83" customFormat="1" ht="63.75" x14ac:dyDescent="0.25">
      <c r="A202" s="74" t="s">
        <v>2398</v>
      </c>
      <c r="B202" s="75">
        <v>40101600</v>
      </c>
      <c r="C202" s="76" t="s">
        <v>4625</v>
      </c>
      <c r="D202" s="76" t="s">
        <v>4128</v>
      </c>
      <c r="E202" s="75" t="s">
        <v>4626</v>
      </c>
      <c r="F202" s="75" t="s">
        <v>2326</v>
      </c>
      <c r="G202" s="77" t="s">
        <v>2338</v>
      </c>
      <c r="H202" s="78">
        <v>315682059</v>
      </c>
      <c r="I202" s="78">
        <v>315682059</v>
      </c>
      <c r="J202" s="79" t="s">
        <v>4136</v>
      </c>
      <c r="K202" s="79" t="s">
        <v>2544</v>
      </c>
      <c r="L202" s="76" t="s">
        <v>2399</v>
      </c>
      <c r="M202" s="76" t="s">
        <v>4619</v>
      </c>
      <c r="N202" s="76">
        <v>3837020</v>
      </c>
      <c r="O202" s="76" t="s">
        <v>2401</v>
      </c>
      <c r="P202" s="79"/>
      <c r="Q202" s="79"/>
      <c r="R202" s="79"/>
      <c r="S202" s="79"/>
      <c r="T202" s="79"/>
      <c r="U202" s="80"/>
      <c r="V202" s="80"/>
      <c r="W202" s="79"/>
      <c r="X202" s="81"/>
      <c r="Y202" s="79"/>
      <c r="Z202" s="79"/>
      <c r="AA202" s="82" t="str">
        <f t="shared" si="3"/>
        <v/>
      </c>
      <c r="AB202" s="80"/>
      <c r="AC202" s="80"/>
      <c r="AD202" s="80"/>
      <c r="AE202" s="76" t="s">
        <v>4627</v>
      </c>
      <c r="AF202" s="79" t="s">
        <v>2223</v>
      </c>
      <c r="AG202" s="76" t="s">
        <v>2371</v>
      </c>
    </row>
    <row r="203" spans="1:33" s="83" customFormat="1" ht="63.75" x14ac:dyDescent="0.25">
      <c r="A203" s="74" t="s">
        <v>2398</v>
      </c>
      <c r="B203" s="75">
        <v>92101501</v>
      </c>
      <c r="C203" s="76" t="s">
        <v>4628</v>
      </c>
      <c r="D203" s="76" t="s">
        <v>4128</v>
      </c>
      <c r="E203" s="75" t="s">
        <v>2302</v>
      </c>
      <c r="F203" s="79" t="s">
        <v>2336</v>
      </c>
      <c r="G203" s="77" t="s">
        <v>2338</v>
      </c>
      <c r="H203" s="78">
        <v>1599888237</v>
      </c>
      <c r="I203" s="78">
        <v>1599888237</v>
      </c>
      <c r="J203" s="79" t="s">
        <v>4136</v>
      </c>
      <c r="K203" s="79" t="s">
        <v>2544</v>
      </c>
      <c r="L203" s="76" t="s">
        <v>2399</v>
      </c>
      <c r="M203" s="76" t="s">
        <v>4619</v>
      </c>
      <c r="N203" s="76">
        <v>3837020</v>
      </c>
      <c r="O203" s="76" t="s">
        <v>2401</v>
      </c>
      <c r="P203" s="79"/>
      <c r="Q203" s="79"/>
      <c r="R203" s="79"/>
      <c r="S203" s="79"/>
      <c r="T203" s="79"/>
      <c r="U203" s="80"/>
      <c r="V203" s="80"/>
      <c r="W203" s="79"/>
      <c r="X203" s="81"/>
      <c r="Y203" s="79"/>
      <c r="Z203" s="79"/>
      <c r="AA203" s="82" t="str">
        <f t="shared" si="3"/>
        <v/>
      </c>
      <c r="AB203" s="80"/>
      <c r="AC203" s="80"/>
      <c r="AD203" s="80"/>
      <c r="AE203" s="76" t="s">
        <v>4629</v>
      </c>
      <c r="AF203" s="79" t="s">
        <v>2223</v>
      </c>
      <c r="AG203" s="76" t="s">
        <v>2371</v>
      </c>
    </row>
    <row r="204" spans="1:33" s="83" customFormat="1" ht="63.75" x14ac:dyDescent="0.25">
      <c r="A204" s="74" t="s">
        <v>2398</v>
      </c>
      <c r="B204" s="75" t="s">
        <v>4630</v>
      </c>
      <c r="C204" s="76" t="s">
        <v>4631</v>
      </c>
      <c r="D204" s="76" t="s">
        <v>3165</v>
      </c>
      <c r="E204" s="75" t="s">
        <v>2292</v>
      </c>
      <c r="F204" s="75" t="s">
        <v>2260</v>
      </c>
      <c r="G204" s="77" t="s">
        <v>2338</v>
      </c>
      <c r="H204" s="78">
        <v>30000000</v>
      </c>
      <c r="I204" s="78">
        <v>30000000</v>
      </c>
      <c r="J204" s="79" t="s">
        <v>2874</v>
      </c>
      <c r="K204" s="79" t="s">
        <v>2221</v>
      </c>
      <c r="L204" s="76" t="s">
        <v>2399</v>
      </c>
      <c r="M204" s="76" t="s">
        <v>4619</v>
      </c>
      <c r="N204" s="76">
        <v>3837020</v>
      </c>
      <c r="O204" s="76" t="s">
        <v>2401</v>
      </c>
      <c r="P204" s="79"/>
      <c r="Q204" s="79"/>
      <c r="R204" s="79"/>
      <c r="S204" s="79"/>
      <c r="T204" s="79"/>
      <c r="U204" s="80"/>
      <c r="V204" s="80"/>
      <c r="W204" s="79"/>
      <c r="X204" s="81"/>
      <c r="Y204" s="79"/>
      <c r="Z204" s="79"/>
      <c r="AA204" s="82" t="str">
        <f t="shared" si="3"/>
        <v/>
      </c>
      <c r="AB204" s="80"/>
      <c r="AC204" s="80"/>
      <c r="AD204" s="80"/>
      <c r="AE204" s="76" t="s">
        <v>4620</v>
      </c>
      <c r="AF204" s="79" t="s">
        <v>2223</v>
      </c>
      <c r="AG204" s="76" t="s">
        <v>2371</v>
      </c>
    </row>
    <row r="205" spans="1:33" s="83" customFormat="1" ht="63.75" x14ac:dyDescent="0.25">
      <c r="A205" s="74" t="s">
        <v>2398</v>
      </c>
      <c r="B205" s="75">
        <v>25101900</v>
      </c>
      <c r="C205" s="76" t="s">
        <v>4632</v>
      </c>
      <c r="D205" s="76" t="s">
        <v>4128</v>
      </c>
      <c r="E205" s="75" t="s">
        <v>2292</v>
      </c>
      <c r="F205" s="75" t="s">
        <v>2260</v>
      </c>
      <c r="G205" s="77" t="s">
        <v>2338</v>
      </c>
      <c r="H205" s="78">
        <v>13200000</v>
      </c>
      <c r="I205" s="78">
        <v>13200000</v>
      </c>
      <c r="J205" s="79" t="s">
        <v>2874</v>
      </c>
      <c r="K205" s="79" t="s">
        <v>2221</v>
      </c>
      <c r="L205" s="76" t="s">
        <v>2399</v>
      </c>
      <c r="M205" s="76" t="s">
        <v>4619</v>
      </c>
      <c r="N205" s="76">
        <v>3837020</v>
      </c>
      <c r="O205" s="76" t="s">
        <v>2401</v>
      </c>
      <c r="P205" s="79"/>
      <c r="Q205" s="79"/>
      <c r="R205" s="79"/>
      <c r="S205" s="79"/>
      <c r="T205" s="79"/>
      <c r="U205" s="80"/>
      <c r="V205" s="80"/>
      <c r="W205" s="79"/>
      <c r="X205" s="81"/>
      <c r="Y205" s="79"/>
      <c r="Z205" s="79"/>
      <c r="AA205" s="82" t="str">
        <f t="shared" ref="AA205:AA268" si="6">+IF(AND(W205="",X205="",Y205="",Z205=""),"",IF(AND(W205&lt;&gt;"",X205="",Y205="",Z205=""),0%,IF(AND(W205&lt;&gt;"",X205&lt;&gt;"",Y205="",Z205=""),33%,IF(AND(W205&lt;&gt;"",X205&lt;&gt;"",Y205&lt;&gt;"",Z205=""),66%,IF(AND(W205&lt;&gt;"",X205&lt;&gt;"",Y205&lt;&gt;"",Z205&lt;&gt;""),100%,"Información incompleta")))))</f>
        <v/>
      </c>
      <c r="AB205" s="80"/>
      <c r="AC205" s="80"/>
      <c r="AD205" s="80"/>
      <c r="AE205" s="76" t="s">
        <v>4627</v>
      </c>
      <c r="AF205" s="79" t="s">
        <v>2223</v>
      </c>
      <c r="AG205" s="76" t="s">
        <v>2371</v>
      </c>
    </row>
    <row r="206" spans="1:33" s="83" customFormat="1" ht="63.75" x14ac:dyDescent="0.25">
      <c r="A206" s="74" t="s">
        <v>2398</v>
      </c>
      <c r="B206" s="75">
        <v>15101505</v>
      </c>
      <c r="C206" s="76" t="s">
        <v>4633</v>
      </c>
      <c r="D206" s="76" t="s">
        <v>4128</v>
      </c>
      <c r="E206" s="75" t="s">
        <v>2292</v>
      </c>
      <c r="F206" s="75" t="s">
        <v>2260</v>
      </c>
      <c r="G206" s="77" t="s">
        <v>2338</v>
      </c>
      <c r="H206" s="78">
        <v>12597419</v>
      </c>
      <c r="I206" s="78">
        <v>12597419</v>
      </c>
      <c r="J206" s="79" t="s">
        <v>2874</v>
      </c>
      <c r="K206" s="79" t="s">
        <v>2221</v>
      </c>
      <c r="L206" s="76" t="s">
        <v>2399</v>
      </c>
      <c r="M206" s="76" t="s">
        <v>4619</v>
      </c>
      <c r="N206" s="76">
        <v>3837020</v>
      </c>
      <c r="O206" s="76" t="s">
        <v>2401</v>
      </c>
      <c r="P206" s="79"/>
      <c r="Q206" s="79"/>
      <c r="R206" s="79"/>
      <c r="S206" s="79"/>
      <c r="T206" s="79"/>
      <c r="U206" s="80"/>
      <c r="V206" s="80"/>
      <c r="W206" s="79"/>
      <c r="X206" s="81"/>
      <c r="Y206" s="79"/>
      <c r="Z206" s="79"/>
      <c r="AA206" s="82" t="str">
        <f t="shared" si="6"/>
        <v/>
      </c>
      <c r="AB206" s="80"/>
      <c r="AC206" s="80"/>
      <c r="AD206" s="80"/>
      <c r="AE206" s="76" t="s">
        <v>4634</v>
      </c>
      <c r="AF206" s="79" t="s">
        <v>2223</v>
      </c>
      <c r="AG206" s="76" t="s">
        <v>2371</v>
      </c>
    </row>
    <row r="207" spans="1:33" s="83" customFormat="1" ht="63.75" x14ac:dyDescent="0.25">
      <c r="A207" s="74" t="s">
        <v>2398</v>
      </c>
      <c r="B207" s="75">
        <v>15101505</v>
      </c>
      <c r="C207" s="76" t="s">
        <v>4635</v>
      </c>
      <c r="D207" s="76" t="s">
        <v>4128</v>
      </c>
      <c r="E207" s="75" t="s">
        <v>2292</v>
      </c>
      <c r="F207" s="75" t="s">
        <v>2260</v>
      </c>
      <c r="G207" s="77" t="s">
        <v>2338</v>
      </c>
      <c r="H207" s="78">
        <v>51528347</v>
      </c>
      <c r="I207" s="78">
        <v>51528347</v>
      </c>
      <c r="J207" s="79" t="s">
        <v>2874</v>
      </c>
      <c r="K207" s="79" t="s">
        <v>2221</v>
      </c>
      <c r="L207" s="76" t="s">
        <v>2399</v>
      </c>
      <c r="M207" s="76" t="s">
        <v>4619</v>
      </c>
      <c r="N207" s="76">
        <v>3837020</v>
      </c>
      <c r="O207" s="76" t="s">
        <v>2401</v>
      </c>
      <c r="P207" s="79"/>
      <c r="Q207" s="79"/>
      <c r="R207" s="79"/>
      <c r="S207" s="79"/>
      <c r="T207" s="79"/>
      <c r="U207" s="80"/>
      <c r="V207" s="80"/>
      <c r="W207" s="79"/>
      <c r="X207" s="81"/>
      <c r="Y207" s="79"/>
      <c r="Z207" s="79"/>
      <c r="AA207" s="82" t="str">
        <f t="shared" si="6"/>
        <v/>
      </c>
      <c r="AB207" s="80"/>
      <c r="AC207" s="80"/>
      <c r="AD207" s="80"/>
      <c r="AE207" s="76" t="s">
        <v>4634</v>
      </c>
      <c r="AF207" s="79" t="s">
        <v>2223</v>
      </c>
      <c r="AG207" s="76" t="s">
        <v>2371</v>
      </c>
    </row>
    <row r="208" spans="1:33" s="83" customFormat="1" ht="63.75" x14ac:dyDescent="0.25">
      <c r="A208" s="74" t="s">
        <v>2398</v>
      </c>
      <c r="B208" s="75">
        <v>81112200</v>
      </c>
      <c r="C208" s="76" t="s">
        <v>4636</v>
      </c>
      <c r="D208" s="76" t="s">
        <v>4128</v>
      </c>
      <c r="E208" s="75" t="s">
        <v>2224</v>
      </c>
      <c r="F208" s="75" t="s">
        <v>2260</v>
      </c>
      <c r="G208" s="77" t="s">
        <v>2338</v>
      </c>
      <c r="H208" s="78">
        <v>20000000</v>
      </c>
      <c r="I208" s="78">
        <v>20000000</v>
      </c>
      <c r="J208" s="79" t="s">
        <v>2874</v>
      </c>
      <c r="K208" s="79" t="s">
        <v>2221</v>
      </c>
      <c r="L208" s="76" t="s">
        <v>2399</v>
      </c>
      <c r="M208" s="76" t="s">
        <v>4619</v>
      </c>
      <c r="N208" s="76">
        <v>3837020</v>
      </c>
      <c r="O208" s="76" t="s">
        <v>2401</v>
      </c>
      <c r="P208" s="79"/>
      <c r="Q208" s="79"/>
      <c r="R208" s="79"/>
      <c r="S208" s="79"/>
      <c r="T208" s="79"/>
      <c r="U208" s="80"/>
      <c r="V208" s="80"/>
      <c r="W208" s="79"/>
      <c r="X208" s="81"/>
      <c r="Y208" s="79"/>
      <c r="Z208" s="79"/>
      <c r="AA208" s="82" t="str">
        <f t="shared" si="6"/>
        <v/>
      </c>
      <c r="AB208" s="80"/>
      <c r="AC208" s="80"/>
      <c r="AD208" s="80"/>
      <c r="AE208" s="76" t="s">
        <v>4620</v>
      </c>
      <c r="AF208" s="79" t="s">
        <v>2223</v>
      </c>
      <c r="AG208" s="76" t="s">
        <v>2371</v>
      </c>
    </row>
    <row r="209" spans="1:33" s="83" customFormat="1" ht="63.75" x14ac:dyDescent="0.25">
      <c r="A209" s="74" t="s">
        <v>2398</v>
      </c>
      <c r="B209" s="75">
        <v>81112200</v>
      </c>
      <c r="C209" s="76" t="s">
        <v>4637</v>
      </c>
      <c r="D209" s="76" t="s">
        <v>4128</v>
      </c>
      <c r="E209" s="75" t="s">
        <v>2292</v>
      </c>
      <c r="F209" s="75" t="s">
        <v>2260</v>
      </c>
      <c r="G209" s="77" t="s">
        <v>2338</v>
      </c>
      <c r="H209" s="78">
        <v>60000000</v>
      </c>
      <c r="I209" s="78">
        <v>60000000</v>
      </c>
      <c r="J209" s="79" t="s">
        <v>2874</v>
      </c>
      <c r="K209" s="79" t="s">
        <v>2221</v>
      </c>
      <c r="L209" s="76" t="s">
        <v>2399</v>
      </c>
      <c r="M209" s="76" t="s">
        <v>4619</v>
      </c>
      <c r="N209" s="76">
        <v>3837020</v>
      </c>
      <c r="O209" s="76" t="s">
        <v>2401</v>
      </c>
      <c r="P209" s="79"/>
      <c r="Q209" s="79"/>
      <c r="R209" s="79"/>
      <c r="S209" s="79"/>
      <c r="T209" s="79"/>
      <c r="U209" s="80"/>
      <c r="V209" s="80"/>
      <c r="W209" s="79"/>
      <c r="X209" s="81"/>
      <c r="Y209" s="79"/>
      <c r="Z209" s="79"/>
      <c r="AA209" s="82" t="str">
        <f t="shared" si="6"/>
        <v/>
      </c>
      <c r="AB209" s="80"/>
      <c r="AC209" s="80"/>
      <c r="AD209" s="80"/>
      <c r="AE209" s="76" t="s">
        <v>4620</v>
      </c>
      <c r="AF209" s="79" t="s">
        <v>2223</v>
      </c>
      <c r="AG209" s="76" t="s">
        <v>2371</v>
      </c>
    </row>
    <row r="210" spans="1:33" s="83" customFormat="1" ht="63.75" x14ac:dyDescent="0.25">
      <c r="A210" s="74" t="s">
        <v>2398</v>
      </c>
      <c r="B210" s="75">
        <v>78181507</v>
      </c>
      <c r="C210" s="76" t="s">
        <v>4638</v>
      </c>
      <c r="D210" s="76" t="s">
        <v>4128</v>
      </c>
      <c r="E210" s="75" t="s">
        <v>2292</v>
      </c>
      <c r="F210" s="75" t="s">
        <v>2326</v>
      </c>
      <c r="G210" s="77" t="s">
        <v>2338</v>
      </c>
      <c r="H210" s="78">
        <v>141989057.00000003</v>
      </c>
      <c r="I210" s="78">
        <v>141989057.00000003</v>
      </c>
      <c r="J210" s="79" t="s">
        <v>2874</v>
      </c>
      <c r="K210" s="79" t="s">
        <v>2221</v>
      </c>
      <c r="L210" s="76" t="s">
        <v>2399</v>
      </c>
      <c r="M210" s="76" t="s">
        <v>4619</v>
      </c>
      <c r="N210" s="76">
        <v>3837020</v>
      </c>
      <c r="O210" s="76" t="s">
        <v>2401</v>
      </c>
      <c r="P210" s="79"/>
      <c r="Q210" s="79"/>
      <c r="R210" s="79"/>
      <c r="S210" s="79"/>
      <c r="T210" s="79"/>
      <c r="U210" s="80"/>
      <c r="V210" s="80"/>
      <c r="W210" s="79"/>
      <c r="X210" s="81"/>
      <c r="Y210" s="79"/>
      <c r="Z210" s="79"/>
      <c r="AA210" s="82" t="str">
        <f t="shared" si="6"/>
        <v/>
      </c>
      <c r="AB210" s="80"/>
      <c r="AC210" s="80"/>
      <c r="AD210" s="80"/>
      <c r="AE210" s="76" t="s">
        <v>4634</v>
      </c>
      <c r="AF210" s="79" t="s">
        <v>2223</v>
      </c>
      <c r="AG210" s="76" t="s">
        <v>2371</v>
      </c>
    </row>
    <row r="211" spans="1:33" s="83" customFormat="1" ht="63.75" x14ac:dyDescent="0.25">
      <c r="A211" s="74" t="s">
        <v>2398</v>
      </c>
      <c r="B211" s="75" t="s">
        <v>4639</v>
      </c>
      <c r="C211" s="76" t="s">
        <v>4640</v>
      </c>
      <c r="D211" s="76" t="s">
        <v>4128</v>
      </c>
      <c r="E211" s="75" t="s">
        <v>2292</v>
      </c>
      <c r="F211" s="75" t="s">
        <v>2260</v>
      </c>
      <c r="G211" s="77" t="s">
        <v>2338</v>
      </c>
      <c r="H211" s="78">
        <v>72000000</v>
      </c>
      <c r="I211" s="78">
        <v>72000000</v>
      </c>
      <c r="J211" s="79" t="s">
        <v>2874</v>
      </c>
      <c r="K211" s="79" t="s">
        <v>2221</v>
      </c>
      <c r="L211" s="76" t="s">
        <v>2399</v>
      </c>
      <c r="M211" s="76" t="s">
        <v>4619</v>
      </c>
      <c r="N211" s="76">
        <v>3837020</v>
      </c>
      <c r="O211" s="76" t="s">
        <v>2401</v>
      </c>
      <c r="P211" s="79"/>
      <c r="Q211" s="79"/>
      <c r="R211" s="79"/>
      <c r="S211" s="79"/>
      <c r="T211" s="79"/>
      <c r="U211" s="80"/>
      <c r="V211" s="80"/>
      <c r="W211" s="79"/>
      <c r="X211" s="81"/>
      <c r="Y211" s="79"/>
      <c r="Z211" s="79"/>
      <c r="AA211" s="82" t="str">
        <f t="shared" si="6"/>
        <v/>
      </c>
      <c r="AB211" s="80"/>
      <c r="AC211" s="80"/>
      <c r="AD211" s="80"/>
      <c r="AE211" s="76" t="s">
        <v>4627</v>
      </c>
      <c r="AF211" s="79" t="s">
        <v>2223</v>
      </c>
      <c r="AG211" s="76" t="s">
        <v>2371</v>
      </c>
    </row>
    <row r="212" spans="1:33" s="83" customFormat="1" ht="63.75" x14ac:dyDescent="0.25">
      <c r="A212" s="74" t="s">
        <v>2398</v>
      </c>
      <c r="B212" s="75">
        <v>78102203</v>
      </c>
      <c r="C212" s="76" t="s">
        <v>4641</v>
      </c>
      <c r="D212" s="76" t="s">
        <v>4128</v>
      </c>
      <c r="E212" s="75" t="s">
        <v>2224</v>
      </c>
      <c r="F212" s="75" t="s">
        <v>2260</v>
      </c>
      <c r="G212" s="77" t="s">
        <v>2338</v>
      </c>
      <c r="H212" s="78">
        <v>10588608</v>
      </c>
      <c r="I212" s="78">
        <v>10588608</v>
      </c>
      <c r="J212" s="79" t="s">
        <v>2874</v>
      </c>
      <c r="K212" s="79" t="s">
        <v>2221</v>
      </c>
      <c r="L212" s="76" t="s">
        <v>2399</v>
      </c>
      <c r="M212" s="76" t="s">
        <v>4619</v>
      </c>
      <c r="N212" s="76">
        <v>3837020</v>
      </c>
      <c r="O212" s="76" t="s">
        <v>2401</v>
      </c>
      <c r="P212" s="79"/>
      <c r="Q212" s="79"/>
      <c r="R212" s="79"/>
      <c r="S212" s="79"/>
      <c r="T212" s="79"/>
      <c r="U212" s="80"/>
      <c r="V212" s="80"/>
      <c r="W212" s="79"/>
      <c r="X212" s="81"/>
      <c r="Y212" s="79"/>
      <c r="Z212" s="79"/>
      <c r="AA212" s="82" t="str">
        <f t="shared" si="6"/>
        <v/>
      </c>
      <c r="AB212" s="80"/>
      <c r="AC212" s="80"/>
      <c r="AD212" s="80"/>
      <c r="AE212" s="76" t="s">
        <v>4642</v>
      </c>
      <c r="AF212" s="79" t="s">
        <v>2223</v>
      </c>
      <c r="AG212" s="76" t="s">
        <v>2371</v>
      </c>
    </row>
    <row r="213" spans="1:33" s="83" customFormat="1" ht="63.75" x14ac:dyDescent="0.25">
      <c r="A213" s="74" t="s">
        <v>2398</v>
      </c>
      <c r="B213" s="75">
        <v>72154066</v>
      </c>
      <c r="C213" s="76" t="s">
        <v>4643</v>
      </c>
      <c r="D213" s="76" t="s">
        <v>4128</v>
      </c>
      <c r="E213" s="75" t="s">
        <v>2363</v>
      </c>
      <c r="F213" s="75" t="s">
        <v>2260</v>
      </c>
      <c r="G213" s="77" t="s">
        <v>2338</v>
      </c>
      <c r="H213" s="78">
        <v>60000000</v>
      </c>
      <c r="I213" s="78">
        <v>60000000</v>
      </c>
      <c r="J213" s="79" t="s">
        <v>2874</v>
      </c>
      <c r="K213" s="79" t="s">
        <v>2221</v>
      </c>
      <c r="L213" s="76" t="s">
        <v>2399</v>
      </c>
      <c r="M213" s="76" t="s">
        <v>4619</v>
      </c>
      <c r="N213" s="76">
        <v>3837020</v>
      </c>
      <c r="O213" s="76" t="s">
        <v>2401</v>
      </c>
      <c r="P213" s="79" t="s">
        <v>2403</v>
      </c>
      <c r="Q213" s="79" t="s">
        <v>4644</v>
      </c>
      <c r="R213" s="79" t="s">
        <v>4645</v>
      </c>
      <c r="S213" s="79">
        <v>220155001</v>
      </c>
      <c r="T213" s="79" t="s">
        <v>4644</v>
      </c>
      <c r="U213" s="80" t="s">
        <v>44</v>
      </c>
      <c r="V213" s="80"/>
      <c r="W213" s="79"/>
      <c r="X213" s="81"/>
      <c r="Y213" s="79"/>
      <c r="Z213" s="79"/>
      <c r="AA213" s="82" t="str">
        <f t="shared" si="6"/>
        <v/>
      </c>
      <c r="AB213" s="80"/>
      <c r="AC213" s="80"/>
      <c r="AD213" s="80"/>
      <c r="AE213" s="76" t="s">
        <v>4627</v>
      </c>
      <c r="AF213" s="79" t="s">
        <v>2223</v>
      </c>
      <c r="AG213" s="76" t="s">
        <v>2371</v>
      </c>
    </row>
    <row r="214" spans="1:33" s="83" customFormat="1" ht="63.75" x14ac:dyDescent="0.25">
      <c r="A214" s="74" t="s">
        <v>2398</v>
      </c>
      <c r="B214" s="75">
        <v>43233200</v>
      </c>
      <c r="C214" s="76" t="s">
        <v>4646</v>
      </c>
      <c r="D214" s="76" t="s">
        <v>4128</v>
      </c>
      <c r="E214" s="76" t="s">
        <v>2224</v>
      </c>
      <c r="F214" s="75" t="s">
        <v>2326</v>
      </c>
      <c r="G214" s="77" t="s">
        <v>2338</v>
      </c>
      <c r="H214" s="78">
        <v>120000000</v>
      </c>
      <c r="I214" s="78">
        <v>120000000</v>
      </c>
      <c r="J214" s="79" t="s">
        <v>2874</v>
      </c>
      <c r="K214" s="79" t="s">
        <v>2221</v>
      </c>
      <c r="L214" s="76" t="s">
        <v>2399</v>
      </c>
      <c r="M214" s="76" t="s">
        <v>4619</v>
      </c>
      <c r="N214" s="76">
        <v>3837020</v>
      </c>
      <c r="O214" s="76" t="s">
        <v>2401</v>
      </c>
      <c r="P214" s="79" t="s">
        <v>2403</v>
      </c>
      <c r="Q214" s="79" t="s">
        <v>4647</v>
      </c>
      <c r="R214" s="79" t="s">
        <v>4645</v>
      </c>
      <c r="S214" s="79">
        <v>220155001</v>
      </c>
      <c r="T214" s="79" t="s">
        <v>4647</v>
      </c>
      <c r="U214" s="80" t="s">
        <v>123</v>
      </c>
      <c r="V214" s="80"/>
      <c r="W214" s="79"/>
      <c r="X214" s="81"/>
      <c r="Y214" s="79"/>
      <c r="Z214" s="79"/>
      <c r="AA214" s="82" t="str">
        <f t="shared" si="6"/>
        <v/>
      </c>
      <c r="AB214" s="80"/>
      <c r="AC214" s="80"/>
      <c r="AD214" s="80"/>
      <c r="AE214" s="76" t="s">
        <v>4620</v>
      </c>
      <c r="AF214" s="79" t="s">
        <v>2223</v>
      </c>
      <c r="AG214" s="76" t="s">
        <v>2371</v>
      </c>
    </row>
    <row r="215" spans="1:33" s="83" customFormat="1" ht="63.75" x14ac:dyDescent="0.25">
      <c r="A215" s="74" t="s">
        <v>2398</v>
      </c>
      <c r="B215" s="75">
        <v>43211500</v>
      </c>
      <c r="C215" s="76" t="s">
        <v>4648</v>
      </c>
      <c r="D215" s="76" t="s">
        <v>3165</v>
      </c>
      <c r="E215" s="75" t="s">
        <v>2302</v>
      </c>
      <c r="F215" s="75" t="s">
        <v>2260</v>
      </c>
      <c r="G215" s="77" t="s">
        <v>2338</v>
      </c>
      <c r="H215" s="78">
        <v>35000000</v>
      </c>
      <c r="I215" s="78">
        <v>35000000</v>
      </c>
      <c r="J215" s="79" t="s">
        <v>2874</v>
      </c>
      <c r="K215" s="79" t="s">
        <v>2221</v>
      </c>
      <c r="L215" s="76" t="s">
        <v>2399</v>
      </c>
      <c r="M215" s="76" t="s">
        <v>4619</v>
      </c>
      <c r="N215" s="76">
        <v>3837020</v>
      </c>
      <c r="O215" s="76" t="s">
        <v>2401</v>
      </c>
      <c r="P215" s="79" t="s">
        <v>2403</v>
      </c>
      <c r="Q215" s="79" t="s">
        <v>4647</v>
      </c>
      <c r="R215" s="79" t="s">
        <v>4645</v>
      </c>
      <c r="S215" s="79">
        <v>220155001</v>
      </c>
      <c r="T215" s="79" t="s">
        <v>4647</v>
      </c>
      <c r="U215" s="80" t="s">
        <v>123</v>
      </c>
      <c r="V215" s="80"/>
      <c r="W215" s="79"/>
      <c r="X215" s="81"/>
      <c r="Y215" s="79"/>
      <c r="Z215" s="79"/>
      <c r="AA215" s="82" t="str">
        <f t="shared" si="6"/>
        <v/>
      </c>
      <c r="AB215" s="80"/>
      <c r="AC215" s="80"/>
      <c r="AD215" s="80"/>
      <c r="AE215" s="76" t="s">
        <v>4620</v>
      </c>
      <c r="AF215" s="79" t="s">
        <v>2223</v>
      </c>
      <c r="AG215" s="76" t="s">
        <v>2371</v>
      </c>
    </row>
    <row r="216" spans="1:33" s="83" customFormat="1" ht="63.75" x14ac:dyDescent="0.25">
      <c r="A216" s="74" t="s">
        <v>2398</v>
      </c>
      <c r="B216" s="75">
        <v>81111811</v>
      </c>
      <c r="C216" s="76" t="s">
        <v>4649</v>
      </c>
      <c r="D216" s="76" t="s">
        <v>4128</v>
      </c>
      <c r="E216" s="75" t="s">
        <v>2224</v>
      </c>
      <c r="F216" s="75" t="s">
        <v>2260</v>
      </c>
      <c r="G216" s="77" t="s">
        <v>2338</v>
      </c>
      <c r="H216" s="78">
        <v>12000000</v>
      </c>
      <c r="I216" s="78">
        <v>12000000</v>
      </c>
      <c r="J216" s="79" t="s">
        <v>2874</v>
      </c>
      <c r="K216" s="79" t="s">
        <v>2221</v>
      </c>
      <c r="L216" s="76" t="s">
        <v>2399</v>
      </c>
      <c r="M216" s="76" t="s">
        <v>4619</v>
      </c>
      <c r="N216" s="76">
        <v>3837020</v>
      </c>
      <c r="O216" s="76" t="s">
        <v>2401</v>
      </c>
      <c r="P216" s="79" t="s">
        <v>2403</v>
      </c>
      <c r="Q216" s="79" t="s">
        <v>4647</v>
      </c>
      <c r="R216" s="79" t="s">
        <v>4645</v>
      </c>
      <c r="S216" s="79">
        <v>220155001</v>
      </c>
      <c r="T216" s="79" t="s">
        <v>4647</v>
      </c>
      <c r="U216" s="80" t="s">
        <v>123</v>
      </c>
      <c r="V216" s="80"/>
      <c r="W216" s="79"/>
      <c r="X216" s="81"/>
      <c r="Y216" s="79"/>
      <c r="Z216" s="79"/>
      <c r="AA216" s="82" t="str">
        <f t="shared" si="6"/>
        <v/>
      </c>
      <c r="AB216" s="80"/>
      <c r="AC216" s="80"/>
      <c r="AD216" s="80"/>
      <c r="AE216" s="76" t="s">
        <v>4620</v>
      </c>
      <c r="AF216" s="79" t="s">
        <v>2223</v>
      </c>
      <c r="AG216" s="76" t="s">
        <v>2371</v>
      </c>
    </row>
    <row r="217" spans="1:33" s="83" customFormat="1" ht="76.5" x14ac:dyDescent="0.25">
      <c r="A217" s="74" t="s">
        <v>2398</v>
      </c>
      <c r="B217" s="75">
        <v>43211500</v>
      </c>
      <c r="C217" s="76" t="s">
        <v>4650</v>
      </c>
      <c r="D217" s="76" t="s">
        <v>4128</v>
      </c>
      <c r="E217" s="75" t="s">
        <v>2224</v>
      </c>
      <c r="F217" s="84" t="s">
        <v>2834</v>
      </c>
      <c r="G217" s="77" t="s">
        <v>2338</v>
      </c>
      <c r="H217" s="78">
        <v>35000000</v>
      </c>
      <c r="I217" s="78">
        <v>35000000</v>
      </c>
      <c r="J217" s="79" t="s">
        <v>2874</v>
      </c>
      <c r="K217" s="79" t="s">
        <v>2221</v>
      </c>
      <c r="L217" s="76" t="s">
        <v>2399</v>
      </c>
      <c r="M217" s="76" t="s">
        <v>4619</v>
      </c>
      <c r="N217" s="76">
        <v>3837020</v>
      </c>
      <c r="O217" s="76" t="s">
        <v>2401</v>
      </c>
      <c r="P217" s="79" t="s">
        <v>2403</v>
      </c>
      <c r="Q217" s="79" t="s">
        <v>4647</v>
      </c>
      <c r="R217" s="79" t="s">
        <v>4645</v>
      </c>
      <c r="S217" s="79">
        <v>220155001</v>
      </c>
      <c r="T217" s="79" t="s">
        <v>4647</v>
      </c>
      <c r="U217" s="80" t="s">
        <v>123</v>
      </c>
      <c r="V217" s="80"/>
      <c r="W217" s="79"/>
      <c r="X217" s="81"/>
      <c r="Y217" s="79"/>
      <c r="Z217" s="79"/>
      <c r="AA217" s="82" t="str">
        <f t="shared" si="6"/>
        <v/>
      </c>
      <c r="AB217" s="80"/>
      <c r="AC217" s="80"/>
      <c r="AD217" s="80"/>
      <c r="AE217" s="76" t="s">
        <v>4620</v>
      </c>
      <c r="AF217" s="79" t="s">
        <v>2223</v>
      </c>
      <c r="AG217" s="76" t="s">
        <v>2371</v>
      </c>
    </row>
    <row r="218" spans="1:33" s="83" customFormat="1" ht="89.25" x14ac:dyDescent="0.25">
      <c r="A218" s="74" t="s">
        <v>2398</v>
      </c>
      <c r="B218" s="75">
        <v>43211500</v>
      </c>
      <c r="C218" s="76" t="s">
        <v>4651</v>
      </c>
      <c r="D218" s="76" t="s">
        <v>3160</v>
      </c>
      <c r="E218" s="75" t="s">
        <v>2224</v>
      </c>
      <c r="F218" s="84" t="s">
        <v>2834</v>
      </c>
      <c r="G218" s="77" t="s">
        <v>2338</v>
      </c>
      <c r="H218" s="78">
        <v>30000000</v>
      </c>
      <c r="I218" s="78">
        <v>30000000</v>
      </c>
      <c r="J218" s="79" t="s">
        <v>2874</v>
      </c>
      <c r="K218" s="79" t="s">
        <v>2221</v>
      </c>
      <c r="L218" s="76" t="s">
        <v>2399</v>
      </c>
      <c r="M218" s="76" t="s">
        <v>4619</v>
      </c>
      <c r="N218" s="76">
        <v>3837020</v>
      </c>
      <c r="O218" s="76" t="s">
        <v>2401</v>
      </c>
      <c r="P218" s="79" t="s">
        <v>2403</v>
      </c>
      <c r="Q218" s="79" t="s">
        <v>4647</v>
      </c>
      <c r="R218" s="79" t="s">
        <v>4645</v>
      </c>
      <c r="S218" s="79">
        <v>220155001</v>
      </c>
      <c r="T218" s="79" t="s">
        <v>4647</v>
      </c>
      <c r="U218" s="80" t="s">
        <v>123</v>
      </c>
      <c r="V218" s="80"/>
      <c r="W218" s="79"/>
      <c r="X218" s="81"/>
      <c r="Y218" s="79"/>
      <c r="Z218" s="79"/>
      <c r="AA218" s="82" t="str">
        <f t="shared" si="6"/>
        <v/>
      </c>
      <c r="AB218" s="80"/>
      <c r="AC218" s="80"/>
      <c r="AD218" s="80"/>
      <c r="AE218" s="76" t="s">
        <v>4620</v>
      </c>
      <c r="AF218" s="79" t="s">
        <v>2223</v>
      </c>
      <c r="AG218" s="76" t="s">
        <v>2371</v>
      </c>
    </row>
    <row r="219" spans="1:33" s="83" customFormat="1" ht="63.75" x14ac:dyDescent="0.25">
      <c r="A219" s="74" t="s">
        <v>2398</v>
      </c>
      <c r="B219" s="75">
        <v>81112200</v>
      </c>
      <c r="C219" s="76" t="s">
        <v>4652</v>
      </c>
      <c r="D219" s="76" t="s">
        <v>4128</v>
      </c>
      <c r="E219" s="75" t="s">
        <v>2363</v>
      </c>
      <c r="F219" s="84" t="s">
        <v>2834</v>
      </c>
      <c r="G219" s="77" t="s">
        <v>2338</v>
      </c>
      <c r="H219" s="78">
        <v>15000000</v>
      </c>
      <c r="I219" s="78">
        <v>15000000</v>
      </c>
      <c r="J219" s="79" t="s">
        <v>2874</v>
      </c>
      <c r="K219" s="79" t="s">
        <v>2221</v>
      </c>
      <c r="L219" s="76" t="s">
        <v>2399</v>
      </c>
      <c r="M219" s="76" t="s">
        <v>4619</v>
      </c>
      <c r="N219" s="76">
        <v>3837020</v>
      </c>
      <c r="O219" s="76" t="s">
        <v>2401</v>
      </c>
      <c r="P219" s="79" t="s">
        <v>2403</v>
      </c>
      <c r="Q219" s="79" t="s">
        <v>4647</v>
      </c>
      <c r="R219" s="79" t="s">
        <v>4645</v>
      </c>
      <c r="S219" s="79">
        <v>220155001</v>
      </c>
      <c r="T219" s="79" t="s">
        <v>4647</v>
      </c>
      <c r="U219" s="80" t="s">
        <v>123</v>
      </c>
      <c r="V219" s="80"/>
      <c r="W219" s="79"/>
      <c r="X219" s="81"/>
      <c r="Y219" s="79"/>
      <c r="Z219" s="79"/>
      <c r="AA219" s="82" t="str">
        <f t="shared" si="6"/>
        <v/>
      </c>
      <c r="AB219" s="80"/>
      <c r="AC219" s="80"/>
      <c r="AD219" s="80"/>
      <c r="AE219" s="76" t="s">
        <v>4620</v>
      </c>
      <c r="AF219" s="79" t="s">
        <v>2223</v>
      </c>
      <c r="AG219" s="76" t="s">
        <v>2371</v>
      </c>
    </row>
    <row r="220" spans="1:33" s="83" customFormat="1" ht="63.75" x14ac:dyDescent="0.25">
      <c r="A220" s="74" t="s">
        <v>2398</v>
      </c>
      <c r="B220" s="75">
        <v>81112200</v>
      </c>
      <c r="C220" s="76" t="s">
        <v>4653</v>
      </c>
      <c r="D220" s="76" t="s">
        <v>4128</v>
      </c>
      <c r="E220" s="76" t="s">
        <v>2224</v>
      </c>
      <c r="F220" s="84" t="s">
        <v>2834</v>
      </c>
      <c r="G220" s="77" t="s">
        <v>2338</v>
      </c>
      <c r="H220" s="78">
        <v>65000000</v>
      </c>
      <c r="I220" s="78">
        <v>65000000</v>
      </c>
      <c r="J220" s="79" t="s">
        <v>2874</v>
      </c>
      <c r="K220" s="79" t="s">
        <v>2221</v>
      </c>
      <c r="L220" s="76" t="s">
        <v>2399</v>
      </c>
      <c r="M220" s="76" t="s">
        <v>4619</v>
      </c>
      <c r="N220" s="76">
        <v>3837020</v>
      </c>
      <c r="O220" s="76" t="s">
        <v>2401</v>
      </c>
      <c r="P220" s="79" t="s">
        <v>2403</v>
      </c>
      <c r="Q220" s="79" t="s">
        <v>4647</v>
      </c>
      <c r="R220" s="79" t="s">
        <v>4645</v>
      </c>
      <c r="S220" s="79">
        <v>220155001</v>
      </c>
      <c r="T220" s="79" t="s">
        <v>4647</v>
      </c>
      <c r="U220" s="80" t="s">
        <v>123</v>
      </c>
      <c r="V220" s="80"/>
      <c r="W220" s="79"/>
      <c r="X220" s="81"/>
      <c r="Y220" s="79"/>
      <c r="Z220" s="79"/>
      <c r="AA220" s="82" t="str">
        <f t="shared" si="6"/>
        <v/>
      </c>
      <c r="AB220" s="80"/>
      <c r="AC220" s="80"/>
      <c r="AD220" s="80"/>
      <c r="AE220" s="76" t="s">
        <v>4620</v>
      </c>
      <c r="AF220" s="79" t="s">
        <v>2223</v>
      </c>
      <c r="AG220" s="76" t="s">
        <v>2371</v>
      </c>
    </row>
    <row r="221" spans="1:33" s="83" customFormat="1" ht="76.5" x14ac:dyDescent="0.25">
      <c r="A221" s="74" t="s">
        <v>2398</v>
      </c>
      <c r="B221" s="75">
        <v>81112200</v>
      </c>
      <c r="C221" s="76" t="s">
        <v>4654</v>
      </c>
      <c r="D221" s="76" t="s">
        <v>3168</v>
      </c>
      <c r="E221" s="75" t="s">
        <v>2347</v>
      </c>
      <c r="F221" s="84" t="s">
        <v>2834</v>
      </c>
      <c r="G221" s="77" t="s">
        <v>2338</v>
      </c>
      <c r="H221" s="78">
        <v>22000000</v>
      </c>
      <c r="I221" s="78">
        <v>22000000</v>
      </c>
      <c r="J221" s="79" t="s">
        <v>2874</v>
      </c>
      <c r="K221" s="79" t="s">
        <v>2221</v>
      </c>
      <c r="L221" s="76" t="s">
        <v>2399</v>
      </c>
      <c r="M221" s="76" t="s">
        <v>4619</v>
      </c>
      <c r="N221" s="76">
        <v>3837020</v>
      </c>
      <c r="O221" s="76" t="s">
        <v>2401</v>
      </c>
      <c r="P221" s="79" t="s">
        <v>2403</v>
      </c>
      <c r="Q221" s="79" t="s">
        <v>4647</v>
      </c>
      <c r="R221" s="79" t="s">
        <v>4645</v>
      </c>
      <c r="S221" s="79">
        <v>220155001</v>
      </c>
      <c r="T221" s="79" t="s">
        <v>4647</v>
      </c>
      <c r="U221" s="80" t="s">
        <v>123</v>
      </c>
      <c r="V221" s="80"/>
      <c r="W221" s="79"/>
      <c r="X221" s="81"/>
      <c r="Y221" s="79"/>
      <c r="Z221" s="79"/>
      <c r="AA221" s="82" t="str">
        <f t="shared" si="6"/>
        <v/>
      </c>
      <c r="AB221" s="80"/>
      <c r="AC221" s="80"/>
      <c r="AD221" s="80"/>
      <c r="AE221" s="76" t="s">
        <v>4620</v>
      </c>
      <c r="AF221" s="79" t="s">
        <v>2223</v>
      </c>
      <c r="AG221" s="76" t="s">
        <v>2371</v>
      </c>
    </row>
    <row r="222" spans="1:33" s="83" customFormat="1" ht="63.75" x14ac:dyDescent="0.25">
      <c r="A222" s="74" t="s">
        <v>2398</v>
      </c>
      <c r="B222" s="75">
        <v>81112200</v>
      </c>
      <c r="C222" s="76" t="s">
        <v>4655</v>
      </c>
      <c r="D222" s="76" t="s">
        <v>4128</v>
      </c>
      <c r="E222" s="75" t="s">
        <v>2224</v>
      </c>
      <c r="F222" s="84" t="s">
        <v>2834</v>
      </c>
      <c r="G222" s="77" t="s">
        <v>2338</v>
      </c>
      <c r="H222" s="78">
        <v>15000000</v>
      </c>
      <c r="I222" s="78">
        <v>15000000</v>
      </c>
      <c r="J222" s="79" t="s">
        <v>2874</v>
      </c>
      <c r="K222" s="79" t="s">
        <v>2221</v>
      </c>
      <c r="L222" s="76" t="s">
        <v>2399</v>
      </c>
      <c r="M222" s="76" t="s">
        <v>4619</v>
      </c>
      <c r="N222" s="76">
        <v>3837020</v>
      </c>
      <c r="O222" s="76" t="s">
        <v>2401</v>
      </c>
      <c r="P222" s="79" t="s">
        <v>2403</v>
      </c>
      <c r="Q222" s="79" t="s">
        <v>4647</v>
      </c>
      <c r="R222" s="79" t="s">
        <v>4645</v>
      </c>
      <c r="S222" s="79">
        <v>220155001</v>
      </c>
      <c r="T222" s="79" t="s">
        <v>4647</v>
      </c>
      <c r="U222" s="80" t="s">
        <v>123</v>
      </c>
      <c r="V222" s="80"/>
      <c r="W222" s="79"/>
      <c r="X222" s="81"/>
      <c r="Y222" s="79"/>
      <c r="Z222" s="79"/>
      <c r="AA222" s="82" t="str">
        <f t="shared" si="6"/>
        <v/>
      </c>
      <c r="AB222" s="80"/>
      <c r="AC222" s="80"/>
      <c r="AD222" s="80"/>
      <c r="AE222" s="76" t="s">
        <v>4620</v>
      </c>
      <c r="AF222" s="79" t="s">
        <v>2223</v>
      </c>
      <c r="AG222" s="76" t="s">
        <v>2371</v>
      </c>
    </row>
    <row r="223" spans="1:33" s="83" customFormat="1" ht="63.75" x14ac:dyDescent="0.25">
      <c r="A223" s="74" t="s">
        <v>2398</v>
      </c>
      <c r="B223" s="75" t="s">
        <v>4656</v>
      </c>
      <c r="C223" s="76" t="s">
        <v>4657</v>
      </c>
      <c r="D223" s="76" t="s">
        <v>3160</v>
      </c>
      <c r="E223" s="75" t="s">
        <v>2292</v>
      </c>
      <c r="F223" s="75" t="s">
        <v>2260</v>
      </c>
      <c r="G223" s="77" t="s">
        <v>2338</v>
      </c>
      <c r="H223" s="78">
        <v>50000000</v>
      </c>
      <c r="I223" s="78">
        <v>50000000</v>
      </c>
      <c r="J223" s="79" t="s">
        <v>2874</v>
      </c>
      <c r="K223" s="79" t="s">
        <v>2221</v>
      </c>
      <c r="L223" s="76" t="s">
        <v>2399</v>
      </c>
      <c r="M223" s="76" t="s">
        <v>4619</v>
      </c>
      <c r="N223" s="76">
        <v>3837020</v>
      </c>
      <c r="O223" s="76" t="s">
        <v>2401</v>
      </c>
      <c r="P223" s="79" t="s">
        <v>2403</v>
      </c>
      <c r="Q223" s="79" t="s">
        <v>4647</v>
      </c>
      <c r="R223" s="79" t="s">
        <v>4645</v>
      </c>
      <c r="S223" s="79">
        <v>220155001</v>
      </c>
      <c r="T223" s="79" t="s">
        <v>4647</v>
      </c>
      <c r="U223" s="80" t="s">
        <v>44</v>
      </c>
      <c r="V223" s="80"/>
      <c r="W223" s="79"/>
      <c r="X223" s="81"/>
      <c r="Y223" s="79"/>
      <c r="Z223" s="79"/>
      <c r="AA223" s="82" t="str">
        <f t="shared" si="6"/>
        <v/>
      </c>
      <c r="AB223" s="80"/>
      <c r="AC223" s="80"/>
      <c r="AD223" s="80"/>
      <c r="AE223" s="76" t="s">
        <v>4620</v>
      </c>
      <c r="AF223" s="79" t="s">
        <v>2223</v>
      </c>
      <c r="AG223" s="76" t="s">
        <v>2371</v>
      </c>
    </row>
    <row r="224" spans="1:33" s="83" customFormat="1" ht="63.75" x14ac:dyDescent="0.25">
      <c r="A224" s="74" t="s">
        <v>2398</v>
      </c>
      <c r="B224" s="75">
        <v>80111700</v>
      </c>
      <c r="C224" s="76" t="s">
        <v>4658</v>
      </c>
      <c r="D224" s="76" t="s">
        <v>4128</v>
      </c>
      <c r="E224" s="75" t="s">
        <v>2363</v>
      </c>
      <c r="F224" s="84" t="s">
        <v>2834</v>
      </c>
      <c r="G224" s="77" t="s">
        <v>2338</v>
      </c>
      <c r="H224" s="78">
        <v>52800000</v>
      </c>
      <c r="I224" s="78">
        <v>52800000</v>
      </c>
      <c r="J224" s="79" t="s">
        <v>2874</v>
      </c>
      <c r="K224" s="79" t="s">
        <v>2221</v>
      </c>
      <c r="L224" s="76" t="s">
        <v>2399</v>
      </c>
      <c r="M224" s="76" t="s">
        <v>4619</v>
      </c>
      <c r="N224" s="76">
        <v>3837020</v>
      </c>
      <c r="O224" s="76" t="s">
        <v>2401</v>
      </c>
      <c r="P224" s="79"/>
      <c r="Q224" s="79"/>
      <c r="R224" s="79"/>
      <c r="S224" s="79"/>
      <c r="T224" s="79"/>
      <c r="U224" s="80"/>
      <c r="V224" s="80"/>
      <c r="W224" s="79"/>
      <c r="X224" s="81"/>
      <c r="Y224" s="79"/>
      <c r="Z224" s="79"/>
      <c r="AA224" s="82" t="str">
        <f t="shared" si="6"/>
        <v/>
      </c>
      <c r="AB224" s="80"/>
      <c r="AC224" s="80"/>
      <c r="AD224" s="80"/>
      <c r="AE224" s="76" t="s">
        <v>4659</v>
      </c>
      <c r="AF224" s="79" t="s">
        <v>2223</v>
      </c>
      <c r="AG224" s="76" t="s">
        <v>2371</v>
      </c>
    </row>
    <row r="225" spans="1:33" s="83" customFormat="1" ht="63.75" x14ac:dyDescent="0.25">
      <c r="A225" s="74" t="s">
        <v>2398</v>
      </c>
      <c r="B225" s="75">
        <v>41113635</v>
      </c>
      <c r="C225" s="76" t="s">
        <v>4660</v>
      </c>
      <c r="D225" s="76" t="s">
        <v>4661</v>
      </c>
      <c r="E225" s="75" t="s">
        <v>4626</v>
      </c>
      <c r="F225" s="75" t="s">
        <v>2260</v>
      </c>
      <c r="G225" s="77" t="s">
        <v>2338</v>
      </c>
      <c r="H225" s="78">
        <v>4500000</v>
      </c>
      <c r="I225" s="78">
        <v>4500000</v>
      </c>
      <c r="J225" s="79" t="s">
        <v>2874</v>
      </c>
      <c r="K225" s="79" t="s">
        <v>2221</v>
      </c>
      <c r="L225" s="76" t="s">
        <v>2399</v>
      </c>
      <c r="M225" s="76" t="s">
        <v>4619</v>
      </c>
      <c r="N225" s="76">
        <v>3837020</v>
      </c>
      <c r="O225" s="76" t="s">
        <v>2401</v>
      </c>
      <c r="P225" s="79"/>
      <c r="Q225" s="79"/>
      <c r="R225" s="79"/>
      <c r="S225" s="79"/>
      <c r="T225" s="79"/>
      <c r="U225" s="80"/>
      <c r="V225" s="80"/>
      <c r="W225" s="79"/>
      <c r="X225" s="81"/>
      <c r="Y225" s="79"/>
      <c r="Z225" s="79"/>
      <c r="AA225" s="82" t="str">
        <f t="shared" si="6"/>
        <v/>
      </c>
      <c r="AB225" s="80"/>
      <c r="AC225" s="80"/>
      <c r="AD225" s="80"/>
      <c r="AE225" s="76" t="s">
        <v>4634</v>
      </c>
      <c r="AF225" s="79" t="s">
        <v>2223</v>
      </c>
      <c r="AG225" s="76" t="s">
        <v>2371</v>
      </c>
    </row>
    <row r="226" spans="1:33" s="83" customFormat="1" ht="63.75" x14ac:dyDescent="0.25">
      <c r="A226" s="74" t="s">
        <v>2398</v>
      </c>
      <c r="B226" s="75">
        <v>80111700</v>
      </c>
      <c r="C226" s="76" t="s">
        <v>4662</v>
      </c>
      <c r="D226" s="76" t="s">
        <v>4128</v>
      </c>
      <c r="E226" s="75" t="s">
        <v>2292</v>
      </c>
      <c r="F226" s="75" t="s">
        <v>2260</v>
      </c>
      <c r="G226" s="77" t="s">
        <v>2338</v>
      </c>
      <c r="H226" s="78">
        <v>35206983</v>
      </c>
      <c r="I226" s="78">
        <v>25000000</v>
      </c>
      <c r="J226" s="79" t="s">
        <v>4136</v>
      </c>
      <c r="K226" s="79" t="s">
        <v>2544</v>
      </c>
      <c r="L226" s="76" t="s">
        <v>2399</v>
      </c>
      <c r="M226" s="76" t="s">
        <v>4619</v>
      </c>
      <c r="N226" s="76">
        <v>3837020</v>
      </c>
      <c r="O226" s="76" t="s">
        <v>2401</v>
      </c>
      <c r="P226" s="79"/>
      <c r="Q226" s="79"/>
      <c r="R226" s="79"/>
      <c r="S226" s="79"/>
      <c r="T226" s="79"/>
      <c r="U226" s="80"/>
      <c r="V226" s="80"/>
      <c r="W226" s="79"/>
      <c r="X226" s="81"/>
      <c r="Y226" s="79"/>
      <c r="Z226" s="79"/>
      <c r="AA226" s="82" t="str">
        <f t="shared" si="6"/>
        <v/>
      </c>
      <c r="AB226" s="80"/>
      <c r="AC226" s="80"/>
      <c r="AD226" s="80"/>
      <c r="AE226" s="76" t="s">
        <v>4627</v>
      </c>
      <c r="AF226" s="79" t="s">
        <v>2223</v>
      </c>
      <c r="AG226" s="76" t="s">
        <v>2371</v>
      </c>
    </row>
    <row r="227" spans="1:33" s="83" customFormat="1" ht="63.75" x14ac:dyDescent="0.25">
      <c r="A227" s="74" t="s">
        <v>2398</v>
      </c>
      <c r="B227" s="75">
        <v>80121706</v>
      </c>
      <c r="C227" s="76" t="s">
        <v>4663</v>
      </c>
      <c r="D227" s="76" t="s">
        <v>4128</v>
      </c>
      <c r="E227" s="75" t="s">
        <v>4626</v>
      </c>
      <c r="F227" s="84" t="s">
        <v>2834</v>
      </c>
      <c r="G227" s="77" t="s">
        <v>2338</v>
      </c>
      <c r="H227" s="78">
        <v>237992832</v>
      </c>
      <c r="I227" s="78">
        <v>237992832</v>
      </c>
      <c r="J227" s="79" t="s">
        <v>2874</v>
      </c>
      <c r="K227" s="79" t="s">
        <v>2221</v>
      </c>
      <c r="L227" s="76" t="s">
        <v>2399</v>
      </c>
      <c r="M227" s="76" t="s">
        <v>4619</v>
      </c>
      <c r="N227" s="76">
        <v>3837020</v>
      </c>
      <c r="O227" s="76" t="s">
        <v>2401</v>
      </c>
      <c r="P227" s="79"/>
      <c r="Q227" s="79"/>
      <c r="R227" s="79"/>
      <c r="S227" s="79"/>
      <c r="T227" s="79"/>
      <c r="U227" s="80"/>
      <c r="V227" s="80"/>
      <c r="W227" s="79"/>
      <c r="X227" s="81"/>
      <c r="Y227" s="79"/>
      <c r="Z227" s="79"/>
      <c r="AA227" s="82" t="str">
        <f t="shared" si="6"/>
        <v/>
      </c>
      <c r="AB227" s="80"/>
      <c r="AC227" s="80"/>
      <c r="AD227" s="80"/>
      <c r="AE227" s="76" t="s">
        <v>4664</v>
      </c>
      <c r="AF227" s="79" t="s">
        <v>2223</v>
      </c>
      <c r="AG227" s="76" t="s">
        <v>2371</v>
      </c>
    </row>
    <row r="228" spans="1:33" s="83" customFormat="1" ht="63.75" x14ac:dyDescent="0.25">
      <c r="A228" s="74" t="s">
        <v>2398</v>
      </c>
      <c r="B228" s="75">
        <v>92121704</v>
      </c>
      <c r="C228" s="76" t="s">
        <v>4665</v>
      </c>
      <c r="D228" s="76" t="s">
        <v>4128</v>
      </c>
      <c r="E228" s="75" t="s">
        <v>2488</v>
      </c>
      <c r="F228" s="84" t="s">
        <v>2834</v>
      </c>
      <c r="G228" s="77" t="s">
        <v>2338</v>
      </c>
      <c r="H228" s="78">
        <v>329352916</v>
      </c>
      <c r="I228" s="78">
        <v>213149769</v>
      </c>
      <c r="J228" s="79" t="s">
        <v>4136</v>
      </c>
      <c r="K228" s="79" t="s">
        <v>2544</v>
      </c>
      <c r="L228" s="76" t="s">
        <v>2399</v>
      </c>
      <c r="M228" s="76" t="s">
        <v>4619</v>
      </c>
      <c r="N228" s="76">
        <v>3837020</v>
      </c>
      <c r="O228" s="76" t="s">
        <v>2401</v>
      </c>
      <c r="P228" s="79"/>
      <c r="Q228" s="79"/>
      <c r="R228" s="79"/>
      <c r="S228" s="79"/>
      <c r="T228" s="79"/>
      <c r="U228" s="80"/>
      <c r="V228" s="80"/>
      <c r="W228" s="79"/>
      <c r="X228" s="81"/>
      <c r="Y228" s="79"/>
      <c r="Z228" s="79"/>
      <c r="AA228" s="82" t="str">
        <f t="shared" si="6"/>
        <v/>
      </c>
      <c r="AB228" s="80"/>
      <c r="AC228" s="80"/>
      <c r="AD228" s="80"/>
      <c r="AE228" s="76" t="s">
        <v>4629</v>
      </c>
      <c r="AF228" s="79" t="s">
        <v>2223</v>
      </c>
      <c r="AG228" s="76" t="s">
        <v>2371</v>
      </c>
    </row>
    <row r="229" spans="1:33" s="83" customFormat="1" ht="63.75" x14ac:dyDescent="0.25">
      <c r="A229" s="74" t="s">
        <v>2398</v>
      </c>
      <c r="B229" s="75">
        <v>43232100</v>
      </c>
      <c r="C229" s="76" t="s">
        <v>4666</v>
      </c>
      <c r="D229" s="76" t="s">
        <v>3168</v>
      </c>
      <c r="E229" s="75" t="s">
        <v>2292</v>
      </c>
      <c r="F229" s="75" t="s">
        <v>2326</v>
      </c>
      <c r="G229" s="77" t="s">
        <v>2338</v>
      </c>
      <c r="H229" s="78">
        <v>90000000</v>
      </c>
      <c r="I229" s="78">
        <v>90000000</v>
      </c>
      <c r="J229" s="79" t="s">
        <v>2874</v>
      </c>
      <c r="K229" s="79" t="s">
        <v>2221</v>
      </c>
      <c r="L229" s="76" t="s">
        <v>2399</v>
      </c>
      <c r="M229" s="76" t="s">
        <v>4619</v>
      </c>
      <c r="N229" s="76">
        <v>3837020</v>
      </c>
      <c r="O229" s="76" t="s">
        <v>2401</v>
      </c>
      <c r="P229" s="79"/>
      <c r="Q229" s="79"/>
      <c r="R229" s="79"/>
      <c r="S229" s="79"/>
      <c r="T229" s="79"/>
      <c r="U229" s="80"/>
      <c r="V229" s="80"/>
      <c r="W229" s="79"/>
      <c r="X229" s="81"/>
      <c r="Y229" s="79"/>
      <c r="Z229" s="79"/>
      <c r="AA229" s="82" t="str">
        <f t="shared" si="6"/>
        <v/>
      </c>
      <c r="AB229" s="80"/>
      <c r="AC229" s="80"/>
      <c r="AD229" s="80"/>
      <c r="AE229" s="76" t="s">
        <v>4667</v>
      </c>
      <c r="AF229" s="79" t="s">
        <v>2223</v>
      </c>
      <c r="AG229" s="76" t="s">
        <v>2371</v>
      </c>
    </row>
    <row r="230" spans="1:33" s="83" customFormat="1" ht="63.75" x14ac:dyDescent="0.25">
      <c r="A230" s="74" t="s">
        <v>2398</v>
      </c>
      <c r="B230" s="75">
        <v>72151603</v>
      </c>
      <c r="C230" s="76" t="s">
        <v>4668</v>
      </c>
      <c r="D230" s="76" t="s">
        <v>4128</v>
      </c>
      <c r="E230" s="75" t="s">
        <v>2292</v>
      </c>
      <c r="F230" s="75" t="s">
        <v>2260</v>
      </c>
      <c r="G230" s="77" t="s">
        <v>2338</v>
      </c>
      <c r="H230" s="78">
        <v>26000000</v>
      </c>
      <c r="I230" s="78">
        <v>26000000</v>
      </c>
      <c r="J230" s="79" t="s">
        <v>2874</v>
      </c>
      <c r="K230" s="79" t="s">
        <v>2221</v>
      </c>
      <c r="L230" s="76" t="s">
        <v>2399</v>
      </c>
      <c r="M230" s="76" t="s">
        <v>4619</v>
      </c>
      <c r="N230" s="76">
        <v>3837020</v>
      </c>
      <c r="O230" s="76" t="s">
        <v>2401</v>
      </c>
      <c r="P230" s="79"/>
      <c r="Q230" s="79"/>
      <c r="R230" s="79"/>
      <c r="S230" s="79"/>
      <c r="T230" s="79"/>
      <c r="U230" s="80"/>
      <c r="V230" s="80"/>
      <c r="W230" s="79"/>
      <c r="X230" s="81"/>
      <c r="Y230" s="79"/>
      <c r="Z230" s="79"/>
      <c r="AA230" s="82" t="str">
        <f t="shared" si="6"/>
        <v/>
      </c>
      <c r="AB230" s="80"/>
      <c r="AC230" s="80"/>
      <c r="AD230" s="80"/>
      <c r="AE230" s="76" t="s">
        <v>4667</v>
      </c>
      <c r="AF230" s="79" t="s">
        <v>2223</v>
      </c>
      <c r="AG230" s="76" t="s">
        <v>2371</v>
      </c>
    </row>
    <row r="231" spans="1:33" s="83" customFormat="1" ht="63.75" x14ac:dyDescent="0.25">
      <c r="A231" s="74" t="s">
        <v>2398</v>
      </c>
      <c r="B231" s="75">
        <v>42203602</v>
      </c>
      <c r="C231" s="76" t="s">
        <v>4669</v>
      </c>
      <c r="D231" s="76" t="s">
        <v>4128</v>
      </c>
      <c r="E231" s="75" t="s">
        <v>2219</v>
      </c>
      <c r="F231" s="75" t="s">
        <v>2260</v>
      </c>
      <c r="G231" s="77" t="s">
        <v>2338</v>
      </c>
      <c r="H231" s="78">
        <v>29842500</v>
      </c>
      <c r="I231" s="78">
        <v>29842500</v>
      </c>
      <c r="J231" s="79" t="s">
        <v>2874</v>
      </c>
      <c r="K231" s="79" t="s">
        <v>2221</v>
      </c>
      <c r="L231" s="76" t="s">
        <v>2399</v>
      </c>
      <c r="M231" s="76" t="s">
        <v>4619</v>
      </c>
      <c r="N231" s="76">
        <v>3837020</v>
      </c>
      <c r="O231" s="76" t="s">
        <v>2401</v>
      </c>
      <c r="P231" s="79"/>
      <c r="Q231" s="79"/>
      <c r="R231" s="79"/>
      <c r="S231" s="79"/>
      <c r="T231" s="79"/>
      <c r="U231" s="80"/>
      <c r="V231" s="80"/>
      <c r="W231" s="79"/>
      <c r="X231" s="81"/>
      <c r="Y231" s="79"/>
      <c r="Z231" s="79"/>
      <c r="AA231" s="82" t="str">
        <f t="shared" si="6"/>
        <v/>
      </c>
      <c r="AB231" s="80"/>
      <c r="AC231" s="80"/>
      <c r="AD231" s="80"/>
      <c r="AE231" s="76" t="s">
        <v>4670</v>
      </c>
      <c r="AF231" s="79" t="s">
        <v>2223</v>
      </c>
      <c r="AG231" s="76" t="s">
        <v>2371</v>
      </c>
    </row>
    <row r="232" spans="1:33" s="83" customFormat="1" ht="63.75" x14ac:dyDescent="0.25">
      <c r="A232" s="74" t="s">
        <v>2398</v>
      </c>
      <c r="B232" s="75">
        <v>82101600</v>
      </c>
      <c r="C232" s="76" t="s">
        <v>4671</v>
      </c>
      <c r="D232" s="76" t="s">
        <v>3168</v>
      </c>
      <c r="E232" s="75" t="s">
        <v>2302</v>
      </c>
      <c r="F232" s="75" t="s">
        <v>2326</v>
      </c>
      <c r="G232" s="77" t="s">
        <v>2338</v>
      </c>
      <c r="H232" s="78">
        <v>120000000</v>
      </c>
      <c r="I232" s="78">
        <v>120000000</v>
      </c>
      <c r="J232" s="79" t="s">
        <v>2874</v>
      </c>
      <c r="K232" s="79" t="s">
        <v>2221</v>
      </c>
      <c r="L232" s="76" t="s">
        <v>2399</v>
      </c>
      <c r="M232" s="76" t="s">
        <v>4619</v>
      </c>
      <c r="N232" s="76">
        <v>3837020</v>
      </c>
      <c r="O232" s="76" t="s">
        <v>2401</v>
      </c>
      <c r="P232" s="79"/>
      <c r="Q232" s="79"/>
      <c r="R232" s="79"/>
      <c r="S232" s="79"/>
      <c r="T232" s="79"/>
      <c r="U232" s="80"/>
      <c r="V232" s="80"/>
      <c r="W232" s="79"/>
      <c r="X232" s="81"/>
      <c r="Y232" s="79"/>
      <c r="Z232" s="79"/>
      <c r="AA232" s="82" t="str">
        <f t="shared" si="6"/>
        <v/>
      </c>
      <c r="AB232" s="80"/>
      <c r="AC232" s="80"/>
      <c r="AD232" s="80"/>
      <c r="AE232" s="76" t="s">
        <v>4672</v>
      </c>
      <c r="AF232" s="79" t="s">
        <v>2223</v>
      </c>
      <c r="AG232" s="76" t="s">
        <v>2371</v>
      </c>
    </row>
    <row r="233" spans="1:33" s="83" customFormat="1" ht="63.75" x14ac:dyDescent="0.25">
      <c r="A233" s="74" t="s">
        <v>2398</v>
      </c>
      <c r="B233" s="75">
        <v>82101600</v>
      </c>
      <c r="C233" s="76" t="s">
        <v>4673</v>
      </c>
      <c r="D233" s="76" t="s">
        <v>3161</v>
      </c>
      <c r="E233" s="75" t="s">
        <v>2268</v>
      </c>
      <c r="F233" s="75" t="s">
        <v>2326</v>
      </c>
      <c r="G233" s="77" t="s">
        <v>2338</v>
      </c>
      <c r="H233" s="78">
        <v>200000000</v>
      </c>
      <c r="I233" s="78">
        <v>200000000</v>
      </c>
      <c r="J233" s="79" t="s">
        <v>2874</v>
      </c>
      <c r="K233" s="79" t="s">
        <v>2221</v>
      </c>
      <c r="L233" s="76" t="s">
        <v>2399</v>
      </c>
      <c r="M233" s="76" t="s">
        <v>4619</v>
      </c>
      <c r="N233" s="76">
        <v>3837020</v>
      </c>
      <c r="O233" s="76" t="s">
        <v>2401</v>
      </c>
      <c r="P233" s="79"/>
      <c r="Q233" s="79"/>
      <c r="R233" s="79"/>
      <c r="S233" s="79"/>
      <c r="T233" s="79"/>
      <c r="U233" s="80"/>
      <c r="V233" s="80"/>
      <c r="W233" s="79"/>
      <c r="X233" s="81"/>
      <c r="Y233" s="79"/>
      <c r="Z233" s="79"/>
      <c r="AA233" s="82" t="str">
        <f t="shared" si="6"/>
        <v/>
      </c>
      <c r="AB233" s="80"/>
      <c r="AC233" s="80"/>
      <c r="AD233" s="80"/>
      <c r="AE233" s="76" t="s">
        <v>4674</v>
      </c>
      <c r="AF233" s="79" t="s">
        <v>2223</v>
      </c>
      <c r="AG233" s="76" t="s">
        <v>2371</v>
      </c>
    </row>
    <row r="234" spans="1:33" s="83" customFormat="1" ht="63.75" x14ac:dyDescent="0.25">
      <c r="A234" s="74" t="s">
        <v>2398</v>
      </c>
      <c r="B234" s="75" t="s">
        <v>4675</v>
      </c>
      <c r="C234" s="76" t="s">
        <v>4676</v>
      </c>
      <c r="D234" s="76" t="s">
        <v>4128</v>
      </c>
      <c r="E234" s="75" t="s">
        <v>2257</v>
      </c>
      <c r="F234" s="79" t="s">
        <v>2336</v>
      </c>
      <c r="G234" s="77" t="s">
        <v>2338</v>
      </c>
      <c r="H234" s="78">
        <v>2172000000</v>
      </c>
      <c r="I234" s="78">
        <v>2172000000</v>
      </c>
      <c r="J234" s="79" t="s">
        <v>2874</v>
      </c>
      <c r="K234" s="79" t="s">
        <v>2221</v>
      </c>
      <c r="L234" s="76" t="s">
        <v>2399</v>
      </c>
      <c r="M234" s="76" t="s">
        <v>4619</v>
      </c>
      <c r="N234" s="76">
        <v>3837020</v>
      </c>
      <c r="O234" s="76" t="s">
        <v>2401</v>
      </c>
      <c r="P234" s="79"/>
      <c r="Q234" s="79"/>
      <c r="R234" s="79"/>
      <c r="S234" s="79"/>
      <c r="T234" s="79"/>
      <c r="U234" s="80"/>
      <c r="V234" s="80"/>
      <c r="W234" s="79"/>
      <c r="X234" s="81"/>
      <c r="Y234" s="79"/>
      <c r="Z234" s="79"/>
      <c r="AA234" s="82" t="str">
        <f t="shared" si="6"/>
        <v/>
      </c>
      <c r="AB234" s="80"/>
      <c r="AC234" s="80"/>
      <c r="AD234" s="80"/>
      <c r="AE234" s="76" t="s">
        <v>4627</v>
      </c>
      <c r="AF234" s="79" t="s">
        <v>2223</v>
      </c>
      <c r="AG234" s="76" t="s">
        <v>2371</v>
      </c>
    </row>
    <row r="235" spans="1:33" s="83" customFormat="1" ht="63.75" x14ac:dyDescent="0.25">
      <c r="A235" s="74" t="s">
        <v>2398</v>
      </c>
      <c r="B235" s="75" t="s">
        <v>4675</v>
      </c>
      <c r="C235" s="76" t="s">
        <v>4677</v>
      </c>
      <c r="D235" s="76" t="s">
        <v>4128</v>
      </c>
      <c r="E235" s="75" t="s">
        <v>2257</v>
      </c>
      <c r="F235" s="79" t="s">
        <v>2336</v>
      </c>
      <c r="G235" s="77" t="s">
        <v>2338</v>
      </c>
      <c r="H235" s="78">
        <v>1212000000</v>
      </c>
      <c r="I235" s="78">
        <v>1212000000</v>
      </c>
      <c r="J235" s="79" t="s">
        <v>2874</v>
      </c>
      <c r="K235" s="79" t="s">
        <v>2221</v>
      </c>
      <c r="L235" s="76" t="s">
        <v>2399</v>
      </c>
      <c r="M235" s="76" t="s">
        <v>4619</v>
      </c>
      <c r="N235" s="76">
        <v>3837020</v>
      </c>
      <c r="O235" s="76" t="s">
        <v>2401</v>
      </c>
      <c r="P235" s="79"/>
      <c r="Q235" s="79"/>
      <c r="R235" s="79"/>
      <c r="S235" s="79"/>
      <c r="T235" s="79"/>
      <c r="U235" s="80"/>
      <c r="V235" s="80"/>
      <c r="W235" s="79"/>
      <c r="X235" s="81"/>
      <c r="Y235" s="79"/>
      <c r="Z235" s="79"/>
      <c r="AA235" s="82" t="str">
        <f t="shared" si="6"/>
        <v/>
      </c>
      <c r="AB235" s="80"/>
      <c r="AC235" s="80"/>
      <c r="AD235" s="80"/>
      <c r="AE235" s="76" t="s">
        <v>4627</v>
      </c>
      <c r="AF235" s="79" t="s">
        <v>2223</v>
      </c>
      <c r="AG235" s="76" t="s">
        <v>2371</v>
      </c>
    </row>
    <row r="236" spans="1:33" s="83" customFormat="1" ht="63.75" x14ac:dyDescent="0.25">
      <c r="A236" s="74" t="s">
        <v>2398</v>
      </c>
      <c r="B236" s="75">
        <v>49101602</v>
      </c>
      <c r="C236" s="76" t="s">
        <v>4678</v>
      </c>
      <c r="D236" s="76" t="s">
        <v>3165</v>
      </c>
      <c r="E236" s="75" t="s">
        <v>2515</v>
      </c>
      <c r="F236" s="75" t="s">
        <v>2260</v>
      </c>
      <c r="G236" s="77" t="s">
        <v>2338</v>
      </c>
      <c r="H236" s="78">
        <v>75000000</v>
      </c>
      <c r="I236" s="78">
        <v>75000000</v>
      </c>
      <c r="J236" s="79" t="s">
        <v>2874</v>
      </c>
      <c r="K236" s="79" t="s">
        <v>2221</v>
      </c>
      <c r="L236" s="76" t="s">
        <v>2399</v>
      </c>
      <c r="M236" s="76" t="s">
        <v>4619</v>
      </c>
      <c r="N236" s="76">
        <v>3837020</v>
      </c>
      <c r="O236" s="76" t="s">
        <v>2401</v>
      </c>
      <c r="P236" s="79"/>
      <c r="Q236" s="79"/>
      <c r="R236" s="79"/>
      <c r="S236" s="79"/>
      <c r="T236" s="79"/>
      <c r="U236" s="80"/>
      <c r="V236" s="80"/>
      <c r="W236" s="79"/>
      <c r="X236" s="81"/>
      <c r="Y236" s="79"/>
      <c r="Z236" s="79"/>
      <c r="AA236" s="82" t="str">
        <f t="shared" si="6"/>
        <v/>
      </c>
      <c r="AB236" s="80"/>
      <c r="AC236" s="80"/>
      <c r="AD236" s="80"/>
      <c r="AE236" s="76" t="s">
        <v>4667</v>
      </c>
      <c r="AF236" s="79" t="s">
        <v>2223</v>
      </c>
      <c r="AG236" s="76" t="s">
        <v>2371</v>
      </c>
    </row>
    <row r="237" spans="1:33" s="83" customFormat="1" ht="63.75" x14ac:dyDescent="0.25">
      <c r="A237" s="74" t="s">
        <v>2398</v>
      </c>
      <c r="B237" s="75" t="s">
        <v>4679</v>
      </c>
      <c r="C237" s="76" t="s">
        <v>4680</v>
      </c>
      <c r="D237" s="76" t="s">
        <v>3165</v>
      </c>
      <c r="E237" s="75" t="s">
        <v>2363</v>
      </c>
      <c r="F237" s="75" t="s">
        <v>2260</v>
      </c>
      <c r="G237" s="77" t="s">
        <v>2338</v>
      </c>
      <c r="H237" s="78">
        <v>15000000</v>
      </c>
      <c r="I237" s="78">
        <v>15000000</v>
      </c>
      <c r="J237" s="79" t="s">
        <v>2874</v>
      </c>
      <c r="K237" s="79" t="s">
        <v>2221</v>
      </c>
      <c r="L237" s="76" t="s">
        <v>2399</v>
      </c>
      <c r="M237" s="76" t="s">
        <v>4619</v>
      </c>
      <c r="N237" s="76">
        <v>3837020</v>
      </c>
      <c r="O237" s="76" t="s">
        <v>2401</v>
      </c>
      <c r="P237" s="79"/>
      <c r="Q237" s="79"/>
      <c r="R237" s="79"/>
      <c r="S237" s="79"/>
      <c r="T237" s="79"/>
      <c r="U237" s="80"/>
      <c r="V237" s="80"/>
      <c r="W237" s="79"/>
      <c r="X237" s="81"/>
      <c r="Y237" s="79"/>
      <c r="Z237" s="79"/>
      <c r="AA237" s="82" t="str">
        <f t="shared" si="6"/>
        <v/>
      </c>
      <c r="AB237" s="80"/>
      <c r="AC237" s="80"/>
      <c r="AD237" s="80"/>
      <c r="AE237" s="76" t="s">
        <v>4681</v>
      </c>
      <c r="AF237" s="79" t="s">
        <v>2223</v>
      </c>
      <c r="AG237" s="76" t="s">
        <v>2371</v>
      </c>
    </row>
    <row r="238" spans="1:33" s="83" customFormat="1" ht="63.75" x14ac:dyDescent="0.25">
      <c r="A238" s="74" t="s">
        <v>2398</v>
      </c>
      <c r="B238" s="75">
        <v>80101703</v>
      </c>
      <c r="C238" s="76" t="s">
        <v>4682</v>
      </c>
      <c r="D238" s="76" t="s">
        <v>4128</v>
      </c>
      <c r="E238" s="75" t="s">
        <v>2515</v>
      </c>
      <c r="F238" s="84" t="s">
        <v>2834</v>
      </c>
      <c r="G238" s="77" t="s">
        <v>2338</v>
      </c>
      <c r="H238" s="78">
        <v>4000000</v>
      </c>
      <c r="I238" s="78">
        <v>4000000</v>
      </c>
      <c r="J238" s="79" t="s">
        <v>2874</v>
      </c>
      <c r="K238" s="79" t="s">
        <v>2221</v>
      </c>
      <c r="L238" s="76" t="s">
        <v>2399</v>
      </c>
      <c r="M238" s="76" t="s">
        <v>4619</v>
      </c>
      <c r="N238" s="76">
        <v>3837020</v>
      </c>
      <c r="O238" s="76" t="s">
        <v>2401</v>
      </c>
      <c r="P238" s="79"/>
      <c r="Q238" s="79"/>
      <c r="R238" s="79"/>
      <c r="S238" s="79"/>
      <c r="T238" s="79"/>
      <c r="U238" s="80"/>
      <c r="V238" s="80"/>
      <c r="W238" s="79"/>
      <c r="X238" s="81"/>
      <c r="Y238" s="79"/>
      <c r="Z238" s="79"/>
      <c r="AA238" s="82" t="str">
        <f t="shared" si="6"/>
        <v/>
      </c>
      <c r="AB238" s="80"/>
      <c r="AC238" s="80"/>
      <c r="AD238" s="80"/>
      <c r="AE238" s="76" t="s">
        <v>4681</v>
      </c>
      <c r="AF238" s="79" t="s">
        <v>2223</v>
      </c>
      <c r="AG238" s="76" t="s">
        <v>2371</v>
      </c>
    </row>
    <row r="239" spans="1:33" s="83" customFormat="1" ht="63.75" x14ac:dyDescent="0.25">
      <c r="A239" s="74" t="s">
        <v>2398</v>
      </c>
      <c r="B239" s="75" t="s">
        <v>4683</v>
      </c>
      <c r="C239" s="76" t="s">
        <v>4684</v>
      </c>
      <c r="D239" s="76" t="s">
        <v>4685</v>
      </c>
      <c r="E239" s="75" t="s">
        <v>4626</v>
      </c>
      <c r="F239" s="75" t="s">
        <v>2260</v>
      </c>
      <c r="G239" s="77" t="s">
        <v>2338</v>
      </c>
      <c r="H239" s="78">
        <v>15840000</v>
      </c>
      <c r="I239" s="78">
        <v>15840000</v>
      </c>
      <c r="J239" s="79" t="s">
        <v>2874</v>
      </c>
      <c r="K239" s="79" t="s">
        <v>2221</v>
      </c>
      <c r="L239" s="76" t="s">
        <v>2399</v>
      </c>
      <c r="M239" s="76" t="s">
        <v>4619</v>
      </c>
      <c r="N239" s="76">
        <v>3837020</v>
      </c>
      <c r="O239" s="76" t="s">
        <v>2401</v>
      </c>
      <c r="P239" s="79"/>
      <c r="Q239" s="79"/>
      <c r="R239" s="79"/>
      <c r="S239" s="79"/>
      <c r="T239" s="79"/>
      <c r="U239" s="80"/>
      <c r="V239" s="80"/>
      <c r="W239" s="79"/>
      <c r="X239" s="81"/>
      <c r="Y239" s="79"/>
      <c r="Z239" s="79"/>
      <c r="AA239" s="82" t="str">
        <f t="shared" si="6"/>
        <v/>
      </c>
      <c r="AB239" s="80"/>
      <c r="AC239" s="80"/>
      <c r="AD239" s="80"/>
      <c r="AE239" s="76" t="s">
        <v>4681</v>
      </c>
      <c r="AF239" s="79" t="s">
        <v>2223</v>
      </c>
      <c r="AG239" s="76" t="s">
        <v>2371</v>
      </c>
    </row>
    <row r="240" spans="1:33" s="83" customFormat="1" ht="63.75" x14ac:dyDescent="0.25">
      <c r="A240" s="74" t="s">
        <v>2398</v>
      </c>
      <c r="B240" s="75">
        <v>72101509</v>
      </c>
      <c r="C240" s="76" t="s">
        <v>4686</v>
      </c>
      <c r="D240" s="76" t="s">
        <v>4128</v>
      </c>
      <c r="E240" s="75" t="s">
        <v>2363</v>
      </c>
      <c r="F240" s="75" t="s">
        <v>2326</v>
      </c>
      <c r="G240" s="77" t="s">
        <v>2338</v>
      </c>
      <c r="H240" s="78">
        <v>179473460</v>
      </c>
      <c r="I240" s="78">
        <v>81376633</v>
      </c>
      <c r="J240" s="79" t="s">
        <v>4136</v>
      </c>
      <c r="K240" s="79" t="s">
        <v>2544</v>
      </c>
      <c r="L240" s="76" t="s">
        <v>2399</v>
      </c>
      <c r="M240" s="76" t="s">
        <v>4619</v>
      </c>
      <c r="N240" s="76">
        <v>3837020</v>
      </c>
      <c r="O240" s="76" t="s">
        <v>2401</v>
      </c>
      <c r="P240" s="79"/>
      <c r="Q240" s="79"/>
      <c r="R240" s="79"/>
      <c r="S240" s="79"/>
      <c r="T240" s="79"/>
      <c r="U240" s="80"/>
      <c r="V240" s="80"/>
      <c r="W240" s="79"/>
      <c r="X240" s="81"/>
      <c r="Y240" s="79"/>
      <c r="Z240" s="79"/>
      <c r="AA240" s="82" t="str">
        <f t="shared" si="6"/>
        <v/>
      </c>
      <c r="AB240" s="80"/>
      <c r="AC240" s="80"/>
      <c r="AD240" s="80"/>
      <c r="AE240" s="76" t="s">
        <v>4681</v>
      </c>
      <c r="AF240" s="79" t="s">
        <v>2223</v>
      </c>
      <c r="AG240" s="76" t="s">
        <v>2371</v>
      </c>
    </row>
    <row r="241" spans="1:33" s="83" customFormat="1" ht="63.75" x14ac:dyDescent="0.25">
      <c r="A241" s="74" t="s">
        <v>2398</v>
      </c>
      <c r="B241" s="75">
        <v>41113635</v>
      </c>
      <c r="C241" s="76" t="s">
        <v>4687</v>
      </c>
      <c r="D241" s="76" t="s">
        <v>3168</v>
      </c>
      <c r="E241" s="75" t="s">
        <v>2257</v>
      </c>
      <c r="F241" s="75" t="s">
        <v>2260</v>
      </c>
      <c r="G241" s="77" t="s">
        <v>2338</v>
      </c>
      <c r="H241" s="78">
        <v>7000000</v>
      </c>
      <c r="I241" s="78">
        <v>7000000</v>
      </c>
      <c r="J241" s="79" t="s">
        <v>2874</v>
      </c>
      <c r="K241" s="79" t="s">
        <v>2221</v>
      </c>
      <c r="L241" s="76" t="s">
        <v>2399</v>
      </c>
      <c r="M241" s="76" t="s">
        <v>4619</v>
      </c>
      <c r="N241" s="76">
        <v>3837020</v>
      </c>
      <c r="O241" s="76" t="s">
        <v>2401</v>
      </c>
      <c r="P241" s="79"/>
      <c r="Q241" s="79"/>
      <c r="R241" s="79"/>
      <c r="S241" s="79"/>
      <c r="T241" s="79"/>
      <c r="U241" s="80"/>
      <c r="V241" s="80"/>
      <c r="W241" s="79"/>
      <c r="X241" s="81"/>
      <c r="Y241" s="79"/>
      <c r="Z241" s="79"/>
      <c r="AA241" s="82" t="str">
        <f t="shared" si="6"/>
        <v/>
      </c>
      <c r="AB241" s="80"/>
      <c r="AC241" s="80"/>
      <c r="AD241" s="80"/>
      <c r="AE241" s="76" t="s">
        <v>4681</v>
      </c>
      <c r="AF241" s="79" t="s">
        <v>2223</v>
      </c>
      <c r="AG241" s="76" t="s">
        <v>2371</v>
      </c>
    </row>
    <row r="242" spans="1:33" s="83" customFormat="1" ht="63.75" x14ac:dyDescent="0.25">
      <c r="A242" s="74" t="s">
        <v>2398</v>
      </c>
      <c r="B242" s="75">
        <v>41113635</v>
      </c>
      <c r="C242" s="76" t="s">
        <v>4688</v>
      </c>
      <c r="D242" s="76" t="s">
        <v>3165</v>
      </c>
      <c r="E242" s="75" t="s">
        <v>2257</v>
      </c>
      <c r="F242" s="75" t="s">
        <v>2260</v>
      </c>
      <c r="G242" s="77" t="s">
        <v>2338</v>
      </c>
      <c r="H242" s="78">
        <v>51600000</v>
      </c>
      <c r="I242" s="78">
        <v>51600000</v>
      </c>
      <c r="J242" s="79" t="s">
        <v>2874</v>
      </c>
      <c r="K242" s="79" t="s">
        <v>2221</v>
      </c>
      <c r="L242" s="76" t="s">
        <v>2399</v>
      </c>
      <c r="M242" s="76" t="s">
        <v>4619</v>
      </c>
      <c r="N242" s="76">
        <v>3837020</v>
      </c>
      <c r="O242" s="76" t="s">
        <v>2401</v>
      </c>
      <c r="P242" s="79"/>
      <c r="Q242" s="79"/>
      <c r="R242" s="79"/>
      <c r="S242" s="79"/>
      <c r="T242" s="79"/>
      <c r="U242" s="80"/>
      <c r="V242" s="80"/>
      <c r="W242" s="79"/>
      <c r="X242" s="81"/>
      <c r="Y242" s="79"/>
      <c r="Z242" s="79"/>
      <c r="AA242" s="82" t="str">
        <f t="shared" si="6"/>
        <v/>
      </c>
      <c r="AB242" s="80"/>
      <c r="AC242" s="80"/>
      <c r="AD242" s="80"/>
      <c r="AE242" s="76" t="s">
        <v>4634</v>
      </c>
      <c r="AF242" s="79" t="s">
        <v>2223</v>
      </c>
      <c r="AG242" s="76" t="s">
        <v>2371</v>
      </c>
    </row>
    <row r="243" spans="1:33" s="83" customFormat="1" ht="63.75" x14ac:dyDescent="0.25">
      <c r="A243" s="74" t="s">
        <v>2398</v>
      </c>
      <c r="B243" s="75">
        <v>72154043</v>
      </c>
      <c r="C243" s="76" t="s">
        <v>4689</v>
      </c>
      <c r="D243" s="76" t="s">
        <v>3165</v>
      </c>
      <c r="E243" s="75" t="s">
        <v>2257</v>
      </c>
      <c r="F243" s="75" t="s">
        <v>2326</v>
      </c>
      <c r="G243" s="77" t="s">
        <v>2338</v>
      </c>
      <c r="H243" s="78">
        <v>88800000</v>
      </c>
      <c r="I243" s="78">
        <v>88800000</v>
      </c>
      <c r="J243" s="79" t="s">
        <v>2874</v>
      </c>
      <c r="K243" s="79" t="s">
        <v>2221</v>
      </c>
      <c r="L243" s="76" t="s">
        <v>2399</v>
      </c>
      <c r="M243" s="76" t="s">
        <v>4619</v>
      </c>
      <c r="N243" s="76">
        <v>3837020</v>
      </c>
      <c r="O243" s="76" t="s">
        <v>2401</v>
      </c>
      <c r="P243" s="79"/>
      <c r="Q243" s="79"/>
      <c r="R243" s="79"/>
      <c r="S243" s="79"/>
      <c r="T243" s="79"/>
      <c r="U243" s="80"/>
      <c r="V243" s="80"/>
      <c r="W243" s="79"/>
      <c r="X243" s="81"/>
      <c r="Y243" s="79"/>
      <c r="Z243" s="79"/>
      <c r="AA243" s="82" t="str">
        <f t="shared" si="6"/>
        <v/>
      </c>
      <c r="AB243" s="80"/>
      <c r="AC243" s="80"/>
      <c r="AD243" s="80"/>
      <c r="AE243" s="76" t="s">
        <v>4634</v>
      </c>
      <c r="AF243" s="79" t="s">
        <v>2223</v>
      </c>
      <c r="AG243" s="76" t="s">
        <v>2371</v>
      </c>
    </row>
    <row r="244" spans="1:33" s="83" customFormat="1" ht="63.75" x14ac:dyDescent="0.25">
      <c r="A244" s="74" t="s">
        <v>2398</v>
      </c>
      <c r="B244" s="75">
        <v>72101511</v>
      </c>
      <c r="C244" s="76" t="s">
        <v>4690</v>
      </c>
      <c r="D244" s="76" t="s">
        <v>3165</v>
      </c>
      <c r="E244" s="75" t="s">
        <v>2257</v>
      </c>
      <c r="F244" s="75" t="s">
        <v>2326</v>
      </c>
      <c r="G244" s="77" t="s">
        <v>2338</v>
      </c>
      <c r="H244" s="78">
        <v>84000000</v>
      </c>
      <c r="I244" s="78">
        <v>84000000</v>
      </c>
      <c r="J244" s="79" t="s">
        <v>2874</v>
      </c>
      <c r="K244" s="79" t="s">
        <v>2221</v>
      </c>
      <c r="L244" s="76" t="s">
        <v>2399</v>
      </c>
      <c r="M244" s="76" t="s">
        <v>4619</v>
      </c>
      <c r="N244" s="76">
        <v>3837020</v>
      </c>
      <c r="O244" s="76" t="s">
        <v>2401</v>
      </c>
      <c r="P244" s="79"/>
      <c r="Q244" s="79"/>
      <c r="R244" s="79"/>
      <c r="S244" s="79"/>
      <c r="T244" s="79"/>
      <c r="U244" s="80"/>
      <c r="V244" s="80"/>
      <c r="W244" s="79"/>
      <c r="X244" s="81"/>
      <c r="Y244" s="79"/>
      <c r="Z244" s="79"/>
      <c r="AA244" s="82" t="str">
        <f t="shared" si="6"/>
        <v/>
      </c>
      <c r="AB244" s="80"/>
      <c r="AC244" s="80"/>
      <c r="AD244" s="80"/>
      <c r="AE244" s="76" t="s">
        <v>4634</v>
      </c>
      <c r="AF244" s="79" t="s">
        <v>2223</v>
      </c>
      <c r="AG244" s="76" t="s">
        <v>2371</v>
      </c>
    </row>
    <row r="245" spans="1:33" s="83" customFormat="1" ht="63.75" x14ac:dyDescent="0.25">
      <c r="A245" s="74" t="s">
        <v>2398</v>
      </c>
      <c r="B245" s="75">
        <v>72101500</v>
      </c>
      <c r="C245" s="76" t="s">
        <v>4691</v>
      </c>
      <c r="D245" s="76" t="s">
        <v>4128</v>
      </c>
      <c r="E245" s="75" t="s">
        <v>4626</v>
      </c>
      <c r="F245" s="75" t="s">
        <v>2326</v>
      </c>
      <c r="G245" s="77" t="s">
        <v>2338</v>
      </c>
      <c r="H245" s="78">
        <v>153468000</v>
      </c>
      <c r="I245" s="78">
        <v>153468000</v>
      </c>
      <c r="J245" s="79" t="s">
        <v>2874</v>
      </c>
      <c r="K245" s="79" t="s">
        <v>2221</v>
      </c>
      <c r="L245" s="76" t="s">
        <v>2399</v>
      </c>
      <c r="M245" s="76" t="s">
        <v>4619</v>
      </c>
      <c r="N245" s="76">
        <v>3837020</v>
      </c>
      <c r="O245" s="76" t="s">
        <v>2401</v>
      </c>
      <c r="P245" s="79"/>
      <c r="Q245" s="79"/>
      <c r="R245" s="79"/>
      <c r="S245" s="79"/>
      <c r="T245" s="79"/>
      <c r="U245" s="80"/>
      <c r="V245" s="80"/>
      <c r="W245" s="79"/>
      <c r="X245" s="81"/>
      <c r="Y245" s="79"/>
      <c r="Z245" s="79"/>
      <c r="AA245" s="82" t="str">
        <f t="shared" si="6"/>
        <v/>
      </c>
      <c r="AB245" s="80"/>
      <c r="AC245" s="80"/>
      <c r="AD245" s="80"/>
      <c r="AE245" s="76" t="s">
        <v>4692</v>
      </c>
      <c r="AF245" s="79" t="s">
        <v>2223</v>
      </c>
      <c r="AG245" s="76" t="s">
        <v>2371</v>
      </c>
    </row>
    <row r="246" spans="1:33" s="83" customFormat="1" ht="63.75" x14ac:dyDescent="0.25">
      <c r="A246" s="74" t="s">
        <v>2398</v>
      </c>
      <c r="B246" s="75">
        <v>49101602</v>
      </c>
      <c r="C246" s="76" t="s">
        <v>4693</v>
      </c>
      <c r="D246" s="76" t="s">
        <v>4128</v>
      </c>
      <c r="E246" s="75" t="s">
        <v>2219</v>
      </c>
      <c r="F246" s="84" t="s">
        <v>2834</v>
      </c>
      <c r="G246" s="77" t="s">
        <v>2338</v>
      </c>
      <c r="H246" s="78">
        <v>483920284</v>
      </c>
      <c r="I246" s="78">
        <v>313182283</v>
      </c>
      <c r="J246" s="79" t="s">
        <v>4136</v>
      </c>
      <c r="K246" s="79" t="s">
        <v>2544</v>
      </c>
      <c r="L246" s="76" t="s">
        <v>2399</v>
      </c>
      <c r="M246" s="76" t="s">
        <v>4619</v>
      </c>
      <c r="N246" s="76">
        <v>3837020</v>
      </c>
      <c r="O246" s="76" t="s">
        <v>2401</v>
      </c>
      <c r="P246" s="79"/>
      <c r="Q246" s="79"/>
      <c r="R246" s="79"/>
      <c r="S246" s="79"/>
      <c r="T246" s="79"/>
      <c r="U246" s="80"/>
      <c r="V246" s="80"/>
      <c r="W246" s="79"/>
      <c r="X246" s="81"/>
      <c r="Y246" s="79"/>
      <c r="Z246" s="79"/>
      <c r="AA246" s="82" t="str">
        <f t="shared" si="6"/>
        <v/>
      </c>
      <c r="AB246" s="80"/>
      <c r="AC246" s="80"/>
      <c r="AD246" s="80"/>
      <c r="AE246" s="76" t="s">
        <v>4629</v>
      </c>
      <c r="AF246" s="79" t="s">
        <v>2223</v>
      </c>
      <c r="AG246" s="76" t="s">
        <v>2371</v>
      </c>
    </row>
    <row r="247" spans="1:33" s="83" customFormat="1" ht="63.75" x14ac:dyDescent="0.25">
      <c r="A247" s="74" t="s">
        <v>2398</v>
      </c>
      <c r="B247" s="75">
        <v>82101600</v>
      </c>
      <c r="C247" s="76" t="s">
        <v>4694</v>
      </c>
      <c r="D247" s="76" t="s">
        <v>3168</v>
      </c>
      <c r="E247" s="75" t="s">
        <v>4695</v>
      </c>
      <c r="F247" s="75" t="s">
        <v>2260</v>
      </c>
      <c r="G247" s="77" t="s">
        <v>2338</v>
      </c>
      <c r="H247" s="78">
        <v>75000000</v>
      </c>
      <c r="I247" s="78">
        <v>75000000</v>
      </c>
      <c r="J247" s="79" t="s">
        <v>2874</v>
      </c>
      <c r="K247" s="79" t="s">
        <v>2221</v>
      </c>
      <c r="L247" s="76" t="s">
        <v>2399</v>
      </c>
      <c r="M247" s="76" t="s">
        <v>4619</v>
      </c>
      <c r="N247" s="76">
        <v>3837020</v>
      </c>
      <c r="O247" s="76" t="s">
        <v>2401</v>
      </c>
      <c r="P247" s="79"/>
      <c r="Q247" s="79"/>
      <c r="R247" s="79"/>
      <c r="S247" s="79"/>
      <c r="T247" s="79"/>
      <c r="U247" s="80"/>
      <c r="V247" s="80"/>
      <c r="W247" s="79"/>
      <c r="X247" s="81"/>
      <c r="Y247" s="79"/>
      <c r="Z247" s="79"/>
      <c r="AA247" s="82" t="str">
        <f t="shared" si="6"/>
        <v/>
      </c>
      <c r="AB247" s="80"/>
      <c r="AC247" s="80"/>
      <c r="AD247" s="80"/>
      <c r="AE247" s="76" t="s">
        <v>4670</v>
      </c>
      <c r="AF247" s="79" t="s">
        <v>2223</v>
      </c>
      <c r="AG247" s="76" t="s">
        <v>2371</v>
      </c>
    </row>
    <row r="248" spans="1:33" s="83" customFormat="1" ht="63.75" x14ac:dyDescent="0.25">
      <c r="A248" s="74" t="s">
        <v>2398</v>
      </c>
      <c r="B248" s="75">
        <v>78111602</v>
      </c>
      <c r="C248" s="76" t="s">
        <v>4696</v>
      </c>
      <c r="D248" s="76" t="s">
        <v>4128</v>
      </c>
      <c r="E248" s="75" t="s">
        <v>2292</v>
      </c>
      <c r="F248" s="84" t="s">
        <v>2834</v>
      </c>
      <c r="G248" s="77" t="s">
        <v>2338</v>
      </c>
      <c r="H248" s="78">
        <v>306421990</v>
      </c>
      <c r="I248" s="78">
        <v>238741990</v>
      </c>
      <c r="J248" s="79" t="s">
        <v>4136</v>
      </c>
      <c r="K248" s="79" t="s">
        <v>2544</v>
      </c>
      <c r="L248" s="76" t="s">
        <v>2399</v>
      </c>
      <c r="M248" s="76" t="s">
        <v>4619</v>
      </c>
      <c r="N248" s="76">
        <v>3837020</v>
      </c>
      <c r="O248" s="76" t="s">
        <v>2401</v>
      </c>
      <c r="P248" s="79"/>
      <c r="Q248" s="79"/>
      <c r="R248" s="79"/>
      <c r="S248" s="79"/>
      <c r="T248" s="79"/>
      <c r="U248" s="80"/>
      <c r="V248" s="80"/>
      <c r="W248" s="79"/>
      <c r="X248" s="81"/>
      <c r="Y248" s="79"/>
      <c r="Z248" s="79"/>
      <c r="AA248" s="82" t="str">
        <f t="shared" si="6"/>
        <v/>
      </c>
      <c r="AB248" s="80"/>
      <c r="AC248" s="80"/>
      <c r="AD248" s="80"/>
      <c r="AE248" s="76" t="s">
        <v>4697</v>
      </c>
      <c r="AF248" s="79" t="s">
        <v>2223</v>
      </c>
      <c r="AG248" s="76" t="s">
        <v>2371</v>
      </c>
    </row>
    <row r="249" spans="1:33" s="83" customFormat="1" ht="63.75" x14ac:dyDescent="0.25">
      <c r="A249" s="74" t="s">
        <v>2398</v>
      </c>
      <c r="B249" s="75" t="s">
        <v>4698</v>
      </c>
      <c r="C249" s="76" t="s">
        <v>4699</v>
      </c>
      <c r="D249" s="76" t="s">
        <v>3168</v>
      </c>
      <c r="E249" s="75" t="s">
        <v>2292</v>
      </c>
      <c r="F249" s="75" t="s">
        <v>2260</v>
      </c>
      <c r="G249" s="77" t="s">
        <v>2338</v>
      </c>
      <c r="H249" s="78">
        <v>10000000</v>
      </c>
      <c r="I249" s="78">
        <v>10000000</v>
      </c>
      <c r="J249" s="79" t="s">
        <v>2874</v>
      </c>
      <c r="K249" s="79" t="s">
        <v>2221</v>
      </c>
      <c r="L249" s="76" t="s">
        <v>2399</v>
      </c>
      <c r="M249" s="76" t="s">
        <v>4619</v>
      </c>
      <c r="N249" s="76">
        <v>3837020</v>
      </c>
      <c r="O249" s="76" t="s">
        <v>2401</v>
      </c>
      <c r="P249" s="79"/>
      <c r="Q249" s="79"/>
      <c r="R249" s="79"/>
      <c r="S249" s="79"/>
      <c r="T249" s="79"/>
      <c r="U249" s="80"/>
      <c r="V249" s="80"/>
      <c r="W249" s="79"/>
      <c r="X249" s="81"/>
      <c r="Y249" s="79"/>
      <c r="Z249" s="79"/>
      <c r="AA249" s="82" t="str">
        <f t="shared" si="6"/>
        <v/>
      </c>
      <c r="AB249" s="80"/>
      <c r="AC249" s="80"/>
      <c r="AD249" s="80"/>
      <c r="AE249" s="76" t="s">
        <v>4681</v>
      </c>
      <c r="AF249" s="79" t="s">
        <v>2223</v>
      </c>
      <c r="AG249" s="76" t="s">
        <v>2371</v>
      </c>
    </row>
    <row r="250" spans="1:33" s="83" customFormat="1" ht="63.75" x14ac:dyDescent="0.25">
      <c r="A250" s="74" t="s">
        <v>2398</v>
      </c>
      <c r="B250" s="75">
        <v>20102301</v>
      </c>
      <c r="C250" s="76" t="s">
        <v>4700</v>
      </c>
      <c r="D250" s="76" t="s">
        <v>3168</v>
      </c>
      <c r="E250" s="75" t="s">
        <v>2219</v>
      </c>
      <c r="F250" s="75" t="s">
        <v>2260</v>
      </c>
      <c r="G250" s="77" t="s">
        <v>2338</v>
      </c>
      <c r="H250" s="78">
        <v>50400000</v>
      </c>
      <c r="I250" s="78">
        <v>50400000</v>
      </c>
      <c r="J250" s="79" t="s">
        <v>2874</v>
      </c>
      <c r="K250" s="79" t="s">
        <v>2221</v>
      </c>
      <c r="L250" s="76" t="s">
        <v>2399</v>
      </c>
      <c r="M250" s="76" t="s">
        <v>4619</v>
      </c>
      <c r="N250" s="76">
        <v>3837020</v>
      </c>
      <c r="O250" s="76" t="s">
        <v>2401</v>
      </c>
      <c r="P250" s="79"/>
      <c r="Q250" s="79"/>
      <c r="R250" s="79"/>
      <c r="S250" s="79"/>
      <c r="T250" s="79"/>
      <c r="U250" s="80"/>
      <c r="V250" s="80"/>
      <c r="W250" s="79"/>
      <c r="X250" s="81"/>
      <c r="Y250" s="79"/>
      <c r="Z250" s="79"/>
      <c r="AA250" s="82" t="str">
        <f t="shared" si="6"/>
        <v/>
      </c>
      <c r="AB250" s="80"/>
      <c r="AC250" s="80"/>
      <c r="AD250" s="80"/>
      <c r="AE250" s="76" t="s">
        <v>4634</v>
      </c>
      <c r="AF250" s="79" t="s">
        <v>2223</v>
      </c>
      <c r="AG250" s="76" t="s">
        <v>2371</v>
      </c>
    </row>
    <row r="251" spans="1:33" s="83" customFormat="1" ht="63.75" x14ac:dyDescent="0.25">
      <c r="A251" s="74" t="s">
        <v>2398</v>
      </c>
      <c r="B251" s="75">
        <v>80111700</v>
      </c>
      <c r="C251" s="76" t="s">
        <v>4701</v>
      </c>
      <c r="D251" s="76" t="s">
        <v>3165</v>
      </c>
      <c r="E251" s="75" t="s">
        <v>2257</v>
      </c>
      <c r="F251" s="75" t="s">
        <v>2326</v>
      </c>
      <c r="G251" s="77" t="s">
        <v>2338</v>
      </c>
      <c r="H251" s="78">
        <v>240000000</v>
      </c>
      <c r="I251" s="78">
        <v>240000000</v>
      </c>
      <c r="J251" s="79" t="s">
        <v>2874</v>
      </c>
      <c r="K251" s="79" t="s">
        <v>2221</v>
      </c>
      <c r="L251" s="76" t="s">
        <v>2399</v>
      </c>
      <c r="M251" s="76" t="s">
        <v>4619</v>
      </c>
      <c r="N251" s="76">
        <v>3837020</v>
      </c>
      <c r="O251" s="76" t="s">
        <v>2401</v>
      </c>
      <c r="P251" s="79"/>
      <c r="Q251" s="79"/>
      <c r="R251" s="79"/>
      <c r="S251" s="79"/>
      <c r="T251" s="79"/>
      <c r="U251" s="80"/>
      <c r="V251" s="80"/>
      <c r="W251" s="79"/>
      <c r="X251" s="81"/>
      <c r="Y251" s="79"/>
      <c r="Z251" s="79"/>
      <c r="AA251" s="82" t="str">
        <f t="shared" si="6"/>
        <v/>
      </c>
      <c r="AB251" s="80"/>
      <c r="AC251" s="80"/>
      <c r="AD251" s="80"/>
      <c r="AE251" s="76" t="s">
        <v>4672</v>
      </c>
      <c r="AF251" s="79" t="s">
        <v>2223</v>
      </c>
      <c r="AG251" s="76" t="s">
        <v>2371</v>
      </c>
    </row>
    <row r="252" spans="1:33" s="83" customFormat="1" ht="63.75" x14ac:dyDescent="0.25">
      <c r="A252" s="74" t="s">
        <v>2398</v>
      </c>
      <c r="B252" s="75">
        <v>49101602</v>
      </c>
      <c r="C252" s="76" t="s">
        <v>4702</v>
      </c>
      <c r="D252" s="76" t="s">
        <v>3165</v>
      </c>
      <c r="E252" s="75" t="s">
        <v>2515</v>
      </c>
      <c r="F252" s="75" t="s">
        <v>2260</v>
      </c>
      <c r="G252" s="77" t="s">
        <v>2338</v>
      </c>
      <c r="H252" s="78">
        <v>20000000</v>
      </c>
      <c r="I252" s="78">
        <v>20000000</v>
      </c>
      <c r="J252" s="79" t="s">
        <v>2874</v>
      </c>
      <c r="K252" s="79" t="s">
        <v>2221</v>
      </c>
      <c r="L252" s="76" t="s">
        <v>2399</v>
      </c>
      <c r="M252" s="76" t="s">
        <v>4619</v>
      </c>
      <c r="N252" s="76">
        <v>3837020</v>
      </c>
      <c r="O252" s="76" t="s">
        <v>2401</v>
      </c>
      <c r="P252" s="79"/>
      <c r="Q252" s="79"/>
      <c r="R252" s="79"/>
      <c r="S252" s="79"/>
      <c r="T252" s="79"/>
      <c r="U252" s="80"/>
      <c r="V252" s="80"/>
      <c r="W252" s="79"/>
      <c r="X252" s="81"/>
      <c r="Y252" s="79"/>
      <c r="Z252" s="79"/>
      <c r="AA252" s="82" t="str">
        <f t="shared" si="6"/>
        <v/>
      </c>
      <c r="AB252" s="80"/>
      <c r="AC252" s="80"/>
      <c r="AD252" s="80"/>
      <c r="AE252" s="76" t="s">
        <v>4670</v>
      </c>
      <c r="AF252" s="79" t="s">
        <v>2223</v>
      </c>
      <c r="AG252" s="76" t="s">
        <v>2371</v>
      </c>
    </row>
    <row r="253" spans="1:33" s="83" customFormat="1" ht="63.75" x14ac:dyDescent="0.25">
      <c r="A253" s="74" t="s">
        <v>2398</v>
      </c>
      <c r="B253" s="75" t="s">
        <v>4703</v>
      </c>
      <c r="C253" s="76" t="s">
        <v>4704</v>
      </c>
      <c r="D253" s="76" t="s">
        <v>3160</v>
      </c>
      <c r="E253" s="75" t="s">
        <v>2302</v>
      </c>
      <c r="F253" s="75" t="s">
        <v>2260</v>
      </c>
      <c r="G253" s="77" t="s">
        <v>2338</v>
      </c>
      <c r="H253" s="78">
        <v>8448000</v>
      </c>
      <c r="I253" s="78">
        <v>8448000</v>
      </c>
      <c r="J253" s="79" t="s">
        <v>2874</v>
      </c>
      <c r="K253" s="79" t="s">
        <v>2221</v>
      </c>
      <c r="L253" s="76" t="s">
        <v>2399</v>
      </c>
      <c r="M253" s="76" t="s">
        <v>4619</v>
      </c>
      <c r="N253" s="76">
        <v>3837020</v>
      </c>
      <c r="O253" s="76" t="s">
        <v>2401</v>
      </c>
      <c r="P253" s="79"/>
      <c r="Q253" s="79"/>
      <c r="R253" s="79"/>
      <c r="S253" s="79"/>
      <c r="T253" s="79"/>
      <c r="U253" s="80"/>
      <c r="V253" s="80"/>
      <c r="W253" s="79"/>
      <c r="X253" s="81"/>
      <c r="Y253" s="79"/>
      <c r="Z253" s="79"/>
      <c r="AA253" s="82" t="str">
        <f t="shared" si="6"/>
        <v/>
      </c>
      <c r="AB253" s="80"/>
      <c r="AC253" s="80"/>
      <c r="AD253" s="80"/>
      <c r="AE253" s="76" t="s">
        <v>4681</v>
      </c>
      <c r="AF253" s="79" t="s">
        <v>2223</v>
      </c>
      <c r="AG253" s="76" t="s">
        <v>2371</v>
      </c>
    </row>
    <row r="254" spans="1:33" s="83" customFormat="1" ht="63.75" x14ac:dyDescent="0.25">
      <c r="A254" s="74" t="s">
        <v>2398</v>
      </c>
      <c r="B254" s="75">
        <v>80121604</v>
      </c>
      <c r="C254" s="76" t="s">
        <v>4705</v>
      </c>
      <c r="D254" s="76" t="s">
        <v>3161</v>
      </c>
      <c r="E254" s="75" t="s">
        <v>2347</v>
      </c>
      <c r="F254" s="84" t="s">
        <v>2834</v>
      </c>
      <c r="G254" s="77" t="s">
        <v>2338</v>
      </c>
      <c r="H254" s="78">
        <v>36960000</v>
      </c>
      <c r="I254" s="78">
        <v>36960000</v>
      </c>
      <c r="J254" s="79" t="s">
        <v>2874</v>
      </c>
      <c r="K254" s="79" t="s">
        <v>2221</v>
      </c>
      <c r="L254" s="76" t="s">
        <v>2399</v>
      </c>
      <c r="M254" s="76" t="s">
        <v>4619</v>
      </c>
      <c r="N254" s="76">
        <v>3837020</v>
      </c>
      <c r="O254" s="76" t="s">
        <v>2401</v>
      </c>
      <c r="P254" s="79"/>
      <c r="Q254" s="79"/>
      <c r="R254" s="79"/>
      <c r="S254" s="79"/>
      <c r="T254" s="79"/>
      <c r="U254" s="80"/>
      <c r="V254" s="80"/>
      <c r="W254" s="79"/>
      <c r="X254" s="81"/>
      <c r="Y254" s="79"/>
      <c r="Z254" s="79"/>
      <c r="AA254" s="82" t="str">
        <f t="shared" si="6"/>
        <v/>
      </c>
      <c r="AB254" s="80"/>
      <c r="AC254" s="80"/>
      <c r="AD254" s="80"/>
      <c r="AE254" s="76" t="s">
        <v>4706</v>
      </c>
      <c r="AF254" s="79" t="s">
        <v>2223</v>
      </c>
      <c r="AG254" s="76" t="s">
        <v>2371</v>
      </c>
    </row>
    <row r="255" spans="1:33" s="83" customFormat="1" ht="63.75" x14ac:dyDescent="0.25">
      <c r="A255" s="74" t="s">
        <v>2398</v>
      </c>
      <c r="B255" s="75">
        <v>53102710</v>
      </c>
      <c r="C255" s="76" t="s">
        <v>4707</v>
      </c>
      <c r="D255" s="76" t="s">
        <v>3160</v>
      </c>
      <c r="E255" s="75" t="s">
        <v>2488</v>
      </c>
      <c r="F255" s="75" t="s">
        <v>2291</v>
      </c>
      <c r="G255" s="77" t="s">
        <v>2338</v>
      </c>
      <c r="H255" s="78">
        <v>137280000</v>
      </c>
      <c r="I255" s="78">
        <v>137280000</v>
      </c>
      <c r="J255" s="79" t="s">
        <v>2874</v>
      </c>
      <c r="K255" s="79" t="s">
        <v>2221</v>
      </c>
      <c r="L255" s="76" t="s">
        <v>2399</v>
      </c>
      <c r="M255" s="76" t="s">
        <v>4619</v>
      </c>
      <c r="N255" s="76">
        <v>3837020</v>
      </c>
      <c r="O255" s="76" t="s">
        <v>2401</v>
      </c>
      <c r="P255" s="79"/>
      <c r="Q255" s="79"/>
      <c r="R255" s="79"/>
      <c r="S255" s="79"/>
      <c r="T255" s="79"/>
      <c r="U255" s="80"/>
      <c r="V255" s="80"/>
      <c r="W255" s="79"/>
      <c r="X255" s="81"/>
      <c r="Y255" s="79"/>
      <c r="Z255" s="79"/>
      <c r="AA255" s="82" t="str">
        <f t="shared" si="6"/>
        <v/>
      </c>
      <c r="AB255" s="80"/>
      <c r="AC255" s="80"/>
      <c r="AD255" s="80"/>
      <c r="AE255" s="76" t="s">
        <v>4681</v>
      </c>
      <c r="AF255" s="79" t="s">
        <v>2223</v>
      </c>
      <c r="AG255" s="76" t="s">
        <v>2371</v>
      </c>
    </row>
    <row r="256" spans="1:33" s="83" customFormat="1" ht="63.75" x14ac:dyDescent="0.25">
      <c r="A256" s="74" t="s">
        <v>2398</v>
      </c>
      <c r="B256" s="75">
        <v>84111603</v>
      </c>
      <c r="C256" s="76" t="s">
        <v>4708</v>
      </c>
      <c r="D256" s="76" t="s">
        <v>4128</v>
      </c>
      <c r="E256" s="75" t="s">
        <v>2363</v>
      </c>
      <c r="F256" s="84" t="s">
        <v>2834</v>
      </c>
      <c r="G256" s="77" t="s">
        <v>2338</v>
      </c>
      <c r="H256" s="78">
        <v>11000000</v>
      </c>
      <c r="I256" s="78">
        <v>11000000</v>
      </c>
      <c r="J256" s="79" t="s">
        <v>2874</v>
      </c>
      <c r="K256" s="79" t="s">
        <v>2221</v>
      </c>
      <c r="L256" s="76" t="s">
        <v>2399</v>
      </c>
      <c r="M256" s="76" t="s">
        <v>4619</v>
      </c>
      <c r="N256" s="76">
        <v>3837020</v>
      </c>
      <c r="O256" s="76" t="s">
        <v>2401</v>
      </c>
      <c r="P256" s="79"/>
      <c r="Q256" s="79"/>
      <c r="R256" s="79"/>
      <c r="S256" s="79"/>
      <c r="T256" s="79"/>
      <c r="U256" s="80"/>
      <c r="V256" s="80"/>
      <c r="W256" s="79"/>
      <c r="X256" s="81"/>
      <c r="Y256" s="79"/>
      <c r="Z256" s="79"/>
      <c r="AA256" s="82" t="str">
        <f t="shared" si="6"/>
        <v/>
      </c>
      <c r="AB256" s="80"/>
      <c r="AC256" s="80"/>
      <c r="AD256" s="80"/>
      <c r="AE256" s="76" t="s">
        <v>4706</v>
      </c>
      <c r="AF256" s="79" t="s">
        <v>2223</v>
      </c>
      <c r="AG256" s="76" t="s">
        <v>2371</v>
      </c>
    </row>
    <row r="257" spans="1:33" s="83" customFormat="1" ht="63.75" x14ac:dyDescent="0.25">
      <c r="A257" s="74" t="s">
        <v>2398</v>
      </c>
      <c r="B257" s="75">
        <v>84111603</v>
      </c>
      <c r="C257" s="76" t="s">
        <v>4709</v>
      </c>
      <c r="D257" s="76" t="s">
        <v>3163</v>
      </c>
      <c r="E257" s="75" t="s">
        <v>2363</v>
      </c>
      <c r="F257" s="75" t="s">
        <v>2260</v>
      </c>
      <c r="G257" s="77" t="s">
        <v>2338</v>
      </c>
      <c r="H257" s="78">
        <v>17000000</v>
      </c>
      <c r="I257" s="78">
        <v>17000000</v>
      </c>
      <c r="J257" s="79" t="s">
        <v>2874</v>
      </c>
      <c r="K257" s="79" t="s">
        <v>2221</v>
      </c>
      <c r="L257" s="76" t="s">
        <v>2399</v>
      </c>
      <c r="M257" s="76" t="s">
        <v>4619</v>
      </c>
      <c r="N257" s="76">
        <v>3837020</v>
      </c>
      <c r="O257" s="76" t="s">
        <v>2401</v>
      </c>
      <c r="P257" s="79"/>
      <c r="Q257" s="79"/>
      <c r="R257" s="79"/>
      <c r="S257" s="79"/>
      <c r="T257" s="79"/>
      <c r="U257" s="80"/>
      <c r="V257" s="80"/>
      <c r="W257" s="79"/>
      <c r="X257" s="81"/>
      <c r="Y257" s="79"/>
      <c r="Z257" s="79"/>
      <c r="AA257" s="82" t="str">
        <f t="shared" si="6"/>
        <v/>
      </c>
      <c r="AB257" s="80"/>
      <c r="AC257" s="80"/>
      <c r="AD257" s="80"/>
      <c r="AE257" s="76" t="s">
        <v>4706</v>
      </c>
      <c r="AF257" s="79" t="s">
        <v>2223</v>
      </c>
      <c r="AG257" s="76" t="s">
        <v>2371</v>
      </c>
    </row>
    <row r="258" spans="1:33" s="83" customFormat="1" ht="63.75" x14ac:dyDescent="0.25">
      <c r="A258" s="74" t="s">
        <v>2398</v>
      </c>
      <c r="B258" s="75">
        <v>84111603</v>
      </c>
      <c r="C258" s="76" t="s">
        <v>4710</v>
      </c>
      <c r="D258" s="76" t="s">
        <v>3161</v>
      </c>
      <c r="E258" s="75" t="s">
        <v>2219</v>
      </c>
      <c r="F258" s="75" t="s">
        <v>2260</v>
      </c>
      <c r="G258" s="77" t="s">
        <v>2338</v>
      </c>
      <c r="H258" s="78">
        <v>12000000</v>
      </c>
      <c r="I258" s="78">
        <v>12000000</v>
      </c>
      <c r="J258" s="79" t="s">
        <v>2874</v>
      </c>
      <c r="K258" s="79" t="s">
        <v>2221</v>
      </c>
      <c r="L258" s="76" t="s">
        <v>2399</v>
      </c>
      <c r="M258" s="76" t="s">
        <v>4619</v>
      </c>
      <c r="N258" s="76">
        <v>3837020</v>
      </c>
      <c r="O258" s="76" t="s">
        <v>2401</v>
      </c>
      <c r="P258" s="79"/>
      <c r="Q258" s="79"/>
      <c r="R258" s="79"/>
      <c r="S258" s="79"/>
      <c r="T258" s="79"/>
      <c r="U258" s="80"/>
      <c r="V258" s="80"/>
      <c r="W258" s="79"/>
      <c r="X258" s="81"/>
      <c r="Y258" s="79"/>
      <c r="Z258" s="79"/>
      <c r="AA258" s="82" t="str">
        <f t="shared" si="6"/>
        <v/>
      </c>
      <c r="AB258" s="80"/>
      <c r="AC258" s="80"/>
      <c r="AD258" s="80"/>
      <c r="AE258" s="76" t="s">
        <v>4706</v>
      </c>
      <c r="AF258" s="79" t="s">
        <v>2223</v>
      </c>
      <c r="AG258" s="76" t="s">
        <v>2371</v>
      </c>
    </row>
    <row r="259" spans="1:33" s="83" customFormat="1" ht="63.75" x14ac:dyDescent="0.25">
      <c r="A259" s="74" t="s">
        <v>2398</v>
      </c>
      <c r="B259" s="75">
        <v>80111700</v>
      </c>
      <c r="C259" s="76" t="s">
        <v>4711</v>
      </c>
      <c r="D259" s="76" t="s">
        <v>3168</v>
      </c>
      <c r="E259" s="75" t="s">
        <v>2363</v>
      </c>
      <c r="F259" s="75" t="s">
        <v>2260</v>
      </c>
      <c r="G259" s="77" t="s">
        <v>2338</v>
      </c>
      <c r="H259" s="78">
        <v>10000000</v>
      </c>
      <c r="I259" s="78">
        <v>10000000</v>
      </c>
      <c r="J259" s="79" t="s">
        <v>2874</v>
      </c>
      <c r="K259" s="79" t="s">
        <v>2221</v>
      </c>
      <c r="L259" s="76" t="s">
        <v>2399</v>
      </c>
      <c r="M259" s="76" t="s">
        <v>4619</v>
      </c>
      <c r="N259" s="76">
        <v>3837020</v>
      </c>
      <c r="O259" s="76" t="s">
        <v>2401</v>
      </c>
      <c r="P259" s="79"/>
      <c r="Q259" s="79"/>
      <c r="R259" s="79"/>
      <c r="S259" s="79"/>
      <c r="T259" s="79"/>
      <c r="U259" s="80"/>
      <c r="V259" s="80"/>
      <c r="W259" s="79"/>
      <c r="X259" s="81"/>
      <c r="Y259" s="79"/>
      <c r="Z259" s="79"/>
      <c r="AA259" s="82" t="str">
        <f t="shared" si="6"/>
        <v/>
      </c>
      <c r="AB259" s="80"/>
      <c r="AC259" s="80"/>
      <c r="AD259" s="80"/>
      <c r="AE259" s="76" t="s">
        <v>4712</v>
      </c>
      <c r="AF259" s="79" t="s">
        <v>2223</v>
      </c>
      <c r="AG259" s="76" t="s">
        <v>2371</v>
      </c>
    </row>
    <row r="260" spans="1:33" s="83" customFormat="1" ht="63.75" x14ac:dyDescent="0.25">
      <c r="A260" s="74" t="s">
        <v>2398</v>
      </c>
      <c r="B260" s="75">
        <v>84111603</v>
      </c>
      <c r="C260" s="76" t="s">
        <v>4713</v>
      </c>
      <c r="D260" s="76" t="s">
        <v>4128</v>
      </c>
      <c r="E260" s="75" t="s">
        <v>2347</v>
      </c>
      <c r="F260" s="84" t="s">
        <v>2834</v>
      </c>
      <c r="G260" s="77" t="s">
        <v>2338</v>
      </c>
      <c r="H260" s="78">
        <v>7000000</v>
      </c>
      <c r="I260" s="78">
        <v>7000000</v>
      </c>
      <c r="J260" s="79" t="s">
        <v>2874</v>
      </c>
      <c r="K260" s="79" t="s">
        <v>2221</v>
      </c>
      <c r="L260" s="76" t="s">
        <v>2399</v>
      </c>
      <c r="M260" s="76" t="s">
        <v>4619</v>
      </c>
      <c r="N260" s="76">
        <v>3837020</v>
      </c>
      <c r="O260" s="76" t="s">
        <v>2401</v>
      </c>
      <c r="P260" s="79"/>
      <c r="Q260" s="79"/>
      <c r="R260" s="79"/>
      <c r="S260" s="79"/>
      <c r="T260" s="79"/>
      <c r="U260" s="80"/>
      <c r="V260" s="80"/>
      <c r="W260" s="79"/>
      <c r="X260" s="81"/>
      <c r="Y260" s="79"/>
      <c r="Z260" s="79"/>
      <c r="AA260" s="82" t="str">
        <f t="shared" si="6"/>
        <v/>
      </c>
      <c r="AB260" s="80"/>
      <c r="AC260" s="80"/>
      <c r="AD260" s="80"/>
      <c r="AE260" s="76" t="s">
        <v>4706</v>
      </c>
      <c r="AF260" s="79" t="s">
        <v>2223</v>
      </c>
      <c r="AG260" s="76" t="s">
        <v>2371</v>
      </c>
    </row>
    <row r="261" spans="1:33" s="83" customFormat="1" ht="63.75" x14ac:dyDescent="0.25">
      <c r="A261" s="74" t="s">
        <v>2398</v>
      </c>
      <c r="B261" s="75">
        <v>84111603</v>
      </c>
      <c r="C261" s="76" t="s">
        <v>4714</v>
      </c>
      <c r="D261" s="76" t="s">
        <v>3163</v>
      </c>
      <c r="E261" s="75" t="s">
        <v>2363</v>
      </c>
      <c r="F261" s="75" t="s">
        <v>2260</v>
      </c>
      <c r="G261" s="77" t="s">
        <v>2338</v>
      </c>
      <c r="H261" s="78">
        <v>6000000</v>
      </c>
      <c r="I261" s="78">
        <v>6000000</v>
      </c>
      <c r="J261" s="79" t="s">
        <v>2874</v>
      </c>
      <c r="K261" s="79" t="s">
        <v>2221</v>
      </c>
      <c r="L261" s="76" t="s">
        <v>2399</v>
      </c>
      <c r="M261" s="76" t="s">
        <v>4619</v>
      </c>
      <c r="N261" s="76">
        <v>3837020</v>
      </c>
      <c r="O261" s="76" t="s">
        <v>2401</v>
      </c>
      <c r="P261" s="79"/>
      <c r="Q261" s="79"/>
      <c r="R261" s="79"/>
      <c r="S261" s="79"/>
      <c r="T261" s="79"/>
      <c r="U261" s="80"/>
      <c r="V261" s="80"/>
      <c r="W261" s="79"/>
      <c r="X261" s="81"/>
      <c r="Y261" s="79"/>
      <c r="Z261" s="79"/>
      <c r="AA261" s="82" t="str">
        <f t="shared" si="6"/>
        <v/>
      </c>
      <c r="AB261" s="80"/>
      <c r="AC261" s="80"/>
      <c r="AD261" s="80"/>
      <c r="AE261" s="76" t="s">
        <v>4715</v>
      </c>
      <c r="AF261" s="79" t="s">
        <v>2223</v>
      </c>
      <c r="AG261" s="76" t="s">
        <v>2371</v>
      </c>
    </row>
    <row r="262" spans="1:33" s="83" customFormat="1" ht="63.75" x14ac:dyDescent="0.25">
      <c r="A262" s="74" t="s">
        <v>2398</v>
      </c>
      <c r="B262" s="75">
        <v>84111603</v>
      </c>
      <c r="C262" s="76" t="s">
        <v>4716</v>
      </c>
      <c r="D262" s="76" t="s">
        <v>4128</v>
      </c>
      <c r="E262" s="75" t="s">
        <v>2515</v>
      </c>
      <c r="F262" s="84" t="s">
        <v>2834</v>
      </c>
      <c r="G262" s="77" t="s">
        <v>2338</v>
      </c>
      <c r="H262" s="78">
        <v>19000000</v>
      </c>
      <c r="I262" s="78">
        <v>19000000</v>
      </c>
      <c r="J262" s="79" t="s">
        <v>2874</v>
      </c>
      <c r="K262" s="79" t="s">
        <v>2221</v>
      </c>
      <c r="L262" s="76" t="s">
        <v>2399</v>
      </c>
      <c r="M262" s="76" t="s">
        <v>4619</v>
      </c>
      <c r="N262" s="76">
        <v>3837020</v>
      </c>
      <c r="O262" s="76" t="s">
        <v>2401</v>
      </c>
      <c r="P262" s="79"/>
      <c r="Q262" s="79"/>
      <c r="R262" s="79"/>
      <c r="S262" s="79"/>
      <c r="T262" s="79"/>
      <c r="U262" s="80"/>
      <c r="V262" s="80"/>
      <c r="W262" s="79"/>
      <c r="X262" s="81"/>
      <c r="Y262" s="79"/>
      <c r="Z262" s="79"/>
      <c r="AA262" s="82" t="str">
        <f t="shared" si="6"/>
        <v/>
      </c>
      <c r="AB262" s="80"/>
      <c r="AC262" s="80"/>
      <c r="AD262" s="80"/>
      <c r="AE262" s="76" t="s">
        <v>4715</v>
      </c>
      <c r="AF262" s="79" t="s">
        <v>2223</v>
      </c>
      <c r="AG262" s="76" t="s">
        <v>2371</v>
      </c>
    </row>
    <row r="263" spans="1:33" s="83" customFormat="1" ht="63.75" x14ac:dyDescent="0.25">
      <c r="A263" s="74" t="s">
        <v>2398</v>
      </c>
      <c r="B263" s="75">
        <v>41104207</v>
      </c>
      <c r="C263" s="76" t="s">
        <v>4717</v>
      </c>
      <c r="D263" s="76" t="s">
        <v>3163</v>
      </c>
      <c r="E263" s="75" t="s">
        <v>2292</v>
      </c>
      <c r="F263" s="75" t="s">
        <v>2260</v>
      </c>
      <c r="G263" s="77" t="s">
        <v>2338</v>
      </c>
      <c r="H263" s="78">
        <v>10000000</v>
      </c>
      <c r="I263" s="78">
        <v>10000000</v>
      </c>
      <c r="J263" s="79" t="s">
        <v>2874</v>
      </c>
      <c r="K263" s="79" t="s">
        <v>2221</v>
      </c>
      <c r="L263" s="76" t="s">
        <v>2399</v>
      </c>
      <c r="M263" s="76" t="s">
        <v>4619</v>
      </c>
      <c r="N263" s="76">
        <v>3837020</v>
      </c>
      <c r="O263" s="76" t="s">
        <v>2401</v>
      </c>
      <c r="P263" s="79"/>
      <c r="Q263" s="79"/>
      <c r="R263" s="79"/>
      <c r="S263" s="79"/>
      <c r="T263" s="79"/>
      <c r="U263" s="80"/>
      <c r="V263" s="80"/>
      <c r="W263" s="79"/>
      <c r="X263" s="81"/>
      <c r="Y263" s="79"/>
      <c r="Z263" s="79"/>
      <c r="AA263" s="82" t="str">
        <f t="shared" si="6"/>
        <v/>
      </c>
      <c r="AB263" s="80"/>
      <c r="AC263" s="80"/>
      <c r="AD263" s="80"/>
      <c r="AE263" s="76" t="s">
        <v>4706</v>
      </c>
      <c r="AF263" s="79" t="s">
        <v>2223</v>
      </c>
      <c r="AG263" s="76" t="s">
        <v>2371</v>
      </c>
    </row>
    <row r="264" spans="1:33" s="83" customFormat="1" ht="63.75" x14ac:dyDescent="0.25">
      <c r="A264" s="74" t="s">
        <v>2398</v>
      </c>
      <c r="B264" s="75">
        <v>80101500</v>
      </c>
      <c r="C264" s="76" t="s">
        <v>4718</v>
      </c>
      <c r="D264" s="76" t="s">
        <v>4128</v>
      </c>
      <c r="E264" s="75" t="s">
        <v>2292</v>
      </c>
      <c r="F264" s="84" t="s">
        <v>2834</v>
      </c>
      <c r="G264" s="77" t="s">
        <v>2338</v>
      </c>
      <c r="H264" s="78">
        <v>90000000</v>
      </c>
      <c r="I264" s="78">
        <v>90000000</v>
      </c>
      <c r="J264" s="79" t="s">
        <v>2874</v>
      </c>
      <c r="K264" s="79" t="s">
        <v>2221</v>
      </c>
      <c r="L264" s="76" t="s">
        <v>2399</v>
      </c>
      <c r="M264" s="76" t="s">
        <v>4619</v>
      </c>
      <c r="N264" s="76">
        <v>3837020</v>
      </c>
      <c r="O264" s="76" t="s">
        <v>2401</v>
      </c>
      <c r="P264" s="79"/>
      <c r="Q264" s="79"/>
      <c r="R264" s="79"/>
      <c r="S264" s="79"/>
      <c r="T264" s="79"/>
      <c r="U264" s="80"/>
      <c r="V264" s="80"/>
      <c r="W264" s="79"/>
      <c r="X264" s="81"/>
      <c r="Y264" s="79"/>
      <c r="Z264" s="79"/>
      <c r="AA264" s="82" t="str">
        <f t="shared" si="6"/>
        <v/>
      </c>
      <c r="AB264" s="80"/>
      <c r="AC264" s="80"/>
      <c r="AD264" s="80"/>
      <c r="AE264" s="76" t="s">
        <v>4719</v>
      </c>
      <c r="AF264" s="79" t="s">
        <v>2223</v>
      </c>
      <c r="AG264" s="76" t="s">
        <v>2371</v>
      </c>
    </row>
    <row r="265" spans="1:33" s="83" customFormat="1" ht="63.75" x14ac:dyDescent="0.25">
      <c r="A265" s="74" t="s">
        <v>2398</v>
      </c>
      <c r="B265" s="75">
        <v>80111700</v>
      </c>
      <c r="C265" s="76" t="s">
        <v>4720</v>
      </c>
      <c r="D265" s="76" t="s">
        <v>4128</v>
      </c>
      <c r="E265" s="75" t="s">
        <v>2257</v>
      </c>
      <c r="F265" s="84" t="s">
        <v>2834</v>
      </c>
      <c r="G265" s="77" t="s">
        <v>2338</v>
      </c>
      <c r="H265" s="78">
        <v>90000000</v>
      </c>
      <c r="I265" s="78">
        <v>90000000</v>
      </c>
      <c r="J265" s="79" t="s">
        <v>2874</v>
      </c>
      <c r="K265" s="79" t="s">
        <v>2221</v>
      </c>
      <c r="L265" s="76" t="s">
        <v>2399</v>
      </c>
      <c r="M265" s="76" t="s">
        <v>4619</v>
      </c>
      <c r="N265" s="76">
        <v>3837020</v>
      </c>
      <c r="O265" s="76" t="s">
        <v>2401</v>
      </c>
      <c r="P265" s="79"/>
      <c r="Q265" s="79"/>
      <c r="R265" s="79"/>
      <c r="S265" s="79"/>
      <c r="T265" s="79"/>
      <c r="U265" s="80"/>
      <c r="V265" s="80"/>
      <c r="W265" s="79"/>
      <c r="X265" s="81"/>
      <c r="Y265" s="79"/>
      <c r="Z265" s="79"/>
      <c r="AA265" s="82" t="str">
        <f t="shared" si="6"/>
        <v/>
      </c>
      <c r="AB265" s="80"/>
      <c r="AC265" s="80"/>
      <c r="AD265" s="80"/>
      <c r="AE265" s="76" t="s">
        <v>4706</v>
      </c>
      <c r="AF265" s="79" t="s">
        <v>2223</v>
      </c>
      <c r="AG265" s="76" t="s">
        <v>2371</v>
      </c>
    </row>
    <row r="266" spans="1:33" s="83" customFormat="1" ht="63.75" x14ac:dyDescent="0.25">
      <c r="A266" s="74" t="s">
        <v>2398</v>
      </c>
      <c r="B266" s="75" t="s">
        <v>4364</v>
      </c>
      <c r="C266" s="76" t="s">
        <v>4721</v>
      </c>
      <c r="D266" s="76" t="s">
        <v>3168</v>
      </c>
      <c r="E266" s="75" t="s">
        <v>4695</v>
      </c>
      <c r="F266" s="75" t="s">
        <v>2291</v>
      </c>
      <c r="G266" s="77" t="s">
        <v>2338</v>
      </c>
      <c r="H266" s="78">
        <v>1968509236</v>
      </c>
      <c r="I266" s="78">
        <v>1968509236</v>
      </c>
      <c r="J266" s="79" t="s">
        <v>2874</v>
      </c>
      <c r="K266" s="79" t="s">
        <v>2221</v>
      </c>
      <c r="L266" s="76" t="s">
        <v>2399</v>
      </c>
      <c r="M266" s="76" t="s">
        <v>4619</v>
      </c>
      <c r="N266" s="76">
        <v>3837020</v>
      </c>
      <c r="O266" s="76" t="s">
        <v>2401</v>
      </c>
      <c r="P266" s="79"/>
      <c r="Q266" s="79"/>
      <c r="R266" s="79"/>
      <c r="S266" s="79"/>
      <c r="T266" s="79"/>
      <c r="U266" s="80"/>
      <c r="V266" s="80"/>
      <c r="W266" s="79"/>
      <c r="X266" s="81"/>
      <c r="Y266" s="79"/>
      <c r="Z266" s="79"/>
      <c r="AA266" s="82" t="str">
        <f t="shared" si="6"/>
        <v/>
      </c>
      <c r="AB266" s="80"/>
      <c r="AC266" s="80"/>
      <c r="AD266" s="80"/>
      <c r="AE266" s="76" t="s">
        <v>4722</v>
      </c>
      <c r="AF266" s="79" t="s">
        <v>2223</v>
      </c>
      <c r="AG266" s="76" t="s">
        <v>2371</v>
      </c>
    </row>
    <row r="267" spans="1:33" s="83" customFormat="1" ht="63.75" x14ac:dyDescent="0.25">
      <c r="A267" s="74" t="s">
        <v>2398</v>
      </c>
      <c r="B267" s="75">
        <v>95141706</v>
      </c>
      <c r="C267" s="76" t="s">
        <v>4723</v>
      </c>
      <c r="D267" s="76" t="s">
        <v>4128</v>
      </c>
      <c r="E267" s="75" t="s">
        <v>2219</v>
      </c>
      <c r="F267" s="79" t="s">
        <v>2336</v>
      </c>
      <c r="G267" s="77" t="s">
        <v>2338</v>
      </c>
      <c r="H267" s="78">
        <v>13521757926</v>
      </c>
      <c r="I267" s="78">
        <v>11219395503</v>
      </c>
      <c r="J267" s="79" t="s">
        <v>4136</v>
      </c>
      <c r="K267" s="79" t="s">
        <v>2544</v>
      </c>
      <c r="L267" s="76" t="s">
        <v>2399</v>
      </c>
      <c r="M267" s="76" t="s">
        <v>4619</v>
      </c>
      <c r="N267" s="76">
        <v>3837020</v>
      </c>
      <c r="O267" s="76" t="s">
        <v>2401</v>
      </c>
      <c r="P267" s="79"/>
      <c r="Q267" s="79"/>
      <c r="R267" s="79"/>
      <c r="S267" s="79"/>
      <c r="T267" s="79"/>
      <c r="U267" s="80"/>
      <c r="V267" s="80"/>
      <c r="W267" s="79"/>
      <c r="X267" s="81"/>
      <c r="Y267" s="79"/>
      <c r="Z267" s="79"/>
      <c r="AA267" s="82" t="str">
        <f t="shared" si="6"/>
        <v/>
      </c>
      <c r="AB267" s="80"/>
      <c r="AC267" s="80"/>
      <c r="AD267" s="80"/>
      <c r="AE267" s="76" t="s">
        <v>4724</v>
      </c>
      <c r="AF267" s="79" t="s">
        <v>2223</v>
      </c>
      <c r="AG267" s="76" t="s">
        <v>2371</v>
      </c>
    </row>
    <row r="268" spans="1:33" s="83" customFormat="1" ht="63.75" x14ac:dyDescent="0.25">
      <c r="A268" s="74" t="s">
        <v>2398</v>
      </c>
      <c r="B268" s="75">
        <v>50161814</v>
      </c>
      <c r="C268" s="76" t="s">
        <v>4725</v>
      </c>
      <c r="D268" s="76" t="s">
        <v>3168</v>
      </c>
      <c r="E268" s="75" t="s">
        <v>2257</v>
      </c>
      <c r="F268" s="75" t="s">
        <v>2291</v>
      </c>
      <c r="G268" s="77" t="s">
        <v>2338</v>
      </c>
      <c r="H268" s="78">
        <v>532405104.87583202</v>
      </c>
      <c r="I268" s="78">
        <v>532405104.87583202</v>
      </c>
      <c r="J268" s="79" t="s">
        <v>2874</v>
      </c>
      <c r="K268" s="79" t="s">
        <v>2221</v>
      </c>
      <c r="L268" s="76" t="s">
        <v>2399</v>
      </c>
      <c r="M268" s="76" t="s">
        <v>4619</v>
      </c>
      <c r="N268" s="76">
        <v>3837020</v>
      </c>
      <c r="O268" s="76" t="s">
        <v>2401</v>
      </c>
      <c r="P268" s="79"/>
      <c r="Q268" s="79"/>
      <c r="R268" s="79"/>
      <c r="S268" s="79"/>
      <c r="T268" s="79"/>
      <c r="U268" s="80"/>
      <c r="V268" s="80"/>
      <c r="W268" s="79"/>
      <c r="X268" s="81"/>
      <c r="Y268" s="79"/>
      <c r="Z268" s="79"/>
      <c r="AA268" s="82" t="str">
        <f t="shared" si="6"/>
        <v/>
      </c>
      <c r="AB268" s="80"/>
      <c r="AC268" s="80"/>
      <c r="AD268" s="80"/>
      <c r="AE268" s="76" t="s">
        <v>4726</v>
      </c>
      <c r="AF268" s="79" t="s">
        <v>2223</v>
      </c>
      <c r="AG268" s="76" t="s">
        <v>2371</v>
      </c>
    </row>
    <row r="269" spans="1:33" s="83" customFormat="1" ht="63.75" x14ac:dyDescent="0.25">
      <c r="A269" s="74" t="s">
        <v>2398</v>
      </c>
      <c r="B269" s="75">
        <v>50161814</v>
      </c>
      <c r="C269" s="76" t="s">
        <v>4727</v>
      </c>
      <c r="D269" s="76" t="s">
        <v>3165</v>
      </c>
      <c r="E269" s="75" t="s">
        <v>2257</v>
      </c>
      <c r="F269" s="75" t="s">
        <v>2291</v>
      </c>
      <c r="G269" s="77" t="s">
        <v>2338</v>
      </c>
      <c r="H269" s="78">
        <v>260111529.49009866</v>
      </c>
      <c r="I269" s="78">
        <v>260111529.49009866</v>
      </c>
      <c r="J269" s="79" t="s">
        <v>2874</v>
      </c>
      <c r="K269" s="79" t="s">
        <v>2221</v>
      </c>
      <c r="L269" s="76" t="s">
        <v>2399</v>
      </c>
      <c r="M269" s="76" t="s">
        <v>4619</v>
      </c>
      <c r="N269" s="76">
        <v>3837020</v>
      </c>
      <c r="O269" s="76" t="s">
        <v>2401</v>
      </c>
      <c r="P269" s="79"/>
      <c r="Q269" s="79"/>
      <c r="R269" s="79"/>
      <c r="S269" s="79"/>
      <c r="T269" s="79"/>
      <c r="U269" s="80"/>
      <c r="V269" s="80"/>
      <c r="W269" s="79"/>
      <c r="X269" s="81"/>
      <c r="Y269" s="79"/>
      <c r="Z269" s="79"/>
      <c r="AA269" s="82" t="str">
        <f t="shared" ref="AA269:AA332" si="7">+IF(AND(W269="",X269="",Y269="",Z269=""),"",IF(AND(W269&lt;&gt;"",X269="",Y269="",Z269=""),0%,IF(AND(W269&lt;&gt;"",X269&lt;&gt;"",Y269="",Z269=""),33%,IF(AND(W269&lt;&gt;"",X269&lt;&gt;"",Y269&lt;&gt;"",Z269=""),66%,IF(AND(W269&lt;&gt;"",X269&lt;&gt;"",Y269&lt;&gt;"",Z269&lt;&gt;""),100%,"Información incompleta")))))</f>
        <v/>
      </c>
      <c r="AB269" s="80"/>
      <c r="AC269" s="80"/>
      <c r="AD269" s="80"/>
      <c r="AE269" s="76" t="s">
        <v>4726</v>
      </c>
      <c r="AF269" s="79" t="s">
        <v>2223</v>
      </c>
      <c r="AG269" s="76" t="s">
        <v>2371</v>
      </c>
    </row>
    <row r="270" spans="1:33" s="83" customFormat="1" ht="63.75" x14ac:dyDescent="0.25">
      <c r="A270" s="74" t="s">
        <v>2398</v>
      </c>
      <c r="B270" s="75">
        <v>73131903</v>
      </c>
      <c r="C270" s="76" t="s">
        <v>4728</v>
      </c>
      <c r="D270" s="76" t="s">
        <v>3165</v>
      </c>
      <c r="E270" s="75" t="s">
        <v>2292</v>
      </c>
      <c r="F270" s="75" t="s">
        <v>2260</v>
      </c>
      <c r="G270" s="77" t="s">
        <v>2338</v>
      </c>
      <c r="H270" s="78">
        <v>39276472.805230118</v>
      </c>
      <c r="I270" s="78">
        <v>39276472.805230118</v>
      </c>
      <c r="J270" s="79" t="s">
        <v>2874</v>
      </c>
      <c r="K270" s="79" t="s">
        <v>2221</v>
      </c>
      <c r="L270" s="76" t="s">
        <v>2399</v>
      </c>
      <c r="M270" s="76" t="s">
        <v>4619</v>
      </c>
      <c r="N270" s="76">
        <v>3837020</v>
      </c>
      <c r="O270" s="76" t="s">
        <v>2401</v>
      </c>
      <c r="P270" s="79"/>
      <c r="Q270" s="79"/>
      <c r="R270" s="79"/>
      <c r="S270" s="79"/>
      <c r="T270" s="79"/>
      <c r="U270" s="80"/>
      <c r="V270" s="80"/>
      <c r="W270" s="79"/>
      <c r="X270" s="81"/>
      <c r="Y270" s="79"/>
      <c r="Z270" s="79"/>
      <c r="AA270" s="82" t="str">
        <f t="shared" si="7"/>
        <v/>
      </c>
      <c r="AB270" s="80"/>
      <c r="AC270" s="80"/>
      <c r="AD270" s="80"/>
      <c r="AE270" s="76" t="s">
        <v>4726</v>
      </c>
      <c r="AF270" s="79" t="s">
        <v>2223</v>
      </c>
      <c r="AG270" s="76" t="s">
        <v>2371</v>
      </c>
    </row>
    <row r="271" spans="1:33" s="83" customFormat="1" ht="63.75" x14ac:dyDescent="0.25">
      <c r="A271" s="74" t="s">
        <v>2398</v>
      </c>
      <c r="B271" s="75">
        <v>12352104</v>
      </c>
      <c r="C271" s="76" t="s">
        <v>4729</v>
      </c>
      <c r="D271" s="76" t="s">
        <v>4128</v>
      </c>
      <c r="E271" s="75" t="s">
        <v>2292</v>
      </c>
      <c r="F271" s="75" t="s">
        <v>2291</v>
      </c>
      <c r="G271" s="77" t="s">
        <v>2338</v>
      </c>
      <c r="H271" s="78">
        <v>12484008598</v>
      </c>
      <c r="I271" s="78">
        <v>12484008598</v>
      </c>
      <c r="J271" s="79" t="s">
        <v>2874</v>
      </c>
      <c r="K271" s="79" t="s">
        <v>2221</v>
      </c>
      <c r="L271" s="76" t="s">
        <v>2399</v>
      </c>
      <c r="M271" s="76" t="s">
        <v>4619</v>
      </c>
      <c r="N271" s="76">
        <v>3837020</v>
      </c>
      <c r="O271" s="76" t="s">
        <v>2401</v>
      </c>
      <c r="P271" s="79"/>
      <c r="Q271" s="79"/>
      <c r="R271" s="79"/>
      <c r="S271" s="79"/>
      <c r="T271" s="79"/>
      <c r="U271" s="80"/>
      <c r="V271" s="80"/>
      <c r="W271" s="79"/>
      <c r="X271" s="81"/>
      <c r="Y271" s="79"/>
      <c r="Z271" s="79"/>
      <c r="AA271" s="82" t="str">
        <f t="shared" si="7"/>
        <v/>
      </c>
      <c r="AB271" s="80"/>
      <c r="AC271" s="80"/>
      <c r="AD271" s="80"/>
      <c r="AE271" s="76" t="s">
        <v>4730</v>
      </c>
      <c r="AF271" s="79" t="s">
        <v>2223</v>
      </c>
      <c r="AG271" s="76" t="s">
        <v>2371</v>
      </c>
    </row>
    <row r="272" spans="1:33" s="83" customFormat="1" ht="63.75" x14ac:dyDescent="0.25">
      <c r="A272" s="74" t="s">
        <v>2398</v>
      </c>
      <c r="B272" s="75">
        <v>12352104</v>
      </c>
      <c r="C272" s="76" t="s">
        <v>4731</v>
      </c>
      <c r="D272" s="76" t="s">
        <v>4128</v>
      </c>
      <c r="E272" s="75" t="s">
        <v>2302</v>
      </c>
      <c r="F272" s="75" t="s">
        <v>2291</v>
      </c>
      <c r="G272" s="77" t="s">
        <v>2338</v>
      </c>
      <c r="H272" s="78">
        <v>41492774826.336235</v>
      </c>
      <c r="I272" s="78">
        <v>41492774826.336235</v>
      </c>
      <c r="J272" s="79" t="s">
        <v>2874</v>
      </c>
      <c r="K272" s="79" t="s">
        <v>2221</v>
      </c>
      <c r="L272" s="76" t="s">
        <v>2399</v>
      </c>
      <c r="M272" s="76" t="s">
        <v>4619</v>
      </c>
      <c r="N272" s="76">
        <v>3837020</v>
      </c>
      <c r="O272" s="76" t="s">
        <v>2401</v>
      </c>
      <c r="P272" s="79"/>
      <c r="Q272" s="79"/>
      <c r="R272" s="79"/>
      <c r="S272" s="79"/>
      <c r="T272" s="79"/>
      <c r="U272" s="80"/>
      <c r="V272" s="80"/>
      <c r="W272" s="79"/>
      <c r="X272" s="81"/>
      <c r="Y272" s="79"/>
      <c r="Z272" s="79"/>
      <c r="AA272" s="82" t="str">
        <f t="shared" si="7"/>
        <v/>
      </c>
      <c r="AB272" s="80"/>
      <c r="AC272" s="80"/>
      <c r="AD272" s="80"/>
      <c r="AE272" s="76" t="s">
        <v>4732</v>
      </c>
      <c r="AF272" s="79" t="s">
        <v>2402</v>
      </c>
      <c r="AG272" s="76" t="s">
        <v>2371</v>
      </c>
    </row>
    <row r="273" spans="1:33" s="83" customFormat="1" ht="63.75" x14ac:dyDescent="0.25">
      <c r="A273" s="74" t="s">
        <v>2398</v>
      </c>
      <c r="B273" s="75">
        <v>50202200</v>
      </c>
      <c r="C273" s="76" t="s">
        <v>4733</v>
      </c>
      <c r="D273" s="76" t="s">
        <v>3161</v>
      </c>
      <c r="E273" s="75" t="s">
        <v>2257</v>
      </c>
      <c r="F273" s="84" t="s">
        <v>2834</v>
      </c>
      <c r="G273" s="77" t="s">
        <v>2338</v>
      </c>
      <c r="H273" s="78">
        <v>1033471343.8407354</v>
      </c>
      <c r="I273" s="78">
        <v>1033471343.8407354</v>
      </c>
      <c r="J273" s="79" t="s">
        <v>2874</v>
      </c>
      <c r="K273" s="79" t="s">
        <v>2221</v>
      </c>
      <c r="L273" s="76" t="s">
        <v>2399</v>
      </c>
      <c r="M273" s="76" t="s">
        <v>4619</v>
      </c>
      <c r="N273" s="76">
        <v>3837020</v>
      </c>
      <c r="O273" s="76" t="s">
        <v>2401</v>
      </c>
      <c r="P273" s="79"/>
      <c r="Q273" s="79"/>
      <c r="R273" s="79"/>
      <c r="S273" s="79"/>
      <c r="T273" s="79"/>
      <c r="U273" s="80"/>
      <c r="V273" s="80"/>
      <c r="W273" s="79"/>
      <c r="X273" s="81"/>
      <c r="Y273" s="79"/>
      <c r="Z273" s="79"/>
      <c r="AA273" s="82" t="str">
        <f t="shared" si="7"/>
        <v/>
      </c>
      <c r="AB273" s="80"/>
      <c r="AC273" s="80"/>
      <c r="AD273" s="80"/>
      <c r="AE273" s="76" t="s">
        <v>4726</v>
      </c>
      <c r="AF273" s="79" t="s">
        <v>2223</v>
      </c>
      <c r="AG273" s="76" t="s">
        <v>2371</v>
      </c>
    </row>
    <row r="274" spans="1:33" s="83" customFormat="1" ht="63.75" x14ac:dyDescent="0.25">
      <c r="A274" s="74" t="s">
        <v>2398</v>
      </c>
      <c r="B274" s="75">
        <v>50221300</v>
      </c>
      <c r="C274" s="76" t="s">
        <v>4734</v>
      </c>
      <c r="D274" s="76" t="s">
        <v>3165</v>
      </c>
      <c r="E274" s="75" t="s">
        <v>2302</v>
      </c>
      <c r="F274" s="75" t="s">
        <v>2260</v>
      </c>
      <c r="G274" s="77" t="s">
        <v>2338</v>
      </c>
      <c r="H274" s="78">
        <v>6546150.9820670784</v>
      </c>
      <c r="I274" s="78">
        <v>6546150.9820670784</v>
      </c>
      <c r="J274" s="79" t="s">
        <v>2874</v>
      </c>
      <c r="K274" s="79" t="s">
        <v>2221</v>
      </c>
      <c r="L274" s="76" t="s">
        <v>2399</v>
      </c>
      <c r="M274" s="76" t="s">
        <v>4619</v>
      </c>
      <c r="N274" s="76">
        <v>3837020</v>
      </c>
      <c r="O274" s="76" t="s">
        <v>2401</v>
      </c>
      <c r="P274" s="79"/>
      <c r="Q274" s="79"/>
      <c r="R274" s="79"/>
      <c r="S274" s="79"/>
      <c r="T274" s="79"/>
      <c r="U274" s="80"/>
      <c r="V274" s="80"/>
      <c r="W274" s="79"/>
      <c r="X274" s="81"/>
      <c r="Y274" s="79"/>
      <c r="Z274" s="79"/>
      <c r="AA274" s="82" t="str">
        <f t="shared" si="7"/>
        <v/>
      </c>
      <c r="AB274" s="80"/>
      <c r="AC274" s="80"/>
      <c r="AD274" s="80"/>
      <c r="AE274" s="76" t="s">
        <v>4726</v>
      </c>
      <c r="AF274" s="79" t="s">
        <v>2223</v>
      </c>
      <c r="AG274" s="76" t="s">
        <v>2371</v>
      </c>
    </row>
    <row r="275" spans="1:33" s="83" customFormat="1" ht="63.75" x14ac:dyDescent="0.25">
      <c r="A275" s="74" t="s">
        <v>2398</v>
      </c>
      <c r="B275" s="75">
        <v>12164502</v>
      </c>
      <c r="C275" s="76" t="s">
        <v>4735</v>
      </c>
      <c r="D275" s="76" t="s">
        <v>3161</v>
      </c>
      <c r="E275" s="75" t="s">
        <v>2292</v>
      </c>
      <c r="F275" s="75" t="s">
        <v>2260</v>
      </c>
      <c r="G275" s="77" t="s">
        <v>2338</v>
      </c>
      <c r="H275" s="78">
        <v>17402814.449139111</v>
      </c>
      <c r="I275" s="78">
        <v>17402814.449139111</v>
      </c>
      <c r="J275" s="79" t="s">
        <v>2874</v>
      </c>
      <c r="K275" s="79" t="s">
        <v>2221</v>
      </c>
      <c r="L275" s="76" t="s">
        <v>2399</v>
      </c>
      <c r="M275" s="76" t="s">
        <v>4619</v>
      </c>
      <c r="N275" s="76">
        <v>3837020</v>
      </c>
      <c r="O275" s="76" t="s">
        <v>2401</v>
      </c>
      <c r="P275" s="79"/>
      <c r="Q275" s="79"/>
      <c r="R275" s="79"/>
      <c r="S275" s="79"/>
      <c r="T275" s="79"/>
      <c r="U275" s="80"/>
      <c r="V275" s="80"/>
      <c r="W275" s="79"/>
      <c r="X275" s="81"/>
      <c r="Y275" s="79"/>
      <c r="Z275" s="79"/>
      <c r="AA275" s="82" t="str">
        <f t="shared" si="7"/>
        <v/>
      </c>
      <c r="AB275" s="80"/>
      <c r="AC275" s="80"/>
      <c r="AD275" s="80"/>
      <c r="AE275" s="76" t="s">
        <v>4726</v>
      </c>
      <c r="AF275" s="79" t="s">
        <v>2223</v>
      </c>
      <c r="AG275" s="76" t="s">
        <v>2371</v>
      </c>
    </row>
    <row r="276" spans="1:33" s="83" customFormat="1" ht="63.75" x14ac:dyDescent="0.25">
      <c r="A276" s="74" t="s">
        <v>2398</v>
      </c>
      <c r="B276" s="75">
        <v>31201610</v>
      </c>
      <c r="C276" s="76" t="s">
        <v>4736</v>
      </c>
      <c r="D276" s="76" t="s">
        <v>3168</v>
      </c>
      <c r="E276" s="75" t="s">
        <v>2292</v>
      </c>
      <c r="F276" s="75" t="s">
        <v>2291</v>
      </c>
      <c r="G276" s="77" t="s">
        <v>2338</v>
      </c>
      <c r="H276" s="78">
        <v>298150570.75762045</v>
      </c>
      <c r="I276" s="78">
        <v>298150570.75762045</v>
      </c>
      <c r="J276" s="79" t="s">
        <v>2874</v>
      </c>
      <c r="K276" s="79" t="s">
        <v>2221</v>
      </c>
      <c r="L276" s="76" t="s">
        <v>2399</v>
      </c>
      <c r="M276" s="76" t="s">
        <v>4619</v>
      </c>
      <c r="N276" s="76">
        <v>3837020</v>
      </c>
      <c r="O276" s="76" t="s">
        <v>2401</v>
      </c>
      <c r="P276" s="79"/>
      <c r="Q276" s="79"/>
      <c r="R276" s="79"/>
      <c r="S276" s="79"/>
      <c r="T276" s="79"/>
      <c r="U276" s="80"/>
      <c r="V276" s="80"/>
      <c r="W276" s="79"/>
      <c r="X276" s="81"/>
      <c r="Y276" s="79"/>
      <c r="Z276" s="79"/>
      <c r="AA276" s="82" t="str">
        <f t="shared" si="7"/>
        <v/>
      </c>
      <c r="AB276" s="80"/>
      <c r="AC276" s="80"/>
      <c r="AD276" s="80"/>
      <c r="AE276" s="76" t="s">
        <v>4722</v>
      </c>
      <c r="AF276" s="79" t="s">
        <v>2223</v>
      </c>
      <c r="AG276" s="76" t="s">
        <v>2371</v>
      </c>
    </row>
    <row r="277" spans="1:33" s="83" customFormat="1" ht="63.75" x14ac:dyDescent="0.25">
      <c r="A277" s="74" t="s">
        <v>2398</v>
      </c>
      <c r="B277" s="75" t="s">
        <v>4737</v>
      </c>
      <c r="C277" s="76" t="s">
        <v>4738</v>
      </c>
      <c r="D277" s="76" t="s">
        <v>4128</v>
      </c>
      <c r="E277" s="75" t="s">
        <v>2219</v>
      </c>
      <c r="F277" s="84" t="s">
        <v>2834</v>
      </c>
      <c r="G277" s="77" t="s">
        <v>2338</v>
      </c>
      <c r="H277" s="78">
        <v>220890333</v>
      </c>
      <c r="I277" s="78">
        <v>220890333</v>
      </c>
      <c r="J277" s="79" t="s">
        <v>4136</v>
      </c>
      <c r="K277" s="79" t="s">
        <v>2544</v>
      </c>
      <c r="L277" s="76" t="s">
        <v>2399</v>
      </c>
      <c r="M277" s="76" t="s">
        <v>4619</v>
      </c>
      <c r="N277" s="76">
        <v>3837020</v>
      </c>
      <c r="O277" s="76" t="s">
        <v>2401</v>
      </c>
      <c r="P277" s="79"/>
      <c r="Q277" s="79"/>
      <c r="R277" s="79"/>
      <c r="S277" s="79"/>
      <c r="T277" s="79"/>
      <c r="U277" s="80"/>
      <c r="V277" s="80"/>
      <c r="W277" s="79"/>
      <c r="X277" s="81"/>
      <c r="Y277" s="79"/>
      <c r="Z277" s="79"/>
      <c r="AA277" s="82" t="str">
        <f t="shared" si="7"/>
        <v/>
      </c>
      <c r="AB277" s="80"/>
      <c r="AC277" s="80"/>
      <c r="AD277" s="80"/>
      <c r="AE277" s="76" t="s">
        <v>4739</v>
      </c>
      <c r="AF277" s="79" t="s">
        <v>2223</v>
      </c>
      <c r="AG277" s="76" t="s">
        <v>2371</v>
      </c>
    </row>
    <row r="278" spans="1:33" s="83" customFormat="1" ht="63.75" x14ac:dyDescent="0.25">
      <c r="A278" s="74" t="s">
        <v>2398</v>
      </c>
      <c r="B278" s="75">
        <v>14111537</v>
      </c>
      <c r="C278" s="76" t="s">
        <v>4740</v>
      </c>
      <c r="D278" s="76" t="s">
        <v>3168</v>
      </c>
      <c r="E278" s="75" t="s">
        <v>4741</v>
      </c>
      <c r="F278" s="75" t="s">
        <v>2291</v>
      </c>
      <c r="G278" s="77" t="s">
        <v>2338</v>
      </c>
      <c r="H278" s="78">
        <v>54795901703.405731</v>
      </c>
      <c r="I278" s="78">
        <v>54795901703.405731</v>
      </c>
      <c r="J278" s="79" t="s">
        <v>2874</v>
      </c>
      <c r="K278" s="79" t="s">
        <v>2221</v>
      </c>
      <c r="L278" s="76" t="s">
        <v>2399</v>
      </c>
      <c r="M278" s="76" t="s">
        <v>4619</v>
      </c>
      <c r="N278" s="76">
        <v>3837020</v>
      </c>
      <c r="O278" s="76" t="s">
        <v>2401</v>
      </c>
      <c r="P278" s="79"/>
      <c r="Q278" s="79"/>
      <c r="R278" s="79"/>
      <c r="S278" s="79"/>
      <c r="T278" s="79"/>
      <c r="U278" s="80"/>
      <c r="V278" s="80"/>
      <c r="W278" s="79"/>
      <c r="X278" s="81"/>
      <c r="Y278" s="79"/>
      <c r="Z278" s="79"/>
      <c r="AA278" s="82" t="str">
        <f t="shared" si="7"/>
        <v/>
      </c>
      <c r="AB278" s="80"/>
      <c r="AC278" s="80"/>
      <c r="AD278" s="80"/>
      <c r="AE278" s="76" t="s">
        <v>4719</v>
      </c>
      <c r="AF278" s="79" t="s">
        <v>2223</v>
      </c>
      <c r="AG278" s="76" t="s">
        <v>2371</v>
      </c>
    </row>
    <row r="279" spans="1:33" s="83" customFormat="1" ht="63.75" x14ac:dyDescent="0.25">
      <c r="A279" s="74" t="s">
        <v>2398</v>
      </c>
      <c r="B279" s="75">
        <v>24121500</v>
      </c>
      <c r="C279" s="76" t="s">
        <v>4742</v>
      </c>
      <c r="D279" s="76" t="s">
        <v>4128</v>
      </c>
      <c r="E279" s="75" t="s">
        <v>2268</v>
      </c>
      <c r="F279" s="75" t="s">
        <v>2291</v>
      </c>
      <c r="G279" s="77" t="s">
        <v>2338</v>
      </c>
      <c r="H279" s="78">
        <v>15889000000</v>
      </c>
      <c r="I279" s="78">
        <v>10800000000.000002</v>
      </c>
      <c r="J279" s="79" t="s">
        <v>4136</v>
      </c>
      <c r="K279" s="79" t="s">
        <v>2544</v>
      </c>
      <c r="L279" s="76" t="s">
        <v>2399</v>
      </c>
      <c r="M279" s="76" t="s">
        <v>4619</v>
      </c>
      <c r="N279" s="76">
        <v>3837020</v>
      </c>
      <c r="O279" s="76" t="s">
        <v>2401</v>
      </c>
      <c r="P279" s="79"/>
      <c r="Q279" s="79"/>
      <c r="R279" s="79"/>
      <c r="S279" s="79"/>
      <c r="T279" s="79"/>
      <c r="U279" s="80"/>
      <c r="V279" s="80"/>
      <c r="W279" s="79"/>
      <c r="X279" s="81"/>
      <c r="Y279" s="79"/>
      <c r="Z279" s="79"/>
      <c r="AA279" s="82" t="str">
        <f t="shared" si="7"/>
        <v/>
      </c>
      <c r="AB279" s="80"/>
      <c r="AC279" s="80"/>
      <c r="AD279" s="80"/>
      <c r="AE279" s="76" t="s">
        <v>4719</v>
      </c>
      <c r="AF279" s="79" t="s">
        <v>2223</v>
      </c>
      <c r="AG279" s="76" t="s">
        <v>2371</v>
      </c>
    </row>
    <row r="280" spans="1:33" s="83" customFormat="1" ht="63.75" x14ac:dyDescent="0.25">
      <c r="A280" s="74" t="s">
        <v>2398</v>
      </c>
      <c r="B280" s="75">
        <v>24122002</v>
      </c>
      <c r="C280" s="76" t="s">
        <v>4743</v>
      </c>
      <c r="D280" s="76" t="s">
        <v>3160</v>
      </c>
      <c r="E280" s="75" t="s">
        <v>2292</v>
      </c>
      <c r="F280" s="75" t="s">
        <v>2291</v>
      </c>
      <c r="G280" s="77" t="s">
        <v>2338</v>
      </c>
      <c r="H280" s="78">
        <v>142758173.80651021</v>
      </c>
      <c r="I280" s="78">
        <v>142758173.80651021</v>
      </c>
      <c r="J280" s="79" t="s">
        <v>2874</v>
      </c>
      <c r="K280" s="79" t="s">
        <v>2221</v>
      </c>
      <c r="L280" s="76" t="s">
        <v>2399</v>
      </c>
      <c r="M280" s="76" t="s">
        <v>4619</v>
      </c>
      <c r="N280" s="76">
        <v>3837020</v>
      </c>
      <c r="O280" s="76" t="s">
        <v>2401</v>
      </c>
      <c r="P280" s="79"/>
      <c r="Q280" s="79"/>
      <c r="R280" s="79"/>
      <c r="S280" s="79"/>
      <c r="T280" s="79"/>
      <c r="U280" s="80"/>
      <c r="V280" s="80"/>
      <c r="W280" s="79"/>
      <c r="X280" s="81"/>
      <c r="Y280" s="79"/>
      <c r="Z280" s="79"/>
      <c r="AA280" s="82" t="str">
        <f t="shared" si="7"/>
        <v/>
      </c>
      <c r="AB280" s="80"/>
      <c r="AC280" s="80"/>
      <c r="AD280" s="80"/>
      <c r="AE280" s="76" t="s">
        <v>4724</v>
      </c>
      <c r="AF280" s="79" t="s">
        <v>2223</v>
      </c>
      <c r="AG280" s="76" t="s">
        <v>2371</v>
      </c>
    </row>
    <row r="281" spans="1:33" s="83" customFormat="1" ht="63.75" x14ac:dyDescent="0.25">
      <c r="A281" s="74" t="s">
        <v>2398</v>
      </c>
      <c r="B281" s="75">
        <v>24121500</v>
      </c>
      <c r="C281" s="76" t="s">
        <v>4744</v>
      </c>
      <c r="D281" s="76" t="s">
        <v>3168</v>
      </c>
      <c r="E281" s="75" t="s">
        <v>2292</v>
      </c>
      <c r="F281" s="75" t="s">
        <v>2291</v>
      </c>
      <c r="G281" s="77" t="s">
        <v>2338</v>
      </c>
      <c r="H281" s="78">
        <v>6629998700.287921</v>
      </c>
      <c r="I281" s="78">
        <v>6629998700.287921</v>
      </c>
      <c r="J281" s="79" t="s">
        <v>2874</v>
      </c>
      <c r="K281" s="79" t="s">
        <v>2221</v>
      </c>
      <c r="L281" s="76" t="s">
        <v>2399</v>
      </c>
      <c r="M281" s="76" t="s">
        <v>4619</v>
      </c>
      <c r="N281" s="76">
        <v>3837020</v>
      </c>
      <c r="O281" s="76" t="s">
        <v>2401</v>
      </c>
      <c r="P281" s="79"/>
      <c r="Q281" s="79"/>
      <c r="R281" s="79"/>
      <c r="S281" s="79"/>
      <c r="T281" s="79"/>
      <c r="U281" s="80"/>
      <c r="V281" s="80"/>
      <c r="W281" s="79"/>
      <c r="X281" s="81"/>
      <c r="Y281" s="79"/>
      <c r="Z281" s="79"/>
      <c r="AA281" s="82" t="str">
        <f t="shared" si="7"/>
        <v/>
      </c>
      <c r="AB281" s="80"/>
      <c r="AC281" s="80"/>
      <c r="AD281" s="80"/>
      <c r="AE281" s="76" t="s">
        <v>4745</v>
      </c>
      <c r="AF281" s="79" t="s">
        <v>2402</v>
      </c>
      <c r="AG281" s="76" t="s">
        <v>2371</v>
      </c>
    </row>
    <row r="282" spans="1:33" s="83" customFormat="1" ht="63.75" x14ac:dyDescent="0.25">
      <c r="A282" s="74" t="s">
        <v>2398</v>
      </c>
      <c r="B282" s="75" t="s">
        <v>4746</v>
      </c>
      <c r="C282" s="76" t="s">
        <v>4747</v>
      </c>
      <c r="D282" s="76" t="s">
        <v>4128</v>
      </c>
      <c r="E282" s="75" t="s">
        <v>2292</v>
      </c>
      <c r="F282" s="75" t="s">
        <v>2291</v>
      </c>
      <c r="G282" s="77" t="s">
        <v>2338</v>
      </c>
      <c r="H282" s="78">
        <v>3385131547.1183023</v>
      </c>
      <c r="I282" s="78">
        <v>3385131547.1183023</v>
      </c>
      <c r="J282" s="79" t="s">
        <v>2874</v>
      </c>
      <c r="K282" s="79" t="s">
        <v>2221</v>
      </c>
      <c r="L282" s="76" t="s">
        <v>2399</v>
      </c>
      <c r="M282" s="76" t="s">
        <v>4619</v>
      </c>
      <c r="N282" s="76">
        <v>3837020</v>
      </c>
      <c r="O282" s="76" t="s">
        <v>2401</v>
      </c>
      <c r="P282" s="79"/>
      <c r="Q282" s="79"/>
      <c r="R282" s="79"/>
      <c r="S282" s="79"/>
      <c r="T282" s="79"/>
      <c r="U282" s="80"/>
      <c r="V282" s="80"/>
      <c r="W282" s="79"/>
      <c r="X282" s="81"/>
      <c r="Y282" s="79"/>
      <c r="Z282" s="79"/>
      <c r="AA282" s="82" t="str">
        <f t="shared" si="7"/>
        <v/>
      </c>
      <c r="AB282" s="80"/>
      <c r="AC282" s="80"/>
      <c r="AD282" s="80"/>
      <c r="AE282" s="76" t="s">
        <v>4745</v>
      </c>
      <c r="AF282" s="79" t="s">
        <v>2402</v>
      </c>
      <c r="AG282" s="76" t="s">
        <v>2371</v>
      </c>
    </row>
    <row r="283" spans="1:33" s="83" customFormat="1" ht="63.75" x14ac:dyDescent="0.25">
      <c r="A283" s="74" t="s">
        <v>2398</v>
      </c>
      <c r="B283" s="75">
        <v>24122004</v>
      </c>
      <c r="C283" s="76" t="s">
        <v>4748</v>
      </c>
      <c r="D283" s="76" t="s">
        <v>3165</v>
      </c>
      <c r="E283" s="75" t="s">
        <v>2219</v>
      </c>
      <c r="F283" s="75" t="s">
        <v>2291</v>
      </c>
      <c r="G283" s="77" t="s">
        <v>2338</v>
      </c>
      <c r="H283" s="78">
        <v>19515543761</v>
      </c>
      <c r="I283" s="78">
        <v>19515543761</v>
      </c>
      <c r="J283" s="79" t="s">
        <v>2874</v>
      </c>
      <c r="K283" s="79" t="s">
        <v>2221</v>
      </c>
      <c r="L283" s="76" t="s">
        <v>2399</v>
      </c>
      <c r="M283" s="76" t="s">
        <v>4619</v>
      </c>
      <c r="N283" s="76">
        <v>3837020</v>
      </c>
      <c r="O283" s="76" t="s">
        <v>2401</v>
      </c>
      <c r="P283" s="79" t="s">
        <v>2403</v>
      </c>
      <c r="Q283" s="79" t="s">
        <v>4647</v>
      </c>
      <c r="R283" s="79" t="s">
        <v>4749</v>
      </c>
      <c r="S283" s="79">
        <v>220225001</v>
      </c>
      <c r="T283" s="79" t="s">
        <v>4647</v>
      </c>
      <c r="U283" s="80" t="s">
        <v>4750</v>
      </c>
      <c r="V283" s="80"/>
      <c r="W283" s="79"/>
      <c r="X283" s="81"/>
      <c r="Y283" s="79"/>
      <c r="Z283" s="79"/>
      <c r="AA283" s="82" t="str">
        <f t="shared" si="7"/>
        <v/>
      </c>
      <c r="AB283" s="80"/>
      <c r="AC283" s="80"/>
      <c r="AD283" s="80"/>
      <c r="AE283" s="76" t="s">
        <v>4751</v>
      </c>
      <c r="AF283" s="79" t="s">
        <v>2402</v>
      </c>
      <c r="AG283" s="76" t="s">
        <v>2371</v>
      </c>
    </row>
    <row r="284" spans="1:33" s="83" customFormat="1" ht="63.75" x14ac:dyDescent="0.25">
      <c r="A284" s="74" t="s">
        <v>2398</v>
      </c>
      <c r="B284" s="75">
        <v>24121513</v>
      </c>
      <c r="C284" s="76" t="s">
        <v>4752</v>
      </c>
      <c r="D284" s="76" t="s">
        <v>3168</v>
      </c>
      <c r="E284" s="75" t="s">
        <v>2515</v>
      </c>
      <c r="F284" s="75" t="s">
        <v>2291</v>
      </c>
      <c r="G284" s="77" t="s">
        <v>2338</v>
      </c>
      <c r="H284" s="78">
        <v>2700989182.4987144</v>
      </c>
      <c r="I284" s="78">
        <v>2700989182.4987144</v>
      </c>
      <c r="J284" s="79" t="s">
        <v>2874</v>
      </c>
      <c r="K284" s="79" t="s">
        <v>2221</v>
      </c>
      <c r="L284" s="76" t="s">
        <v>2399</v>
      </c>
      <c r="M284" s="76" t="s">
        <v>4619</v>
      </c>
      <c r="N284" s="76">
        <v>3837020</v>
      </c>
      <c r="O284" s="76" t="s">
        <v>2401</v>
      </c>
      <c r="P284" s="79"/>
      <c r="Q284" s="79"/>
      <c r="R284" s="79"/>
      <c r="S284" s="79"/>
      <c r="T284" s="79"/>
      <c r="U284" s="80"/>
      <c r="V284" s="80"/>
      <c r="W284" s="79"/>
      <c r="X284" s="81"/>
      <c r="Y284" s="79"/>
      <c r="Z284" s="79"/>
      <c r="AA284" s="82" t="str">
        <f t="shared" si="7"/>
        <v/>
      </c>
      <c r="AB284" s="80"/>
      <c r="AC284" s="80"/>
      <c r="AD284" s="80"/>
      <c r="AE284" s="76" t="s">
        <v>4719</v>
      </c>
      <c r="AF284" s="79" t="s">
        <v>2223</v>
      </c>
      <c r="AG284" s="76" t="s">
        <v>2371</v>
      </c>
    </row>
    <row r="285" spans="1:33" s="83" customFormat="1" ht="63.75" x14ac:dyDescent="0.25">
      <c r="A285" s="74" t="s">
        <v>2398</v>
      </c>
      <c r="B285" s="75" t="s">
        <v>2404</v>
      </c>
      <c r="C285" s="76" t="s">
        <v>4753</v>
      </c>
      <c r="D285" s="76" t="s">
        <v>3168</v>
      </c>
      <c r="E285" s="75" t="s">
        <v>2237</v>
      </c>
      <c r="F285" s="75" t="s">
        <v>2260</v>
      </c>
      <c r="G285" s="77" t="s">
        <v>2338</v>
      </c>
      <c r="H285" s="78">
        <v>2640000</v>
      </c>
      <c r="I285" s="78">
        <v>2640000</v>
      </c>
      <c r="J285" s="79" t="s">
        <v>2874</v>
      </c>
      <c r="K285" s="79" t="s">
        <v>2221</v>
      </c>
      <c r="L285" s="76" t="s">
        <v>2399</v>
      </c>
      <c r="M285" s="76" t="s">
        <v>4619</v>
      </c>
      <c r="N285" s="76">
        <v>3837020</v>
      </c>
      <c r="O285" s="76" t="s">
        <v>2401</v>
      </c>
      <c r="P285" s="79"/>
      <c r="Q285" s="79"/>
      <c r="R285" s="79"/>
      <c r="S285" s="79"/>
      <c r="T285" s="79"/>
      <c r="U285" s="80"/>
      <c r="V285" s="80"/>
      <c r="W285" s="79"/>
      <c r="X285" s="81"/>
      <c r="Y285" s="79"/>
      <c r="Z285" s="79"/>
      <c r="AA285" s="82" t="str">
        <f t="shared" si="7"/>
        <v/>
      </c>
      <c r="AB285" s="80"/>
      <c r="AC285" s="80"/>
      <c r="AD285" s="80"/>
      <c r="AE285" s="76" t="s">
        <v>4681</v>
      </c>
      <c r="AF285" s="79" t="s">
        <v>2223</v>
      </c>
      <c r="AG285" s="76" t="s">
        <v>2371</v>
      </c>
    </row>
    <row r="286" spans="1:33" s="83" customFormat="1" ht="63.75" x14ac:dyDescent="0.25">
      <c r="A286" s="74" t="s">
        <v>2398</v>
      </c>
      <c r="B286" s="75">
        <v>73152101</v>
      </c>
      <c r="C286" s="76" t="s">
        <v>4754</v>
      </c>
      <c r="D286" s="76" t="s">
        <v>4128</v>
      </c>
      <c r="E286" s="75" t="s">
        <v>4741</v>
      </c>
      <c r="F286" s="84" t="s">
        <v>2834</v>
      </c>
      <c r="G286" s="77" t="s">
        <v>2338</v>
      </c>
      <c r="H286" s="78">
        <v>941760000.00000012</v>
      </c>
      <c r="I286" s="78">
        <v>641760000</v>
      </c>
      <c r="J286" s="79" t="s">
        <v>4136</v>
      </c>
      <c r="K286" s="79" t="s">
        <v>2544</v>
      </c>
      <c r="L286" s="76" t="s">
        <v>2399</v>
      </c>
      <c r="M286" s="76" t="s">
        <v>4619</v>
      </c>
      <c r="N286" s="76">
        <v>3837020</v>
      </c>
      <c r="O286" s="76" t="s">
        <v>2401</v>
      </c>
      <c r="P286" s="79"/>
      <c r="Q286" s="79"/>
      <c r="R286" s="79"/>
      <c r="S286" s="79"/>
      <c r="T286" s="79"/>
      <c r="U286" s="80"/>
      <c r="V286" s="80"/>
      <c r="W286" s="79"/>
      <c r="X286" s="81"/>
      <c r="Y286" s="79"/>
      <c r="Z286" s="79"/>
      <c r="AA286" s="82" t="str">
        <f t="shared" si="7"/>
        <v/>
      </c>
      <c r="AB286" s="80"/>
      <c r="AC286" s="80"/>
      <c r="AD286" s="80"/>
      <c r="AE286" s="76" t="s">
        <v>4755</v>
      </c>
      <c r="AF286" s="79" t="s">
        <v>2223</v>
      </c>
      <c r="AG286" s="76" t="s">
        <v>2371</v>
      </c>
    </row>
    <row r="287" spans="1:33" s="83" customFormat="1" ht="63.75" x14ac:dyDescent="0.25">
      <c r="A287" s="74" t="s">
        <v>2398</v>
      </c>
      <c r="B287" s="75" t="s">
        <v>4756</v>
      </c>
      <c r="C287" s="76" t="s">
        <v>4757</v>
      </c>
      <c r="D287" s="76" t="s">
        <v>4128</v>
      </c>
      <c r="E287" s="75" t="s">
        <v>2488</v>
      </c>
      <c r="F287" s="84" t="s">
        <v>2834</v>
      </c>
      <c r="G287" s="77" t="s">
        <v>2338</v>
      </c>
      <c r="H287" s="78">
        <v>2445984082</v>
      </c>
      <c r="I287" s="78">
        <v>1555200000</v>
      </c>
      <c r="J287" s="79" t="s">
        <v>4136</v>
      </c>
      <c r="K287" s="79" t="s">
        <v>2544</v>
      </c>
      <c r="L287" s="76" t="s">
        <v>2399</v>
      </c>
      <c r="M287" s="76" t="s">
        <v>4619</v>
      </c>
      <c r="N287" s="76">
        <v>3837020</v>
      </c>
      <c r="O287" s="76" t="s">
        <v>2401</v>
      </c>
      <c r="P287" s="79"/>
      <c r="Q287" s="79"/>
      <c r="R287" s="79"/>
      <c r="S287" s="79"/>
      <c r="T287" s="79"/>
      <c r="U287" s="80"/>
      <c r="V287" s="80"/>
      <c r="W287" s="79"/>
      <c r="X287" s="81"/>
      <c r="Y287" s="79"/>
      <c r="Z287" s="79"/>
      <c r="AA287" s="82" t="str">
        <f t="shared" si="7"/>
        <v/>
      </c>
      <c r="AB287" s="80"/>
      <c r="AC287" s="80"/>
      <c r="AD287" s="80"/>
      <c r="AE287" s="76" t="s">
        <v>4758</v>
      </c>
      <c r="AF287" s="79" t="s">
        <v>2223</v>
      </c>
      <c r="AG287" s="76" t="s">
        <v>2371</v>
      </c>
    </row>
    <row r="288" spans="1:33" s="83" customFormat="1" ht="63.75" x14ac:dyDescent="0.25">
      <c r="A288" s="74" t="s">
        <v>2398</v>
      </c>
      <c r="B288" s="75" t="s">
        <v>4759</v>
      </c>
      <c r="C288" s="76" t="s">
        <v>4760</v>
      </c>
      <c r="D288" s="76" t="s">
        <v>3165</v>
      </c>
      <c r="E288" s="75" t="s">
        <v>2488</v>
      </c>
      <c r="F288" s="75" t="s">
        <v>2260</v>
      </c>
      <c r="G288" s="77" t="s">
        <v>2338</v>
      </c>
      <c r="H288" s="78">
        <v>75000000</v>
      </c>
      <c r="I288" s="78">
        <v>75000000</v>
      </c>
      <c r="J288" s="79" t="s">
        <v>2874</v>
      </c>
      <c r="K288" s="79" t="s">
        <v>2221</v>
      </c>
      <c r="L288" s="76" t="s">
        <v>2399</v>
      </c>
      <c r="M288" s="76" t="s">
        <v>4619</v>
      </c>
      <c r="N288" s="76">
        <v>3837020</v>
      </c>
      <c r="O288" s="76" t="s">
        <v>2401</v>
      </c>
      <c r="P288" s="79"/>
      <c r="Q288" s="79"/>
      <c r="R288" s="79"/>
      <c r="S288" s="79"/>
      <c r="T288" s="79"/>
      <c r="U288" s="80"/>
      <c r="V288" s="80"/>
      <c r="W288" s="79"/>
      <c r="X288" s="81"/>
      <c r="Y288" s="79"/>
      <c r="Z288" s="79"/>
      <c r="AA288" s="82" t="str">
        <f t="shared" si="7"/>
        <v/>
      </c>
      <c r="AB288" s="80"/>
      <c r="AC288" s="80"/>
      <c r="AD288" s="80"/>
      <c r="AE288" s="76" t="s">
        <v>4761</v>
      </c>
      <c r="AF288" s="79" t="s">
        <v>2223</v>
      </c>
      <c r="AG288" s="76" t="s">
        <v>2371</v>
      </c>
    </row>
    <row r="289" spans="1:33" s="83" customFormat="1" ht="63.75" x14ac:dyDescent="0.25">
      <c r="A289" s="74" t="s">
        <v>2398</v>
      </c>
      <c r="B289" s="75">
        <v>41115700</v>
      </c>
      <c r="C289" s="76" t="s">
        <v>4762</v>
      </c>
      <c r="D289" s="76" t="s">
        <v>4603</v>
      </c>
      <c r="E289" s="75" t="s">
        <v>2292</v>
      </c>
      <c r="F289" s="75" t="s">
        <v>2260</v>
      </c>
      <c r="G289" s="77" t="s">
        <v>2338</v>
      </c>
      <c r="H289" s="78">
        <v>55000000</v>
      </c>
      <c r="I289" s="78">
        <v>55000000</v>
      </c>
      <c r="J289" s="79" t="s">
        <v>2874</v>
      </c>
      <c r="K289" s="79" t="s">
        <v>2221</v>
      </c>
      <c r="L289" s="76" t="s">
        <v>2399</v>
      </c>
      <c r="M289" s="76" t="s">
        <v>4619</v>
      </c>
      <c r="N289" s="76">
        <v>3837020</v>
      </c>
      <c r="O289" s="76" t="s">
        <v>2401</v>
      </c>
      <c r="P289" s="79"/>
      <c r="Q289" s="79"/>
      <c r="R289" s="79"/>
      <c r="S289" s="79"/>
      <c r="T289" s="79"/>
      <c r="U289" s="80"/>
      <c r="V289" s="80"/>
      <c r="W289" s="79"/>
      <c r="X289" s="81"/>
      <c r="Y289" s="79"/>
      <c r="Z289" s="79"/>
      <c r="AA289" s="82" t="str">
        <f t="shared" si="7"/>
        <v/>
      </c>
      <c r="AB289" s="80"/>
      <c r="AC289" s="80"/>
      <c r="AD289" s="80"/>
      <c r="AE289" s="76" t="s">
        <v>4763</v>
      </c>
      <c r="AF289" s="79" t="s">
        <v>2223</v>
      </c>
      <c r="AG289" s="76" t="s">
        <v>2371</v>
      </c>
    </row>
    <row r="290" spans="1:33" s="83" customFormat="1" ht="63.75" x14ac:dyDescent="0.25">
      <c r="A290" s="74" t="s">
        <v>2398</v>
      </c>
      <c r="B290" s="75">
        <v>72154300</v>
      </c>
      <c r="C290" s="76" t="s">
        <v>4764</v>
      </c>
      <c r="D290" s="76" t="s">
        <v>3168</v>
      </c>
      <c r="E290" s="75" t="s">
        <v>2292</v>
      </c>
      <c r="F290" s="75" t="s">
        <v>2260</v>
      </c>
      <c r="G290" s="77" t="s">
        <v>2338</v>
      </c>
      <c r="H290" s="78">
        <v>15000000</v>
      </c>
      <c r="I290" s="78">
        <v>15000000</v>
      </c>
      <c r="J290" s="79" t="s">
        <v>2874</v>
      </c>
      <c r="K290" s="79" t="s">
        <v>2221</v>
      </c>
      <c r="L290" s="76" t="s">
        <v>2399</v>
      </c>
      <c r="M290" s="76" t="s">
        <v>4619</v>
      </c>
      <c r="N290" s="76">
        <v>3837020</v>
      </c>
      <c r="O290" s="76" t="s">
        <v>2401</v>
      </c>
      <c r="P290" s="79"/>
      <c r="Q290" s="79"/>
      <c r="R290" s="79"/>
      <c r="S290" s="79"/>
      <c r="T290" s="79"/>
      <c r="U290" s="80"/>
      <c r="V290" s="80"/>
      <c r="W290" s="79"/>
      <c r="X290" s="81"/>
      <c r="Y290" s="79"/>
      <c r="Z290" s="79"/>
      <c r="AA290" s="82" t="str">
        <f t="shared" si="7"/>
        <v/>
      </c>
      <c r="AB290" s="80"/>
      <c r="AC290" s="80"/>
      <c r="AD290" s="80"/>
      <c r="AE290" s="76" t="s">
        <v>4755</v>
      </c>
      <c r="AF290" s="79" t="s">
        <v>2223</v>
      </c>
      <c r="AG290" s="76" t="s">
        <v>2371</v>
      </c>
    </row>
    <row r="291" spans="1:33" s="83" customFormat="1" ht="63.75" x14ac:dyDescent="0.25">
      <c r="A291" s="74" t="s">
        <v>2398</v>
      </c>
      <c r="B291" s="75">
        <v>73152101</v>
      </c>
      <c r="C291" s="76" t="s">
        <v>4765</v>
      </c>
      <c r="D291" s="76" t="s">
        <v>4128</v>
      </c>
      <c r="E291" s="75" t="s">
        <v>2340</v>
      </c>
      <c r="F291" s="84" t="s">
        <v>2834</v>
      </c>
      <c r="G291" s="77" t="s">
        <v>2338</v>
      </c>
      <c r="H291" s="78">
        <v>55000000</v>
      </c>
      <c r="I291" s="78">
        <v>55000000</v>
      </c>
      <c r="J291" s="79" t="s">
        <v>2874</v>
      </c>
      <c r="K291" s="79" t="s">
        <v>2221</v>
      </c>
      <c r="L291" s="76" t="s">
        <v>2399</v>
      </c>
      <c r="M291" s="76" t="s">
        <v>4619</v>
      </c>
      <c r="N291" s="76">
        <v>3837020</v>
      </c>
      <c r="O291" s="76" t="s">
        <v>2401</v>
      </c>
      <c r="P291" s="79"/>
      <c r="Q291" s="79"/>
      <c r="R291" s="79"/>
      <c r="S291" s="79"/>
      <c r="T291" s="79"/>
      <c r="U291" s="80"/>
      <c r="V291" s="80"/>
      <c r="W291" s="79"/>
      <c r="X291" s="81"/>
      <c r="Y291" s="79"/>
      <c r="Z291" s="79"/>
      <c r="AA291" s="82" t="str">
        <f t="shared" si="7"/>
        <v/>
      </c>
      <c r="AB291" s="80"/>
      <c r="AC291" s="80"/>
      <c r="AD291" s="80"/>
      <c r="AE291" s="76" t="s">
        <v>4761</v>
      </c>
      <c r="AF291" s="79" t="s">
        <v>2223</v>
      </c>
      <c r="AG291" s="76" t="s">
        <v>2371</v>
      </c>
    </row>
    <row r="292" spans="1:33" s="83" customFormat="1" ht="63.75" x14ac:dyDescent="0.25">
      <c r="A292" s="74" t="s">
        <v>2398</v>
      </c>
      <c r="B292" s="75">
        <v>73152101</v>
      </c>
      <c r="C292" s="76" t="s">
        <v>4766</v>
      </c>
      <c r="D292" s="76" t="s">
        <v>4128</v>
      </c>
      <c r="E292" s="75" t="s">
        <v>2302</v>
      </c>
      <c r="F292" s="84" t="s">
        <v>2834</v>
      </c>
      <c r="G292" s="77" t="s">
        <v>2338</v>
      </c>
      <c r="H292" s="78">
        <v>61412780</v>
      </c>
      <c r="I292" s="78">
        <v>40457340</v>
      </c>
      <c r="J292" s="79" t="s">
        <v>4136</v>
      </c>
      <c r="K292" s="79" t="s">
        <v>2544</v>
      </c>
      <c r="L292" s="76" t="s">
        <v>2399</v>
      </c>
      <c r="M292" s="76" t="s">
        <v>4619</v>
      </c>
      <c r="N292" s="76">
        <v>3837020</v>
      </c>
      <c r="O292" s="76" t="s">
        <v>2401</v>
      </c>
      <c r="P292" s="79"/>
      <c r="Q292" s="79"/>
      <c r="R292" s="79"/>
      <c r="S292" s="79"/>
      <c r="T292" s="79"/>
      <c r="U292" s="80"/>
      <c r="V292" s="80"/>
      <c r="W292" s="79"/>
      <c r="X292" s="81"/>
      <c r="Y292" s="79"/>
      <c r="Z292" s="79"/>
      <c r="AA292" s="82" t="str">
        <f t="shared" si="7"/>
        <v/>
      </c>
      <c r="AB292" s="80"/>
      <c r="AC292" s="80"/>
      <c r="AD292" s="80"/>
      <c r="AE292" s="76" t="s">
        <v>4761</v>
      </c>
      <c r="AF292" s="79" t="s">
        <v>2223</v>
      </c>
      <c r="AG292" s="76" t="s">
        <v>2371</v>
      </c>
    </row>
    <row r="293" spans="1:33" s="83" customFormat="1" ht="63.75" x14ac:dyDescent="0.25">
      <c r="A293" s="74" t="s">
        <v>2398</v>
      </c>
      <c r="B293" s="75">
        <v>81141500</v>
      </c>
      <c r="C293" s="76" t="s">
        <v>4767</v>
      </c>
      <c r="D293" s="76" t="s">
        <v>3161</v>
      </c>
      <c r="E293" s="75" t="s">
        <v>2347</v>
      </c>
      <c r="F293" s="84" t="s">
        <v>2834</v>
      </c>
      <c r="G293" s="77" t="s">
        <v>2338</v>
      </c>
      <c r="H293" s="78">
        <v>25000000</v>
      </c>
      <c r="I293" s="78">
        <v>25000000</v>
      </c>
      <c r="J293" s="79" t="s">
        <v>2874</v>
      </c>
      <c r="K293" s="79" t="s">
        <v>2221</v>
      </c>
      <c r="L293" s="76" t="s">
        <v>2399</v>
      </c>
      <c r="M293" s="76" t="s">
        <v>4619</v>
      </c>
      <c r="N293" s="76">
        <v>3837020</v>
      </c>
      <c r="O293" s="76" t="s">
        <v>2401</v>
      </c>
      <c r="P293" s="79"/>
      <c r="Q293" s="79"/>
      <c r="R293" s="79"/>
      <c r="S293" s="79"/>
      <c r="T293" s="79"/>
      <c r="U293" s="80"/>
      <c r="V293" s="80"/>
      <c r="W293" s="79"/>
      <c r="X293" s="81"/>
      <c r="Y293" s="79"/>
      <c r="Z293" s="79"/>
      <c r="AA293" s="82" t="str">
        <f t="shared" si="7"/>
        <v/>
      </c>
      <c r="AB293" s="80"/>
      <c r="AC293" s="80"/>
      <c r="AD293" s="80"/>
      <c r="AE293" s="76" t="s">
        <v>4763</v>
      </c>
      <c r="AF293" s="79" t="s">
        <v>2223</v>
      </c>
      <c r="AG293" s="76" t="s">
        <v>2371</v>
      </c>
    </row>
    <row r="294" spans="1:33" s="83" customFormat="1" ht="63.75" x14ac:dyDescent="0.25">
      <c r="A294" s="74" t="s">
        <v>2398</v>
      </c>
      <c r="B294" s="75">
        <v>81141500</v>
      </c>
      <c r="C294" s="76" t="s">
        <v>4768</v>
      </c>
      <c r="D294" s="76" t="s">
        <v>4685</v>
      </c>
      <c r="E294" s="75" t="s">
        <v>2347</v>
      </c>
      <c r="F294" s="84" t="s">
        <v>2834</v>
      </c>
      <c r="G294" s="77" t="s">
        <v>2338</v>
      </c>
      <c r="H294" s="78">
        <v>60000000</v>
      </c>
      <c r="I294" s="78">
        <v>60000000</v>
      </c>
      <c r="J294" s="79" t="s">
        <v>2874</v>
      </c>
      <c r="K294" s="79" t="s">
        <v>2221</v>
      </c>
      <c r="L294" s="76" t="s">
        <v>2399</v>
      </c>
      <c r="M294" s="76" t="s">
        <v>4619</v>
      </c>
      <c r="N294" s="76">
        <v>3837020</v>
      </c>
      <c r="O294" s="76" t="s">
        <v>2401</v>
      </c>
      <c r="P294" s="79"/>
      <c r="Q294" s="79"/>
      <c r="R294" s="79"/>
      <c r="S294" s="79"/>
      <c r="T294" s="79"/>
      <c r="U294" s="80"/>
      <c r="V294" s="80"/>
      <c r="W294" s="79"/>
      <c r="X294" s="81"/>
      <c r="Y294" s="79"/>
      <c r="Z294" s="79"/>
      <c r="AA294" s="82" t="str">
        <f t="shared" si="7"/>
        <v/>
      </c>
      <c r="AB294" s="80"/>
      <c r="AC294" s="80"/>
      <c r="AD294" s="80"/>
      <c r="AE294" s="76" t="s">
        <v>4763</v>
      </c>
      <c r="AF294" s="79" t="s">
        <v>2223</v>
      </c>
      <c r="AG294" s="76" t="s">
        <v>2371</v>
      </c>
    </row>
    <row r="295" spans="1:33" s="83" customFormat="1" ht="63.75" x14ac:dyDescent="0.25">
      <c r="A295" s="74" t="s">
        <v>2398</v>
      </c>
      <c r="B295" s="75">
        <v>81141500</v>
      </c>
      <c r="C295" s="76" t="s">
        <v>4769</v>
      </c>
      <c r="D295" s="76" t="s">
        <v>4685</v>
      </c>
      <c r="E295" s="75" t="s">
        <v>2257</v>
      </c>
      <c r="F295" s="84" t="s">
        <v>2834</v>
      </c>
      <c r="G295" s="77" t="s">
        <v>2338</v>
      </c>
      <c r="H295" s="78">
        <v>15000000</v>
      </c>
      <c r="I295" s="78">
        <v>15000000</v>
      </c>
      <c r="J295" s="79" t="s">
        <v>2874</v>
      </c>
      <c r="K295" s="79" t="s">
        <v>2221</v>
      </c>
      <c r="L295" s="76" t="s">
        <v>2399</v>
      </c>
      <c r="M295" s="76" t="s">
        <v>4619</v>
      </c>
      <c r="N295" s="76">
        <v>3837020</v>
      </c>
      <c r="O295" s="76" t="s">
        <v>2401</v>
      </c>
      <c r="P295" s="79"/>
      <c r="Q295" s="79"/>
      <c r="R295" s="79"/>
      <c r="S295" s="79"/>
      <c r="T295" s="79"/>
      <c r="U295" s="80"/>
      <c r="V295" s="80"/>
      <c r="W295" s="79"/>
      <c r="X295" s="81"/>
      <c r="Y295" s="79"/>
      <c r="Z295" s="79"/>
      <c r="AA295" s="82" t="str">
        <f t="shared" si="7"/>
        <v/>
      </c>
      <c r="AB295" s="80"/>
      <c r="AC295" s="80"/>
      <c r="AD295" s="80"/>
      <c r="AE295" s="76" t="s">
        <v>4763</v>
      </c>
      <c r="AF295" s="79" t="s">
        <v>2223</v>
      </c>
      <c r="AG295" s="76" t="s">
        <v>2371</v>
      </c>
    </row>
    <row r="296" spans="1:33" s="83" customFormat="1" ht="63.75" x14ac:dyDescent="0.25">
      <c r="A296" s="74" t="s">
        <v>2398</v>
      </c>
      <c r="B296" s="75">
        <v>81141504</v>
      </c>
      <c r="C296" s="76" t="s">
        <v>4770</v>
      </c>
      <c r="D296" s="76" t="s">
        <v>3165</v>
      </c>
      <c r="E296" s="75" t="s">
        <v>2225</v>
      </c>
      <c r="F296" s="75" t="s">
        <v>2260</v>
      </c>
      <c r="G296" s="77" t="s">
        <v>2338</v>
      </c>
      <c r="H296" s="78">
        <v>63854942</v>
      </c>
      <c r="I296" s="78">
        <v>63854942</v>
      </c>
      <c r="J296" s="79" t="s">
        <v>2874</v>
      </c>
      <c r="K296" s="79" t="s">
        <v>2221</v>
      </c>
      <c r="L296" s="76" t="s">
        <v>2399</v>
      </c>
      <c r="M296" s="76" t="s">
        <v>4619</v>
      </c>
      <c r="N296" s="76">
        <v>3837020</v>
      </c>
      <c r="O296" s="76" t="s">
        <v>2401</v>
      </c>
      <c r="P296" s="79"/>
      <c r="Q296" s="79"/>
      <c r="R296" s="79"/>
      <c r="S296" s="79"/>
      <c r="T296" s="79"/>
      <c r="U296" s="80"/>
      <c r="V296" s="80"/>
      <c r="W296" s="79"/>
      <c r="X296" s="81"/>
      <c r="Y296" s="79"/>
      <c r="Z296" s="79"/>
      <c r="AA296" s="82" t="str">
        <f t="shared" si="7"/>
        <v/>
      </c>
      <c r="AB296" s="80"/>
      <c r="AC296" s="80"/>
      <c r="AD296" s="80"/>
      <c r="AE296" s="76" t="s">
        <v>4712</v>
      </c>
      <c r="AF296" s="79" t="s">
        <v>2223</v>
      </c>
      <c r="AG296" s="76" t="s">
        <v>2371</v>
      </c>
    </row>
    <row r="297" spans="1:33" s="83" customFormat="1" ht="63.75" x14ac:dyDescent="0.25">
      <c r="A297" s="74" t="s">
        <v>2398</v>
      </c>
      <c r="B297" s="75" t="s">
        <v>2407</v>
      </c>
      <c r="C297" s="76" t="s">
        <v>4771</v>
      </c>
      <c r="D297" s="76" t="s">
        <v>3163</v>
      </c>
      <c r="E297" s="75" t="s">
        <v>2292</v>
      </c>
      <c r="F297" s="75" t="s">
        <v>2260</v>
      </c>
      <c r="G297" s="77" t="s">
        <v>2338</v>
      </c>
      <c r="H297" s="78">
        <v>40000000</v>
      </c>
      <c r="I297" s="78">
        <v>40000000</v>
      </c>
      <c r="J297" s="79" t="s">
        <v>2874</v>
      </c>
      <c r="K297" s="79" t="s">
        <v>2221</v>
      </c>
      <c r="L297" s="76" t="s">
        <v>2399</v>
      </c>
      <c r="M297" s="76" t="s">
        <v>4619</v>
      </c>
      <c r="N297" s="76">
        <v>3837020</v>
      </c>
      <c r="O297" s="76" t="s">
        <v>2401</v>
      </c>
      <c r="P297" s="79"/>
      <c r="Q297" s="79"/>
      <c r="R297" s="79"/>
      <c r="S297" s="79"/>
      <c r="T297" s="79"/>
      <c r="U297" s="80"/>
      <c r="V297" s="80"/>
      <c r="W297" s="79"/>
      <c r="X297" s="81"/>
      <c r="Y297" s="79"/>
      <c r="Z297" s="79"/>
      <c r="AA297" s="82" t="str">
        <f t="shared" si="7"/>
        <v/>
      </c>
      <c r="AB297" s="80"/>
      <c r="AC297" s="80"/>
      <c r="AD297" s="80"/>
      <c r="AE297" s="76" t="s">
        <v>4761</v>
      </c>
      <c r="AF297" s="79" t="s">
        <v>2223</v>
      </c>
      <c r="AG297" s="76" t="s">
        <v>2371</v>
      </c>
    </row>
    <row r="298" spans="1:33" s="83" customFormat="1" ht="63.75" x14ac:dyDescent="0.25">
      <c r="A298" s="74" t="s">
        <v>2398</v>
      </c>
      <c r="B298" s="75">
        <v>80005600</v>
      </c>
      <c r="C298" s="76" t="s">
        <v>4772</v>
      </c>
      <c r="D298" s="76" t="s">
        <v>3168</v>
      </c>
      <c r="E298" s="75" t="s">
        <v>2257</v>
      </c>
      <c r="F298" s="75" t="s">
        <v>2260</v>
      </c>
      <c r="G298" s="77" t="s">
        <v>2338</v>
      </c>
      <c r="H298" s="78">
        <v>72080000</v>
      </c>
      <c r="I298" s="78">
        <v>72080000</v>
      </c>
      <c r="J298" s="79" t="s">
        <v>2874</v>
      </c>
      <c r="K298" s="79" t="s">
        <v>2221</v>
      </c>
      <c r="L298" s="76" t="s">
        <v>2399</v>
      </c>
      <c r="M298" s="76" t="s">
        <v>4619</v>
      </c>
      <c r="N298" s="76">
        <v>3837020</v>
      </c>
      <c r="O298" s="76" t="s">
        <v>2401</v>
      </c>
      <c r="P298" s="79"/>
      <c r="Q298" s="79"/>
      <c r="R298" s="79"/>
      <c r="S298" s="79"/>
      <c r="T298" s="79"/>
      <c r="U298" s="80"/>
      <c r="V298" s="80"/>
      <c r="W298" s="79"/>
      <c r="X298" s="81"/>
      <c r="Y298" s="79"/>
      <c r="Z298" s="79"/>
      <c r="AA298" s="82" t="str">
        <f t="shared" si="7"/>
        <v/>
      </c>
      <c r="AB298" s="80"/>
      <c r="AC298" s="80"/>
      <c r="AD298" s="80"/>
      <c r="AE298" s="76" t="s">
        <v>4758</v>
      </c>
      <c r="AF298" s="79" t="s">
        <v>2223</v>
      </c>
      <c r="AG298" s="76" t="s">
        <v>2371</v>
      </c>
    </row>
    <row r="299" spans="1:33" s="83" customFormat="1" ht="63.75" x14ac:dyDescent="0.25">
      <c r="A299" s="74" t="s">
        <v>2398</v>
      </c>
      <c r="B299" s="75" t="s">
        <v>4773</v>
      </c>
      <c r="C299" s="76" t="s">
        <v>4774</v>
      </c>
      <c r="D299" s="76" t="s">
        <v>3160</v>
      </c>
      <c r="E299" s="75" t="s">
        <v>2225</v>
      </c>
      <c r="F299" s="75" t="s">
        <v>2291</v>
      </c>
      <c r="G299" s="77" t="s">
        <v>2338</v>
      </c>
      <c r="H299" s="78">
        <v>160000000</v>
      </c>
      <c r="I299" s="78">
        <v>160000000</v>
      </c>
      <c r="J299" s="79" t="s">
        <v>2874</v>
      </c>
      <c r="K299" s="79" t="s">
        <v>2221</v>
      </c>
      <c r="L299" s="76" t="s">
        <v>2399</v>
      </c>
      <c r="M299" s="76" t="s">
        <v>4619</v>
      </c>
      <c r="N299" s="76">
        <v>3837020</v>
      </c>
      <c r="O299" s="76" t="s">
        <v>2401</v>
      </c>
      <c r="P299" s="79"/>
      <c r="Q299" s="79"/>
      <c r="R299" s="79"/>
      <c r="S299" s="79"/>
      <c r="T299" s="79"/>
      <c r="U299" s="80"/>
      <c r="V299" s="80"/>
      <c r="W299" s="79"/>
      <c r="X299" s="81"/>
      <c r="Y299" s="79"/>
      <c r="Z299" s="79"/>
      <c r="AA299" s="82" t="str">
        <f t="shared" si="7"/>
        <v/>
      </c>
      <c r="AB299" s="80"/>
      <c r="AC299" s="80"/>
      <c r="AD299" s="80"/>
      <c r="AE299" s="76" t="s">
        <v>4755</v>
      </c>
      <c r="AF299" s="79" t="s">
        <v>2223</v>
      </c>
      <c r="AG299" s="76" t="s">
        <v>2371</v>
      </c>
    </row>
    <row r="300" spans="1:33" s="83" customFormat="1" ht="63.75" x14ac:dyDescent="0.25">
      <c r="A300" s="74" t="s">
        <v>2398</v>
      </c>
      <c r="B300" s="75">
        <v>26121600</v>
      </c>
      <c r="C300" s="76" t="s">
        <v>4775</v>
      </c>
      <c r="D300" s="76" t="s">
        <v>3163</v>
      </c>
      <c r="E300" s="75" t="s">
        <v>2219</v>
      </c>
      <c r="F300" s="75" t="s">
        <v>2260</v>
      </c>
      <c r="G300" s="77" t="s">
        <v>2338</v>
      </c>
      <c r="H300" s="78">
        <v>50000000</v>
      </c>
      <c r="I300" s="78">
        <v>50000000</v>
      </c>
      <c r="J300" s="79" t="s">
        <v>2874</v>
      </c>
      <c r="K300" s="79" t="s">
        <v>2221</v>
      </c>
      <c r="L300" s="76" t="s">
        <v>2399</v>
      </c>
      <c r="M300" s="76" t="s">
        <v>4619</v>
      </c>
      <c r="N300" s="76">
        <v>3837020</v>
      </c>
      <c r="O300" s="76" t="s">
        <v>2401</v>
      </c>
      <c r="P300" s="79"/>
      <c r="Q300" s="79"/>
      <c r="R300" s="79"/>
      <c r="S300" s="79"/>
      <c r="T300" s="79"/>
      <c r="U300" s="80"/>
      <c r="V300" s="80"/>
      <c r="W300" s="79"/>
      <c r="X300" s="81"/>
      <c r="Y300" s="79"/>
      <c r="Z300" s="79"/>
      <c r="AA300" s="82" t="str">
        <f t="shared" si="7"/>
        <v/>
      </c>
      <c r="AB300" s="80"/>
      <c r="AC300" s="80"/>
      <c r="AD300" s="80"/>
      <c r="AE300" s="76" t="s">
        <v>4739</v>
      </c>
      <c r="AF300" s="79" t="s">
        <v>2223</v>
      </c>
      <c r="AG300" s="76" t="s">
        <v>2371</v>
      </c>
    </row>
    <row r="301" spans="1:33" s="83" customFormat="1" ht="63.75" x14ac:dyDescent="0.25">
      <c r="A301" s="74" t="s">
        <v>2398</v>
      </c>
      <c r="B301" s="75">
        <v>12352310</v>
      </c>
      <c r="C301" s="76" t="s">
        <v>4776</v>
      </c>
      <c r="D301" s="76" t="s">
        <v>3168</v>
      </c>
      <c r="E301" s="75" t="s">
        <v>2224</v>
      </c>
      <c r="F301" s="75" t="s">
        <v>2260</v>
      </c>
      <c r="G301" s="77" t="s">
        <v>2338</v>
      </c>
      <c r="H301" s="78">
        <v>42400000</v>
      </c>
      <c r="I301" s="78">
        <v>42400000</v>
      </c>
      <c r="J301" s="79" t="s">
        <v>2874</v>
      </c>
      <c r="K301" s="79" t="s">
        <v>2221</v>
      </c>
      <c r="L301" s="76" t="s">
        <v>2399</v>
      </c>
      <c r="M301" s="76" t="s">
        <v>4619</v>
      </c>
      <c r="N301" s="76">
        <v>3837020</v>
      </c>
      <c r="O301" s="76" t="s">
        <v>2401</v>
      </c>
      <c r="P301" s="79"/>
      <c r="Q301" s="79"/>
      <c r="R301" s="79"/>
      <c r="S301" s="79"/>
      <c r="T301" s="79"/>
      <c r="U301" s="80"/>
      <c r="V301" s="80"/>
      <c r="W301" s="79"/>
      <c r="X301" s="81"/>
      <c r="Y301" s="79"/>
      <c r="Z301" s="79"/>
      <c r="AA301" s="82" t="str">
        <f t="shared" si="7"/>
        <v/>
      </c>
      <c r="AB301" s="80"/>
      <c r="AC301" s="80"/>
      <c r="AD301" s="80"/>
      <c r="AE301" s="76" t="s">
        <v>4761</v>
      </c>
      <c r="AF301" s="79" t="s">
        <v>2223</v>
      </c>
      <c r="AG301" s="76" t="s">
        <v>2371</v>
      </c>
    </row>
    <row r="302" spans="1:33" s="83" customFormat="1" ht="63.75" x14ac:dyDescent="0.25">
      <c r="A302" s="74" t="s">
        <v>2398</v>
      </c>
      <c r="B302" s="75">
        <v>15121517</v>
      </c>
      <c r="C302" s="76" t="s">
        <v>4777</v>
      </c>
      <c r="D302" s="76" t="s">
        <v>3160</v>
      </c>
      <c r="E302" s="75" t="s">
        <v>2268</v>
      </c>
      <c r="F302" s="75" t="s">
        <v>2260</v>
      </c>
      <c r="G302" s="77" t="s">
        <v>2338</v>
      </c>
      <c r="H302" s="78">
        <v>15000000</v>
      </c>
      <c r="I302" s="78">
        <v>15000000</v>
      </c>
      <c r="J302" s="79" t="s">
        <v>2874</v>
      </c>
      <c r="K302" s="79" t="s">
        <v>2221</v>
      </c>
      <c r="L302" s="76" t="s">
        <v>2399</v>
      </c>
      <c r="M302" s="76" t="s">
        <v>4619</v>
      </c>
      <c r="N302" s="76">
        <v>3837020</v>
      </c>
      <c r="O302" s="76" t="s">
        <v>2401</v>
      </c>
      <c r="P302" s="79"/>
      <c r="Q302" s="79"/>
      <c r="R302" s="79"/>
      <c r="S302" s="79"/>
      <c r="T302" s="79"/>
      <c r="U302" s="80"/>
      <c r="V302" s="80"/>
      <c r="W302" s="79"/>
      <c r="X302" s="81"/>
      <c r="Y302" s="79"/>
      <c r="Z302" s="79"/>
      <c r="AA302" s="82" t="str">
        <f t="shared" si="7"/>
        <v/>
      </c>
      <c r="AB302" s="80"/>
      <c r="AC302" s="80"/>
      <c r="AD302" s="80"/>
      <c r="AE302" s="76" t="s">
        <v>4758</v>
      </c>
      <c r="AF302" s="79" t="s">
        <v>2223</v>
      </c>
      <c r="AG302" s="76" t="s">
        <v>2371</v>
      </c>
    </row>
    <row r="303" spans="1:33" s="83" customFormat="1" ht="63.75" x14ac:dyDescent="0.25">
      <c r="A303" s="74" t="s">
        <v>2398</v>
      </c>
      <c r="B303" s="75">
        <v>15121517</v>
      </c>
      <c r="C303" s="76" t="s">
        <v>4778</v>
      </c>
      <c r="D303" s="76" t="s">
        <v>3165</v>
      </c>
      <c r="E303" s="75" t="s">
        <v>2488</v>
      </c>
      <c r="F303" s="75" t="s">
        <v>2260</v>
      </c>
      <c r="G303" s="77" t="s">
        <v>2338</v>
      </c>
      <c r="H303" s="78">
        <v>30000000</v>
      </c>
      <c r="I303" s="78">
        <v>30000000</v>
      </c>
      <c r="J303" s="79" t="s">
        <v>2874</v>
      </c>
      <c r="K303" s="79" t="s">
        <v>2221</v>
      </c>
      <c r="L303" s="76" t="s">
        <v>2399</v>
      </c>
      <c r="M303" s="76" t="s">
        <v>4619</v>
      </c>
      <c r="N303" s="76">
        <v>3837020</v>
      </c>
      <c r="O303" s="76" t="s">
        <v>2401</v>
      </c>
      <c r="P303" s="79"/>
      <c r="Q303" s="79"/>
      <c r="R303" s="79"/>
      <c r="S303" s="79"/>
      <c r="T303" s="79"/>
      <c r="U303" s="80"/>
      <c r="V303" s="80"/>
      <c r="W303" s="79"/>
      <c r="X303" s="81"/>
      <c r="Y303" s="79"/>
      <c r="Z303" s="79"/>
      <c r="AA303" s="82" t="str">
        <f t="shared" si="7"/>
        <v/>
      </c>
      <c r="AB303" s="80"/>
      <c r="AC303" s="80"/>
      <c r="AD303" s="80"/>
      <c r="AE303" s="76" t="s">
        <v>4758</v>
      </c>
      <c r="AF303" s="79" t="s">
        <v>2223</v>
      </c>
      <c r="AG303" s="76" t="s">
        <v>2371</v>
      </c>
    </row>
    <row r="304" spans="1:33" s="83" customFormat="1" ht="63.75" x14ac:dyDescent="0.25">
      <c r="A304" s="74" t="s">
        <v>2398</v>
      </c>
      <c r="B304" s="75">
        <v>40142500</v>
      </c>
      <c r="C304" s="76" t="s">
        <v>4779</v>
      </c>
      <c r="D304" s="76" t="s">
        <v>3163</v>
      </c>
      <c r="E304" s="75" t="s">
        <v>2292</v>
      </c>
      <c r="F304" s="75" t="s">
        <v>2260</v>
      </c>
      <c r="G304" s="77" t="s">
        <v>2338</v>
      </c>
      <c r="H304" s="78">
        <v>25000000</v>
      </c>
      <c r="I304" s="78">
        <v>25000000</v>
      </c>
      <c r="J304" s="79" t="s">
        <v>2874</v>
      </c>
      <c r="K304" s="79" t="s">
        <v>2221</v>
      </c>
      <c r="L304" s="76" t="s">
        <v>2399</v>
      </c>
      <c r="M304" s="76" t="s">
        <v>4619</v>
      </c>
      <c r="N304" s="76">
        <v>3837020</v>
      </c>
      <c r="O304" s="76" t="s">
        <v>2401</v>
      </c>
      <c r="P304" s="79"/>
      <c r="Q304" s="79"/>
      <c r="R304" s="79"/>
      <c r="S304" s="79"/>
      <c r="T304" s="79"/>
      <c r="U304" s="80"/>
      <c r="V304" s="80"/>
      <c r="W304" s="79"/>
      <c r="X304" s="81"/>
      <c r="Y304" s="79"/>
      <c r="Z304" s="79"/>
      <c r="AA304" s="82" t="str">
        <f t="shared" si="7"/>
        <v/>
      </c>
      <c r="AB304" s="80"/>
      <c r="AC304" s="80"/>
      <c r="AD304" s="80"/>
      <c r="AE304" s="76" t="s">
        <v>4758</v>
      </c>
      <c r="AF304" s="79" t="s">
        <v>2223</v>
      </c>
      <c r="AG304" s="76" t="s">
        <v>2371</v>
      </c>
    </row>
    <row r="305" spans="1:33" s="83" customFormat="1" ht="63.75" x14ac:dyDescent="0.25">
      <c r="A305" s="74" t="s">
        <v>2398</v>
      </c>
      <c r="B305" s="75">
        <v>73152101</v>
      </c>
      <c r="C305" s="76" t="s">
        <v>4780</v>
      </c>
      <c r="D305" s="76" t="s">
        <v>4128</v>
      </c>
      <c r="E305" s="75" t="s">
        <v>2347</v>
      </c>
      <c r="F305" s="75" t="s">
        <v>2326</v>
      </c>
      <c r="G305" s="77" t="s">
        <v>2338</v>
      </c>
      <c r="H305" s="78">
        <v>304000000</v>
      </c>
      <c r="I305" s="78">
        <v>304000000</v>
      </c>
      <c r="J305" s="79" t="s">
        <v>2874</v>
      </c>
      <c r="K305" s="79" t="s">
        <v>2221</v>
      </c>
      <c r="L305" s="76" t="s">
        <v>2399</v>
      </c>
      <c r="M305" s="76" t="s">
        <v>4619</v>
      </c>
      <c r="N305" s="76">
        <v>3837020</v>
      </c>
      <c r="O305" s="76" t="s">
        <v>2401</v>
      </c>
      <c r="P305" s="79"/>
      <c r="Q305" s="79"/>
      <c r="R305" s="79"/>
      <c r="S305" s="79"/>
      <c r="T305" s="79"/>
      <c r="U305" s="80"/>
      <c r="V305" s="80"/>
      <c r="W305" s="79"/>
      <c r="X305" s="81"/>
      <c r="Y305" s="79"/>
      <c r="Z305" s="79"/>
      <c r="AA305" s="82" t="str">
        <f t="shared" si="7"/>
        <v/>
      </c>
      <c r="AB305" s="80"/>
      <c r="AC305" s="80"/>
      <c r="AD305" s="80"/>
      <c r="AE305" s="76" t="s">
        <v>4724</v>
      </c>
      <c r="AF305" s="79" t="s">
        <v>2223</v>
      </c>
      <c r="AG305" s="76" t="s">
        <v>2371</v>
      </c>
    </row>
    <row r="306" spans="1:33" s="83" customFormat="1" ht="63.75" x14ac:dyDescent="0.25">
      <c r="A306" s="74" t="s">
        <v>2398</v>
      </c>
      <c r="B306" s="75">
        <v>47132101</v>
      </c>
      <c r="C306" s="76" t="s">
        <v>4781</v>
      </c>
      <c r="D306" s="76" t="s">
        <v>3163</v>
      </c>
      <c r="E306" s="75" t="s">
        <v>2347</v>
      </c>
      <c r="F306" s="75" t="s">
        <v>2260</v>
      </c>
      <c r="G306" s="77" t="s">
        <v>2338</v>
      </c>
      <c r="H306" s="78">
        <v>15900000</v>
      </c>
      <c r="I306" s="78">
        <v>15900000</v>
      </c>
      <c r="J306" s="79" t="s">
        <v>2874</v>
      </c>
      <c r="K306" s="79" t="s">
        <v>2221</v>
      </c>
      <c r="L306" s="76" t="s">
        <v>2399</v>
      </c>
      <c r="M306" s="76" t="s">
        <v>4619</v>
      </c>
      <c r="N306" s="76">
        <v>3837020</v>
      </c>
      <c r="O306" s="76" t="s">
        <v>2401</v>
      </c>
      <c r="P306" s="79"/>
      <c r="Q306" s="79"/>
      <c r="R306" s="79"/>
      <c r="S306" s="79"/>
      <c r="T306" s="79"/>
      <c r="U306" s="80"/>
      <c r="V306" s="80"/>
      <c r="W306" s="79"/>
      <c r="X306" s="81"/>
      <c r="Y306" s="79"/>
      <c r="Z306" s="79"/>
      <c r="AA306" s="82" t="str">
        <f t="shared" si="7"/>
        <v/>
      </c>
      <c r="AB306" s="80"/>
      <c r="AC306" s="80"/>
      <c r="AD306" s="80"/>
      <c r="AE306" s="76" t="s">
        <v>4722</v>
      </c>
      <c r="AF306" s="79" t="s">
        <v>2223</v>
      </c>
      <c r="AG306" s="76" t="s">
        <v>2371</v>
      </c>
    </row>
    <row r="307" spans="1:33" s="83" customFormat="1" ht="63.75" x14ac:dyDescent="0.25">
      <c r="A307" s="74" t="s">
        <v>2398</v>
      </c>
      <c r="B307" s="75">
        <v>31161504</v>
      </c>
      <c r="C307" s="76" t="s">
        <v>4782</v>
      </c>
      <c r="D307" s="76" t="s">
        <v>3160</v>
      </c>
      <c r="E307" s="75" t="s">
        <v>2302</v>
      </c>
      <c r="F307" s="75" t="s">
        <v>2260</v>
      </c>
      <c r="G307" s="77" t="s">
        <v>2338</v>
      </c>
      <c r="H307" s="78">
        <v>10000000</v>
      </c>
      <c r="I307" s="78">
        <v>10000000</v>
      </c>
      <c r="J307" s="79" t="s">
        <v>2874</v>
      </c>
      <c r="K307" s="79" t="s">
        <v>2221</v>
      </c>
      <c r="L307" s="76" t="s">
        <v>2399</v>
      </c>
      <c r="M307" s="76" t="s">
        <v>4619</v>
      </c>
      <c r="N307" s="76">
        <v>3837020</v>
      </c>
      <c r="O307" s="76" t="s">
        <v>2401</v>
      </c>
      <c r="P307" s="79"/>
      <c r="Q307" s="79"/>
      <c r="R307" s="79"/>
      <c r="S307" s="79"/>
      <c r="T307" s="79"/>
      <c r="U307" s="80"/>
      <c r="V307" s="80"/>
      <c r="W307" s="79"/>
      <c r="X307" s="81"/>
      <c r="Y307" s="79"/>
      <c r="Z307" s="79"/>
      <c r="AA307" s="82" t="str">
        <f t="shared" si="7"/>
        <v/>
      </c>
      <c r="AB307" s="80"/>
      <c r="AC307" s="80"/>
      <c r="AD307" s="80"/>
      <c r="AE307" s="76" t="s">
        <v>4761</v>
      </c>
      <c r="AF307" s="79" t="s">
        <v>2223</v>
      </c>
      <c r="AG307" s="76" t="s">
        <v>2371</v>
      </c>
    </row>
    <row r="308" spans="1:33" s="83" customFormat="1" ht="63.75" x14ac:dyDescent="0.25">
      <c r="A308" s="74" t="s">
        <v>2398</v>
      </c>
      <c r="B308" s="75" t="s">
        <v>4773</v>
      </c>
      <c r="C308" s="76" t="s">
        <v>4783</v>
      </c>
      <c r="D308" s="76" t="s">
        <v>3163</v>
      </c>
      <c r="E308" s="75" t="s">
        <v>2219</v>
      </c>
      <c r="F308" s="75" t="s">
        <v>2260</v>
      </c>
      <c r="G308" s="77" t="s">
        <v>2338</v>
      </c>
      <c r="H308" s="78">
        <v>20000000</v>
      </c>
      <c r="I308" s="78">
        <v>20000000</v>
      </c>
      <c r="J308" s="79" t="s">
        <v>2874</v>
      </c>
      <c r="K308" s="79" t="s">
        <v>2221</v>
      </c>
      <c r="L308" s="76" t="s">
        <v>2399</v>
      </c>
      <c r="M308" s="76" t="s">
        <v>4619</v>
      </c>
      <c r="N308" s="76">
        <v>3837020</v>
      </c>
      <c r="O308" s="76" t="s">
        <v>2401</v>
      </c>
      <c r="P308" s="79"/>
      <c r="Q308" s="79"/>
      <c r="R308" s="79"/>
      <c r="S308" s="79"/>
      <c r="T308" s="79"/>
      <c r="U308" s="80"/>
      <c r="V308" s="80"/>
      <c r="W308" s="79"/>
      <c r="X308" s="81"/>
      <c r="Y308" s="79"/>
      <c r="Z308" s="79"/>
      <c r="AA308" s="82" t="str">
        <f t="shared" si="7"/>
        <v/>
      </c>
      <c r="AB308" s="80"/>
      <c r="AC308" s="80"/>
      <c r="AD308" s="80"/>
      <c r="AE308" s="76" t="s">
        <v>4755</v>
      </c>
      <c r="AF308" s="79" t="s">
        <v>2223</v>
      </c>
      <c r="AG308" s="76" t="s">
        <v>2371</v>
      </c>
    </row>
    <row r="309" spans="1:33" s="83" customFormat="1" ht="63.75" x14ac:dyDescent="0.25">
      <c r="A309" s="74" t="s">
        <v>2398</v>
      </c>
      <c r="B309" s="75">
        <v>81101701</v>
      </c>
      <c r="C309" s="76" t="s">
        <v>4784</v>
      </c>
      <c r="D309" s="76" t="s">
        <v>3165</v>
      </c>
      <c r="E309" s="75" t="s">
        <v>2237</v>
      </c>
      <c r="F309" s="75" t="s">
        <v>2260</v>
      </c>
      <c r="G309" s="77" t="s">
        <v>2338</v>
      </c>
      <c r="H309" s="78">
        <v>12000000</v>
      </c>
      <c r="I309" s="78">
        <v>12000000</v>
      </c>
      <c r="J309" s="79" t="s">
        <v>2874</v>
      </c>
      <c r="K309" s="79" t="s">
        <v>2221</v>
      </c>
      <c r="L309" s="76" t="s">
        <v>2399</v>
      </c>
      <c r="M309" s="76" t="s">
        <v>4619</v>
      </c>
      <c r="N309" s="76">
        <v>3837020</v>
      </c>
      <c r="O309" s="76" t="s">
        <v>2401</v>
      </c>
      <c r="P309" s="79"/>
      <c r="Q309" s="79"/>
      <c r="R309" s="79"/>
      <c r="S309" s="79"/>
      <c r="T309" s="79"/>
      <c r="U309" s="80"/>
      <c r="V309" s="80"/>
      <c r="W309" s="79"/>
      <c r="X309" s="81"/>
      <c r="Y309" s="79"/>
      <c r="Z309" s="79"/>
      <c r="AA309" s="82" t="str">
        <f t="shared" si="7"/>
        <v/>
      </c>
      <c r="AB309" s="80"/>
      <c r="AC309" s="80"/>
      <c r="AD309" s="80"/>
      <c r="AE309" s="76" t="s">
        <v>4755</v>
      </c>
      <c r="AF309" s="79" t="s">
        <v>2223</v>
      </c>
      <c r="AG309" s="76" t="s">
        <v>2371</v>
      </c>
    </row>
    <row r="310" spans="1:33" s="83" customFormat="1" ht="63.75" x14ac:dyDescent="0.25">
      <c r="A310" s="74" t="s">
        <v>2398</v>
      </c>
      <c r="B310" s="75" t="s">
        <v>4756</v>
      </c>
      <c r="C310" s="76" t="s">
        <v>4785</v>
      </c>
      <c r="D310" s="76" t="s">
        <v>4128</v>
      </c>
      <c r="E310" s="75" t="s">
        <v>2292</v>
      </c>
      <c r="F310" s="84" t="s">
        <v>2834</v>
      </c>
      <c r="G310" s="77" t="s">
        <v>2338</v>
      </c>
      <c r="H310" s="78">
        <v>1663598644</v>
      </c>
      <c r="I310" s="78">
        <v>1263600000</v>
      </c>
      <c r="J310" s="79" t="s">
        <v>4136</v>
      </c>
      <c r="K310" s="79" t="s">
        <v>2544</v>
      </c>
      <c r="L310" s="76" t="s">
        <v>2399</v>
      </c>
      <c r="M310" s="76" t="s">
        <v>4619</v>
      </c>
      <c r="N310" s="76">
        <v>3837020</v>
      </c>
      <c r="O310" s="76" t="s">
        <v>2401</v>
      </c>
      <c r="P310" s="79"/>
      <c r="Q310" s="79"/>
      <c r="R310" s="79"/>
      <c r="S310" s="79"/>
      <c r="T310" s="79"/>
      <c r="U310" s="80"/>
      <c r="V310" s="80"/>
      <c r="W310" s="79"/>
      <c r="X310" s="81"/>
      <c r="Y310" s="79"/>
      <c r="Z310" s="79"/>
      <c r="AA310" s="82" t="str">
        <f t="shared" si="7"/>
        <v/>
      </c>
      <c r="AB310" s="80"/>
      <c r="AC310" s="80"/>
      <c r="AD310" s="80"/>
      <c r="AE310" s="76" t="s">
        <v>4758</v>
      </c>
      <c r="AF310" s="79" t="s">
        <v>2223</v>
      </c>
      <c r="AG310" s="76" t="s">
        <v>2371</v>
      </c>
    </row>
    <row r="311" spans="1:33" s="83" customFormat="1" ht="63.75" x14ac:dyDescent="0.25">
      <c r="A311" s="74" t="s">
        <v>2398</v>
      </c>
      <c r="B311" s="75">
        <v>40161804</v>
      </c>
      <c r="C311" s="76" t="s">
        <v>4786</v>
      </c>
      <c r="D311" s="76" t="s">
        <v>3168</v>
      </c>
      <c r="E311" s="75" t="s">
        <v>2292</v>
      </c>
      <c r="F311" s="75" t="s">
        <v>2260</v>
      </c>
      <c r="G311" s="77" t="s">
        <v>2338</v>
      </c>
      <c r="H311" s="78">
        <v>78100466</v>
      </c>
      <c r="I311" s="78">
        <v>78100466</v>
      </c>
      <c r="J311" s="79" t="s">
        <v>2874</v>
      </c>
      <c r="K311" s="79" t="s">
        <v>2221</v>
      </c>
      <c r="L311" s="76" t="s">
        <v>2399</v>
      </c>
      <c r="M311" s="76" t="s">
        <v>4619</v>
      </c>
      <c r="N311" s="76">
        <v>3837020</v>
      </c>
      <c r="O311" s="76" t="s">
        <v>2401</v>
      </c>
      <c r="P311" s="79"/>
      <c r="Q311" s="79"/>
      <c r="R311" s="79"/>
      <c r="S311" s="79"/>
      <c r="T311" s="79"/>
      <c r="U311" s="80"/>
      <c r="V311" s="80"/>
      <c r="W311" s="79"/>
      <c r="X311" s="81"/>
      <c r="Y311" s="79"/>
      <c r="Z311" s="79"/>
      <c r="AA311" s="82" t="str">
        <f t="shared" si="7"/>
        <v/>
      </c>
      <c r="AB311" s="80"/>
      <c r="AC311" s="80"/>
      <c r="AD311" s="80"/>
      <c r="AE311" s="76" t="s">
        <v>4726</v>
      </c>
      <c r="AF311" s="79" t="s">
        <v>2223</v>
      </c>
      <c r="AG311" s="76" t="s">
        <v>2371</v>
      </c>
    </row>
    <row r="312" spans="1:33" s="83" customFormat="1" ht="63.75" x14ac:dyDescent="0.25">
      <c r="A312" s="74" t="s">
        <v>2398</v>
      </c>
      <c r="B312" s="75">
        <v>15111510</v>
      </c>
      <c r="C312" s="76" t="s">
        <v>4787</v>
      </c>
      <c r="D312" s="76" t="s">
        <v>4128</v>
      </c>
      <c r="E312" s="75" t="s">
        <v>2363</v>
      </c>
      <c r="F312" s="75" t="s">
        <v>2260</v>
      </c>
      <c r="G312" s="77" t="s">
        <v>2338</v>
      </c>
      <c r="H312" s="78">
        <v>70000000.000000015</v>
      </c>
      <c r="I312" s="78">
        <v>70000000.000000015</v>
      </c>
      <c r="J312" s="79" t="s">
        <v>2874</v>
      </c>
      <c r="K312" s="79" t="s">
        <v>2221</v>
      </c>
      <c r="L312" s="76" t="s">
        <v>2399</v>
      </c>
      <c r="M312" s="76" t="s">
        <v>4619</v>
      </c>
      <c r="N312" s="76">
        <v>3837020</v>
      </c>
      <c r="O312" s="76" t="s">
        <v>2401</v>
      </c>
      <c r="P312" s="79"/>
      <c r="Q312" s="79"/>
      <c r="R312" s="79"/>
      <c r="S312" s="79"/>
      <c r="T312" s="79"/>
      <c r="U312" s="80"/>
      <c r="V312" s="80"/>
      <c r="W312" s="79"/>
      <c r="X312" s="81"/>
      <c r="Y312" s="79"/>
      <c r="Z312" s="79"/>
      <c r="AA312" s="82" t="str">
        <f t="shared" si="7"/>
        <v/>
      </c>
      <c r="AB312" s="80"/>
      <c r="AC312" s="80"/>
      <c r="AD312" s="80"/>
      <c r="AE312" s="76" t="s">
        <v>4724</v>
      </c>
      <c r="AF312" s="79" t="s">
        <v>2223</v>
      </c>
      <c r="AG312" s="76" t="s">
        <v>2371</v>
      </c>
    </row>
    <row r="313" spans="1:33" s="83" customFormat="1" ht="63.75" x14ac:dyDescent="0.25">
      <c r="A313" s="74" t="s">
        <v>2398</v>
      </c>
      <c r="B313" s="75" t="s">
        <v>4788</v>
      </c>
      <c r="C313" s="76" t="s">
        <v>4789</v>
      </c>
      <c r="D313" s="76" t="s">
        <v>4128</v>
      </c>
      <c r="E313" s="75" t="s">
        <v>2257</v>
      </c>
      <c r="F313" s="84" t="s">
        <v>2834</v>
      </c>
      <c r="G313" s="77" t="s">
        <v>2338</v>
      </c>
      <c r="H313" s="78">
        <v>2500000</v>
      </c>
      <c r="I313" s="78">
        <v>2500000</v>
      </c>
      <c r="J313" s="79" t="s">
        <v>2874</v>
      </c>
      <c r="K313" s="79" t="s">
        <v>2221</v>
      </c>
      <c r="L313" s="76" t="s">
        <v>2399</v>
      </c>
      <c r="M313" s="76" t="s">
        <v>4619</v>
      </c>
      <c r="N313" s="76">
        <v>3837020</v>
      </c>
      <c r="O313" s="76" t="s">
        <v>2401</v>
      </c>
      <c r="P313" s="79"/>
      <c r="Q313" s="79"/>
      <c r="R313" s="79"/>
      <c r="S313" s="79"/>
      <c r="T313" s="79"/>
      <c r="U313" s="80"/>
      <c r="V313" s="80"/>
      <c r="W313" s="79"/>
      <c r="X313" s="81"/>
      <c r="Y313" s="79"/>
      <c r="Z313" s="79"/>
      <c r="AA313" s="82" t="str">
        <f t="shared" si="7"/>
        <v/>
      </c>
      <c r="AB313" s="80"/>
      <c r="AC313" s="80"/>
      <c r="AD313" s="80"/>
      <c r="AE313" s="76" t="s">
        <v>4706</v>
      </c>
      <c r="AF313" s="79" t="s">
        <v>2223</v>
      </c>
      <c r="AG313" s="76" t="s">
        <v>2371</v>
      </c>
    </row>
    <row r="314" spans="1:33" s="83" customFormat="1" ht="63.75" x14ac:dyDescent="0.25">
      <c r="A314" s="74" t="s">
        <v>2398</v>
      </c>
      <c r="B314" s="75">
        <v>41121800</v>
      </c>
      <c r="C314" s="76" t="s">
        <v>4790</v>
      </c>
      <c r="D314" s="76" t="s">
        <v>3160</v>
      </c>
      <c r="E314" s="75" t="s">
        <v>2219</v>
      </c>
      <c r="F314" s="75" t="s">
        <v>2260</v>
      </c>
      <c r="G314" s="77" t="s">
        <v>2338</v>
      </c>
      <c r="H314" s="78">
        <v>20000000</v>
      </c>
      <c r="I314" s="78">
        <v>20000000</v>
      </c>
      <c r="J314" s="79" t="s">
        <v>2874</v>
      </c>
      <c r="K314" s="79" t="s">
        <v>2221</v>
      </c>
      <c r="L314" s="76" t="s">
        <v>2399</v>
      </c>
      <c r="M314" s="76" t="s">
        <v>4619</v>
      </c>
      <c r="N314" s="76">
        <v>3837020</v>
      </c>
      <c r="O314" s="76" t="s">
        <v>2401</v>
      </c>
      <c r="P314" s="79"/>
      <c r="Q314" s="79"/>
      <c r="R314" s="79"/>
      <c r="S314" s="79"/>
      <c r="T314" s="79"/>
      <c r="U314" s="80"/>
      <c r="V314" s="80"/>
      <c r="W314" s="79"/>
      <c r="X314" s="81"/>
      <c r="Y314" s="79"/>
      <c r="Z314" s="79"/>
      <c r="AA314" s="82" t="str">
        <f t="shared" si="7"/>
        <v/>
      </c>
      <c r="AB314" s="80"/>
      <c r="AC314" s="80"/>
      <c r="AD314" s="80"/>
      <c r="AE314" s="76" t="s">
        <v>4715</v>
      </c>
      <c r="AF314" s="79" t="s">
        <v>2223</v>
      </c>
      <c r="AG314" s="76" t="s">
        <v>2371</v>
      </c>
    </row>
    <row r="315" spans="1:33" s="83" customFormat="1" ht="63.75" x14ac:dyDescent="0.25">
      <c r="A315" s="74" t="s">
        <v>2398</v>
      </c>
      <c r="B315" s="75">
        <v>41115703</v>
      </c>
      <c r="C315" s="76" t="s">
        <v>4791</v>
      </c>
      <c r="D315" s="76" t="s">
        <v>3168</v>
      </c>
      <c r="E315" s="75" t="s">
        <v>2268</v>
      </c>
      <c r="F315" s="75" t="s">
        <v>2260</v>
      </c>
      <c r="G315" s="77" t="s">
        <v>2338</v>
      </c>
      <c r="H315" s="78">
        <v>25000000</v>
      </c>
      <c r="I315" s="78">
        <v>25000000</v>
      </c>
      <c r="J315" s="79" t="s">
        <v>2874</v>
      </c>
      <c r="K315" s="79" t="s">
        <v>2221</v>
      </c>
      <c r="L315" s="76" t="s">
        <v>2399</v>
      </c>
      <c r="M315" s="76" t="s">
        <v>4619</v>
      </c>
      <c r="N315" s="76">
        <v>3837020</v>
      </c>
      <c r="O315" s="76" t="s">
        <v>2401</v>
      </c>
      <c r="P315" s="79"/>
      <c r="Q315" s="79"/>
      <c r="R315" s="79"/>
      <c r="S315" s="79"/>
      <c r="T315" s="79"/>
      <c r="U315" s="80"/>
      <c r="V315" s="80"/>
      <c r="W315" s="79"/>
      <c r="X315" s="81"/>
      <c r="Y315" s="79"/>
      <c r="Z315" s="79"/>
      <c r="AA315" s="82" t="str">
        <f t="shared" si="7"/>
        <v/>
      </c>
      <c r="AB315" s="80"/>
      <c r="AC315" s="80"/>
      <c r="AD315" s="80"/>
      <c r="AE315" s="76" t="s">
        <v>4715</v>
      </c>
      <c r="AF315" s="79" t="s">
        <v>2223</v>
      </c>
      <c r="AG315" s="76" t="s">
        <v>2371</v>
      </c>
    </row>
    <row r="316" spans="1:33" s="83" customFormat="1" ht="63.75" x14ac:dyDescent="0.25">
      <c r="A316" s="74" t="s">
        <v>2398</v>
      </c>
      <c r="B316" s="75">
        <v>12161500</v>
      </c>
      <c r="C316" s="76" t="s">
        <v>4792</v>
      </c>
      <c r="D316" s="76" t="s">
        <v>3163</v>
      </c>
      <c r="E316" s="75" t="s">
        <v>2347</v>
      </c>
      <c r="F316" s="75" t="s">
        <v>2260</v>
      </c>
      <c r="G316" s="77" t="s">
        <v>2338</v>
      </c>
      <c r="H316" s="78">
        <v>80000000</v>
      </c>
      <c r="I316" s="78">
        <v>80000000</v>
      </c>
      <c r="J316" s="79" t="s">
        <v>2874</v>
      </c>
      <c r="K316" s="79" t="s">
        <v>2221</v>
      </c>
      <c r="L316" s="76" t="s">
        <v>2399</v>
      </c>
      <c r="M316" s="76" t="s">
        <v>4619</v>
      </c>
      <c r="N316" s="76">
        <v>3837020</v>
      </c>
      <c r="O316" s="76" t="s">
        <v>2401</v>
      </c>
      <c r="P316" s="79"/>
      <c r="Q316" s="79"/>
      <c r="R316" s="79"/>
      <c r="S316" s="79"/>
      <c r="T316" s="79"/>
      <c r="U316" s="80"/>
      <c r="V316" s="80"/>
      <c r="W316" s="79"/>
      <c r="X316" s="81"/>
      <c r="Y316" s="79"/>
      <c r="Z316" s="79"/>
      <c r="AA316" s="82" t="str">
        <f t="shared" si="7"/>
        <v/>
      </c>
      <c r="AB316" s="80"/>
      <c r="AC316" s="80"/>
      <c r="AD316" s="80"/>
      <c r="AE316" s="76" t="s">
        <v>4715</v>
      </c>
      <c r="AF316" s="79" t="s">
        <v>2223</v>
      </c>
      <c r="AG316" s="76" t="s">
        <v>2371</v>
      </c>
    </row>
    <row r="317" spans="1:33" s="83" customFormat="1" ht="63.75" x14ac:dyDescent="0.25">
      <c r="A317" s="74" t="s">
        <v>2398</v>
      </c>
      <c r="B317" s="75">
        <v>81141501</v>
      </c>
      <c r="C317" s="76" t="s">
        <v>4793</v>
      </c>
      <c r="D317" s="76" t="s">
        <v>3163</v>
      </c>
      <c r="E317" s="75" t="s">
        <v>2363</v>
      </c>
      <c r="F317" s="75" t="s">
        <v>2260</v>
      </c>
      <c r="G317" s="77" t="s">
        <v>2338</v>
      </c>
      <c r="H317" s="78">
        <v>5000000</v>
      </c>
      <c r="I317" s="78">
        <v>5000000</v>
      </c>
      <c r="J317" s="79" t="s">
        <v>2874</v>
      </c>
      <c r="K317" s="79" t="s">
        <v>2221</v>
      </c>
      <c r="L317" s="76" t="s">
        <v>2399</v>
      </c>
      <c r="M317" s="76" t="s">
        <v>4619</v>
      </c>
      <c r="N317" s="76">
        <v>3837020</v>
      </c>
      <c r="O317" s="76" t="s">
        <v>2401</v>
      </c>
      <c r="P317" s="79"/>
      <c r="Q317" s="79"/>
      <c r="R317" s="79"/>
      <c r="S317" s="79"/>
      <c r="T317" s="79"/>
      <c r="U317" s="80"/>
      <c r="V317" s="80"/>
      <c r="W317" s="79"/>
      <c r="X317" s="81"/>
      <c r="Y317" s="79"/>
      <c r="Z317" s="79"/>
      <c r="AA317" s="82" t="str">
        <f t="shared" si="7"/>
        <v/>
      </c>
      <c r="AB317" s="80"/>
      <c r="AC317" s="80"/>
      <c r="AD317" s="80"/>
      <c r="AE317" s="76" t="s">
        <v>4715</v>
      </c>
      <c r="AF317" s="79" t="s">
        <v>2223</v>
      </c>
      <c r="AG317" s="76" t="s">
        <v>2371</v>
      </c>
    </row>
    <row r="318" spans="1:33" s="83" customFormat="1" ht="63.75" x14ac:dyDescent="0.25">
      <c r="A318" s="74" t="s">
        <v>2398</v>
      </c>
      <c r="B318" s="75">
        <v>47131600</v>
      </c>
      <c r="C318" s="76" t="s">
        <v>4794</v>
      </c>
      <c r="D318" s="76" t="s">
        <v>3157</v>
      </c>
      <c r="E318" s="75" t="s">
        <v>2237</v>
      </c>
      <c r="F318" s="75" t="s">
        <v>2260</v>
      </c>
      <c r="G318" s="77" t="s">
        <v>2338</v>
      </c>
      <c r="H318" s="78">
        <v>15000000</v>
      </c>
      <c r="I318" s="78">
        <v>15000000</v>
      </c>
      <c r="J318" s="79" t="s">
        <v>2874</v>
      </c>
      <c r="K318" s="79" t="s">
        <v>2221</v>
      </c>
      <c r="L318" s="76" t="s">
        <v>2399</v>
      </c>
      <c r="M318" s="76" t="s">
        <v>4619</v>
      </c>
      <c r="N318" s="76">
        <v>3837020</v>
      </c>
      <c r="O318" s="76" t="s">
        <v>2401</v>
      </c>
      <c r="P318" s="79"/>
      <c r="Q318" s="79"/>
      <c r="R318" s="79"/>
      <c r="S318" s="79"/>
      <c r="T318" s="79"/>
      <c r="U318" s="80"/>
      <c r="V318" s="80"/>
      <c r="W318" s="79"/>
      <c r="X318" s="81"/>
      <c r="Y318" s="79"/>
      <c r="Z318" s="79"/>
      <c r="AA318" s="82" t="str">
        <f t="shared" si="7"/>
        <v/>
      </c>
      <c r="AB318" s="80"/>
      <c r="AC318" s="80"/>
      <c r="AD318" s="80"/>
      <c r="AE318" s="76" t="s">
        <v>4706</v>
      </c>
      <c r="AF318" s="79" t="s">
        <v>2223</v>
      </c>
      <c r="AG318" s="76" t="s">
        <v>2371</v>
      </c>
    </row>
    <row r="319" spans="1:33" s="83" customFormat="1" ht="63.75" x14ac:dyDescent="0.25">
      <c r="A319" s="74" t="s">
        <v>2398</v>
      </c>
      <c r="B319" s="75">
        <v>80101703</v>
      </c>
      <c r="C319" s="76" t="s">
        <v>4795</v>
      </c>
      <c r="D319" s="76" t="s">
        <v>4128</v>
      </c>
      <c r="E319" s="75" t="s">
        <v>2237</v>
      </c>
      <c r="F319" s="84" t="s">
        <v>2834</v>
      </c>
      <c r="G319" s="77" t="s">
        <v>2338</v>
      </c>
      <c r="H319" s="78">
        <v>3000000</v>
      </c>
      <c r="I319" s="78">
        <v>3000000</v>
      </c>
      <c r="J319" s="79" t="s">
        <v>2874</v>
      </c>
      <c r="K319" s="79" t="s">
        <v>2221</v>
      </c>
      <c r="L319" s="76" t="s">
        <v>2399</v>
      </c>
      <c r="M319" s="76" t="s">
        <v>4619</v>
      </c>
      <c r="N319" s="76">
        <v>3837020</v>
      </c>
      <c r="O319" s="76" t="s">
        <v>2401</v>
      </c>
      <c r="P319" s="79"/>
      <c r="Q319" s="79"/>
      <c r="R319" s="79"/>
      <c r="S319" s="79"/>
      <c r="T319" s="79"/>
      <c r="U319" s="80"/>
      <c r="V319" s="80"/>
      <c r="W319" s="79"/>
      <c r="X319" s="81"/>
      <c r="Y319" s="79"/>
      <c r="Z319" s="79"/>
      <c r="AA319" s="82" t="str">
        <f t="shared" si="7"/>
        <v/>
      </c>
      <c r="AB319" s="80"/>
      <c r="AC319" s="80"/>
      <c r="AD319" s="80"/>
      <c r="AE319" s="76" t="s">
        <v>4706</v>
      </c>
      <c r="AF319" s="79" t="s">
        <v>2223</v>
      </c>
      <c r="AG319" s="76" t="s">
        <v>2371</v>
      </c>
    </row>
    <row r="320" spans="1:33" s="83" customFormat="1" ht="63.75" x14ac:dyDescent="0.25">
      <c r="A320" s="74" t="s">
        <v>2398</v>
      </c>
      <c r="B320" s="75">
        <v>80101703</v>
      </c>
      <c r="C320" s="76" t="s">
        <v>4796</v>
      </c>
      <c r="D320" s="76" t="s">
        <v>4128</v>
      </c>
      <c r="E320" s="75" t="s">
        <v>2292</v>
      </c>
      <c r="F320" s="84" t="s">
        <v>2834</v>
      </c>
      <c r="G320" s="77" t="s">
        <v>2338</v>
      </c>
      <c r="H320" s="78">
        <v>142952000</v>
      </c>
      <c r="I320" s="78">
        <v>142952000</v>
      </c>
      <c r="J320" s="79" t="s">
        <v>2874</v>
      </c>
      <c r="K320" s="79" t="s">
        <v>2221</v>
      </c>
      <c r="L320" s="76" t="s">
        <v>2399</v>
      </c>
      <c r="M320" s="76" t="s">
        <v>4619</v>
      </c>
      <c r="N320" s="76">
        <v>3837020</v>
      </c>
      <c r="O320" s="76" t="s">
        <v>2401</v>
      </c>
      <c r="P320" s="79"/>
      <c r="Q320" s="79"/>
      <c r="R320" s="79"/>
      <c r="S320" s="79"/>
      <c r="T320" s="79"/>
      <c r="U320" s="80"/>
      <c r="V320" s="80"/>
      <c r="W320" s="79"/>
      <c r="X320" s="81"/>
      <c r="Y320" s="79"/>
      <c r="Z320" s="79"/>
      <c r="AA320" s="82" t="str">
        <f t="shared" si="7"/>
        <v/>
      </c>
      <c r="AB320" s="80"/>
      <c r="AC320" s="80"/>
      <c r="AD320" s="80"/>
      <c r="AE320" s="76" t="s">
        <v>4797</v>
      </c>
      <c r="AF320" s="79" t="s">
        <v>2223</v>
      </c>
      <c r="AG320" s="76" t="s">
        <v>2371</v>
      </c>
    </row>
    <row r="321" spans="1:33" s="83" customFormat="1" ht="63.75" x14ac:dyDescent="0.25">
      <c r="A321" s="74" t="s">
        <v>2398</v>
      </c>
      <c r="B321" s="75" t="s">
        <v>4798</v>
      </c>
      <c r="C321" s="76" t="s">
        <v>4799</v>
      </c>
      <c r="D321" s="76" t="s">
        <v>4128</v>
      </c>
      <c r="E321" s="75" t="s">
        <v>2292</v>
      </c>
      <c r="F321" s="79" t="s">
        <v>2336</v>
      </c>
      <c r="G321" s="77" t="s">
        <v>2338</v>
      </c>
      <c r="H321" s="78">
        <v>1575132312</v>
      </c>
      <c r="I321" s="78">
        <v>1575132312</v>
      </c>
      <c r="J321" s="79" t="s">
        <v>2874</v>
      </c>
      <c r="K321" s="79" t="s">
        <v>2221</v>
      </c>
      <c r="L321" s="76" t="s">
        <v>2399</v>
      </c>
      <c r="M321" s="76" t="s">
        <v>4619</v>
      </c>
      <c r="N321" s="76">
        <v>3837020</v>
      </c>
      <c r="O321" s="76" t="s">
        <v>2401</v>
      </c>
      <c r="P321" s="79"/>
      <c r="Q321" s="79"/>
      <c r="R321" s="79"/>
      <c r="S321" s="79"/>
      <c r="T321" s="79"/>
      <c r="U321" s="80"/>
      <c r="V321" s="80"/>
      <c r="W321" s="79"/>
      <c r="X321" s="81"/>
      <c r="Y321" s="79"/>
      <c r="Z321" s="79"/>
      <c r="AA321" s="82" t="str">
        <f t="shared" si="7"/>
        <v/>
      </c>
      <c r="AB321" s="80"/>
      <c r="AC321" s="80"/>
      <c r="AD321" s="80"/>
      <c r="AE321" s="76" t="s">
        <v>4800</v>
      </c>
      <c r="AF321" s="79" t="s">
        <v>2223</v>
      </c>
      <c r="AG321" s="76" t="s">
        <v>2371</v>
      </c>
    </row>
    <row r="322" spans="1:33" s="83" customFormat="1" ht="63.75" x14ac:dyDescent="0.25">
      <c r="A322" s="74" t="s">
        <v>2398</v>
      </c>
      <c r="B322" s="75">
        <v>78131800</v>
      </c>
      <c r="C322" s="76" t="s">
        <v>4801</v>
      </c>
      <c r="D322" s="76" t="s">
        <v>4128</v>
      </c>
      <c r="E322" s="75" t="s">
        <v>4626</v>
      </c>
      <c r="F322" s="75" t="s">
        <v>2260</v>
      </c>
      <c r="G322" s="77" t="s">
        <v>2338</v>
      </c>
      <c r="H322" s="78">
        <v>73920000</v>
      </c>
      <c r="I322" s="78">
        <v>73920000</v>
      </c>
      <c r="J322" s="79" t="s">
        <v>2874</v>
      </c>
      <c r="K322" s="79" t="s">
        <v>2221</v>
      </c>
      <c r="L322" s="76" t="s">
        <v>2399</v>
      </c>
      <c r="M322" s="76" t="s">
        <v>4619</v>
      </c>
      <c r="N322" s="76">
        <v>3837020</v>
      </c>
      <c r="O322" s="76" t="s">
        <v>2401</v>
      </c>
      <c r="P322" s="79"/>
      <c r="Q322" s="79"/>
      <c r="R322" s="79"/>
      <c r="S322" s="79"/>
      <c r="T322" s="79"/>
      <c r="U322" s="80"/>
      <c r="V322" s="80"/>
      <c r="W322" s="79"/>
      <c r="X322" s="81"/>
      <c r="Y322" s="79"/>
      <c r="Z322" s="79"/>
      <c r="AA322" s="82" t="str">
        <f t="shared" si="7"/>
        <v/>
      </c>
      <c r="AB322" s="80"/>
      <c r="AC322" s="80"/>
      <c r="AD322" s="80"/>
      <c r="AE322" s="76" t="s">
        <v>4802</v>
      </c>
      <c r="AF322" s="79" t="s">
        <v>2223</v>
      </c>
      <c r="AG322" s="76" t="s">
        <v>2371</v>
      </c>
    </row>
    <row r="323" spans="1:33" s="83" customFormat="1" ht="63.75" x14ac:dyDescent="0.25">
      <c r="A323" s="74" t="s">
        <v>2398</v>
      </c>
      <c r="B323" s="75">
        <v>82101503</v>
      </c>
      <c r="C323" s="76" t="s">
        <v>4803</v>
      </c>
      <c r="D323" s="76" t="s">
        <v>4128</v>
      </c>
      <c r="E323" s="75" t="s">
        <v>2224</v>
      </c>
      <c r="F323" s="84" t="s">
        <v>2834</v>
      </c>
      <c r="G323" s="77" t="s">
        <v>2338</v>
      </c>
      <c r="H323" s="78">
        <v>3000000000</v>
      </c>
      <c r="I323" s="78">
        <v>1849583715</v>
      </c>
      <c r="J323" s="79" t="s">
        <v>4136</v>
      </c>
      <c r="K323" s="79" t="s">
        <v>2544</v>
      </c>
      <c r="L323" s="76" t="s">
        <v>2399</v>
      </c>
      <c r="M323" s="76" t="s">
        <v>4619</v>
      </c>
      <c r="N323" s="76">
        <v>3837020</v>
      </c>
      <c r="O323" s="76" t="s">
        <v>2401</v>
      </c>
      <c r="P323" s="79"/>
      <c r="Q323" s="79"/>
      <c r="R323" s="79"/>
      <c r="S323" s="79"/>
      <c r="T323" s="79"/>
      <c r="U323" s="80"/>
      <c r="V323" s="80"/>
      <c r="W323" s="79"/>
      <c r="X323" s="81"/>
      <c r="Y323" s="79"/>
      <c r="Z323" s="79"/>
      <c r="AA323" s="82" t="str">
        <f t="shared" si="7"/>
        <v/>
      </c>
      <c r="AB323" s="80"/>
      <c r="AC323" s="80"/>
      <c r="AD323" s="80"/>
      <c r="AE323" s="76" t="s">
        <v>4804</v>
      </c>
      <c r="AF323" s="79" t="s">
        <v>2223</v>
      </c>
      <c r="AG323" s="76" t="s">
        <v>2371</v>
      </c>
    </row>
    <row r="324" spans="1:33" s="83" customFormat="1" ht="63.75" x14ac:dyDescent="0.25">
      <c r="A324" s="74" t="s">
        <v>2398</v>
      </c>
      <c r="B324" s="75">
        <v>82101503</v>
      </c>
      <c r="C324" s="76" t="s">
        <v>4805</v>
      </c>
      <c r="D324" s="76" t="s">
        <v>3157</v>
      </c>
      <c r="E324" s="75" t="s">
        <v>2292</v>
      </c>
      <c r="F324" s="84" t="s">
        <v>2834</v>
      </c>
      <c r="G324" s="77" t="s">
        <v>2338</v>
      </c>
      <c r="H324" s="78">
        <v>6000000000</v>
      </c>
      <c r="I324" s="78">
        <v>6000000000</v>
      </c>
      <c r="J324" s="79" t="s">
        <v>2874</v>
      </c>
      <c r="K324" s="79" t="s">
        <v>2221</v>
      </c>
      <c r="L324" s="76" t="s">
        <v>2399</v>
      </c>
      <c r="M324" s="76" t="s">
        <v>4619</v>
      </c>
      <c r="N324" s="76">
        <v>3837020</v>
      </c>
      <c r="O324" s="76" t="s">
        <v>2401</v>
      </c>
      <c r="P324" s="79"/>
      <c r="Q324" s="79"/>
      <c r="R324" s="79"/>
      <c r="S324" s="79"/>
      <c r="T324" s="79"/>
      <c r="U324" s="80"/>
      <c r="V324" s="80"/>
      <c r="W324" s="79"/>
      <c r="X324" s="81"/>
      <c r="Y324" s="79"/>
      <c r="Z324" s="79"/>
      <c r="AA324" s="82" t="str">
        <f t="shared" si="7"/>
        <v/>
      </c>
      <c r="AB324" s="80"/>
      <c r="AC324" s="80"/>
      <c r="AD324" s="80"/>
      <c r="AE324" s="76" t="s">
        <v>4806</v>
      </c>
      <c r="AF324" s="79" t="s">
        <v>2223</v>
      </c>
      <c r="AG324" s="76" t="s">
        <v>2371</v>
      </c>
    </row>
    <row r="325" spans="1:33" s="83" customFormat="1" ht="63.75" x14ac:dyDescent="0.25">
      <c r="A325" s="74" t="s">
        <v>2398</v>
      </c>
      <c r="B325" s="75">
        <v>80111620</v>
      </c>
      <c r="C325" s="76" t="s">
        <v>4807</v>
      </c>
      <c r="D325" s="76" t="s">
        <v>4128</v>
      </c>
      <c r="E325" s="75" t="s">
        <v>2224</v>
      </c>
      <c r="F325" s="79" t="s">
        <v>2336</v>
      </c>
      <c r="G325" s="77" t="s">
        <v>2338</v>
      </c>
      <c r="H325" s="78">
        <v>1304201676</v>
      </c>
      <c r="I325" s="78">
        <v>1304201676</v>
      </c>
      <c r="J325" s="79" t="s">
        <v>2874</v>
      </c>
      <c r="K325" s="79" t="s">
        <v>2221</v>
      </c>
      <c r="L325" s="76" t="s">
        <v>2399</v>
      </c>
      <c r="M325" s="76" t="s">
        <v>4619</v>
      </c>
      <c r="N325" s="76">
        <v>3837020</v>
      </c>
      <c r="O325" s="76" t="s">
        <v>2401</v>
      </c>
      <c r="P325" s="79"/>
      <c r="Q325" s="79"/>
      <c r="R325" s="79"/>
      <c r="S325" s="79"/>
      <c r="T325" s="79"/>
      <c r="U325" s="80"/>
      <c r="V325" s="80"/>
      <c r="W325" s="79"/>
      <c r="X325" s="81"/>
      <c r="Y325" s="79"/>
      <c r="Z325" s="79"/>
      <c r="AA325" s="82" t="str">
        <f t="shared" si="7"/>
        <v/>
      </c>
      <c r="AB325" s="80"/>
      <c r="AC325" s="80"/>
      <c r="AD325" s="80"/>
      <c r="AE325" s="76" t="s">
        <v>4808</v>
      </c>
      <c r="AF325" s="79" t="s">
        <v>2223</v>
      </c>
      <c r="AG325" s="76" t="s">
        <v>2371</v>
      </c>
    </row>
    <row r="326" spans="1:33" s="83" customFormat="1" ht="63.75" x14ac:dyDescent="0.25">
      <c r="A326" s="74" t="s">
        <v>2398</v>
      </c>
      <c r="B326" s="75">
        <v>93141506</v>
      </c>
      <c r="C326" s="76" t="s">
        <v>4809</v>
      </c>
      <c r="D326" s="76" t="s">
        <v>4128</v>
      </c>
      <c r="E326" s="75" t="s">
        <v>2224</v>
      </c>
      <c r="F326" s="75" t="s">
        <v>2260</v>
      </c>
      <c r="G326" s="77" t="s">
        <v>2338</v>
      </c>
      <c r="H326" s="78">
        <v>79200000</v>
      </c>
      <c r="I326" s="78">
        <v>79200000</v>
      </c>
      <c r="J326" s="79" t="s">
        <v>2874</v>
      </c>
      <c r="K326" s="79" t="s">
        <v>2221</v>
      </c>
      <c r="L326" s="76" t="s">
        <v>2399</v>
      </c>
      <c r="M326" s="76" t="s">
        <v>4619</v>
      </c>
      <c r="N326" s="76" t="s">
        <v>4810</v>
      </c>
      <c r="O326" s="76" t="s">
        <v>2401</v>
      </c>
      <c r="P326" s="79"/>
      <c r="Q326" s="79"/>
      <c r="R326" s="79"/>
      <c r="S326" s="79"/>
      <c r="T326" s="79"/>
      <c r="U326" s="80"/>
      <c r="V326" s="80"/>
      <c r="W326" s="79"/>
      <c r="X326" s="81"/>
      <c r="Y326" s="79"/>
      <c r="Z326" s="79"/>
      <c r="AA326" s="82" t="str">
        <f t="shared" si="7"/>
        <v/>
      </c>
      <c r="AB326" s="80"/>
      <c r="AC326" s="80"/>
      <c r="AD326" s="80"/>
      <c r="AE326" s="76" t="s">
        <v>4811</v>
      </c>
      <c r="AF326" s="79" t="s">
        <v>2223</v>
      </c>
      <c r="AG326" s="76" t="s">
        <v>2371</v>
      </c>
    </row>
    <row r="327" spans="1:33" s="83" customFormat="1" ht="63.75" x14ac:dyDescent="0.25">
      <c r="A327" s="74" t="s">
        <v>2398</v>
      </c>
      <c r="B327" s="75">
        <v>93141506</v>
      </c>
      <c r="C327" s="76" t="s">
        <v>4812</v>
      </c>
      <c r="D327" s="76" t="s">
        <v>3163</v>
      </c>
      <c r="E327" s="75" t="s">
        <v>2302</v>
      </c>
      <c r="F327" s="75" t="s">
        <v>2260</v>
      </c>
      <c r="G327" s="77" t="s">
        <v>2338</v>
      </c>
      <c r="H327" s="78">
        <v>20000000</v>
      </c>
      <c r="I327" s="78">
        <v>20000000</v>
      </c>
      <c r="J327" s="79" t="s">
        <v>2874</v>
      </c>
      <c r="K327" s="79" t="s">
        <v>2221</v>
      </c>
      <c r="L327" s="76" t="s">
        <v>2399</v>
      </c>
      <c r="M327" s="76" t="s">
        <v>4619</v>
      </c>
      <c r="N327" s="76">
        <v>3837020</v>
      </c>
      <c r="O327" s="76" t="s">
        <v>2401</v>
      </c>
      <c r="P327" s="79"/>
      <c r="Q327" s="79"/>
      <c r="R327" s="79"/>
      <c r="S327" s="79"/>
      <c r="T327" s="79"/>
      <c r="U327" s="80"/>
      <c r="V327" s="80"/>
      <c r="W327" s="79"/>
      <c r="X327" s="81"/>
      <c r="Y327" s="79"/>
      <c r="Z327" s="79"/>
      <c r="AA327" s="82" t="str">
        <f t="shared" si="7"/>
        <v/>
      </c>
      <c r="AB327" s="80"/>
      <c r="AC327" s="80"/>
      <c r="AD327" s="80"/>
      <c r="AE327" s="76" t="s">
        <v>4811</v>
      </c>
      <c r="AF327" s="79" t="s">
        <v>2223</v>
      </c>
      <c r="AG327" s="76" t="s">
        <v>2371</v>
      </c>
    </row>
    <row r="328" spans="1:33" s="83" customFormat="1" ht="63.75" x14ac:dyDescent="0.25">
      <c r="A328" s="74" t="s">
        <v>2398</v>
      </c>
      <c r="B328" s="75">
        <v>92121704</v>
      </c>
      <c r="C328" s="76" t="s">
        <v>4813</v>
      </c>
      <c r="D328" s="76" t="s">
        <v>3161</v>
      </c>
      <c r="E328" s="75" t="s">
        <v>2347</v>
      </c>
      <c r="F328" s="84" t="s">
        <v>2834</v>
      </c>
      <c r="G328" s="77" t="s">
        <v>2338</v>
      </c>
      <c r="H328" s="78">
        <v>300000000</v>
      </c>
      <c r="I328" s="78">
        <v>300000000</v>
      </c>
      <c r="J328" s="79" t="s">
        <v>2874</v>
      </c>
      <c r="K328" s="79" t="s">
        <v>2221</v>
      </c>
      <c r="L328" s="76" t="s">
        <v>2399</v>
      </c>
      <c r="M328" s="76" t="s">
        <v>4619</v>
      </c>
      <c r="N328" s="76">
        <v>3837020</v>
      </c>
      <c r="O328" s="76" t="s">
        <v>2401</v>
      </c>
      <c r="P328" s="79" t="s">
        <v>2403</v>
      </c>
      <c r="Q328" s="79" t="s">
        <v>4647</v>
      </c>
      <c r="R328" s="79" t="s">
        <v>4645</v>
      </c>
      <c r="S328" s="79">
        <v>220155001</v>
      </c>
      <c r="T328" s="79" t="s">
        <v>4647</v>
      </c>
      <c r="U328" s="80" t="s">
        <v>44</v>
      </c>
      <c r="V328" s="80"/>
      <c r="W328" s="79"/>
      <c r="X328" s="81"/>
      <c r="Y328" s="79"/>
      <c r="Z328" s="79"/>
      <c r="AA328" s="82" t="str">
        <f t="shared" si="7"/>
        <v/>
      </c>
      <c r="AB328" s="80"/>
      <c r="AC328" s="80"/>
      <c r="AD328" s="80"/>
      <c r="AE328" s="76" t="s">
        <v>4629</v>
      </c>
      <c r="AF328" s="79" t="s">
        <v>2223</v>
      </c>
      <c r="AG328" s="76" t="s">
        <v>2371</v>
      </c>
    </row>
    <row r="329" spans="1:33" s="83" customFormat="1" ht="63.75" x14ac:dyDescent="0.25">
      <c r="A329" s="74" t="s">
        <v>2398</v>
      </c>
      <c r="B329" s="75">
        <v>81112200</v>
      </c>
      <c r="C329" s="76" t="s">
        <v>4814</v>
      </c>
      <c r="D329" s="76" t="s">
        <v>3165</v>
      </c>
      <c r="E329" s="75" t="s">
        <v>2347</v>
      </c>
      <c r="F329" s="75" t="s">
        <v>2260</v>
      </c>
      <c r="G329" s="77" t="s">
        <v>2338</v>
      </c>
      <c r="H329" s="78">
        <v>25000000</v>
      </c>
      <c r="I329" s="78">
        <v>25000000</v>
      </c>
      <c r="J329" s="79" t="s">
        <v>2874</v>
      </c>
      <c r="K329" s="79" t="s">
        <v>2221</v>
      </c>
      <c r="L329" s="76" t="s">
        <v>2399</v>
      </c>
      <c r="M329" s="76" t="s">
        <v>4619</v>
      </c>
      <c r="N329" s="76">
        <v>3837020</v>
      </c>
      <c r="O329" s="76" t="s">
        <v>2401</v>
      </c>
      <c r="P329" s="79" t="s">
        <v>2403</v>
      </c>
      <c r="Q329" s="79" t="s">
        <v>4647</v>
      </c>
      <c r="R329" s="79" t="s">
        <v>4645</v>
      </c>
      <c r="S329" s="79">
        <v>220155001</v>
      </c>
      <c r="T329" s="79" t="s">
        <v>4647</v>
      </c>
      <c r="U329" s="80" t="s">
        <v>123</v>
      </c>
      <c r="V329" s="80"/>
      <c r="W329" s="79"/>
      <c r="X329" s="81"/>
      <c r="Y329" s="79"/>
      <c r="Z329" s="79"/>
      <c r="AA329" s="82" t="str">
        <f t="shared" si="7"/>
        <v/>
      </c>
      <c r="AB329" s="80"/>
      <c r="AC329" s="80"/>
      <c r="AD329" s="80"/>
      <c r="AE329" s="76" t="s">
        <v>4620</v>
      </c>
      <c r="AF329" s="79" t="s">
        <v>2223</v>
      </c>
      <c r="AG329" s="76" t="s">
        <v>2371</v>
      </c>
    </row>
    <row r="330" spans="1:33" s="83" customFormat="1" ht="63.75" x14ac:dyDescent="0.25">
      <c r="A330" s="74" t="s">
        <v>2398</v>
      </c>
      <c r="B330" s="75">
        <v>41115500</v>
      </c>
      <c r="C330" s="76" t="s">
        <v>4815</v>
      </c>
      <c r="D330" s="76" t="s">
        <v>3163</v>
      </c>
      <c r="E330" s="75" t="s">
        <v>2515</v>
      </c>
      <c r="F330" s="75" t="s">
        <v>2260</v>
      </c>
      <c r="G330" s="77" t="s">
        <v>2338</v>
      </c>
      <c r="H330" s="78">
        <v>30000000</v>
      </c>
      <c r="I330" s="78">
        <v>30000000</v>
      </c>
      <c r="J330" s="79" t="s">
        <v>2874</v>
      </c>
      <c r="K330" s="79" t="s">
        <v>2221</v>
      </c>
      <c r="L330" s="76" t="s">
        <v>2399</v>
      </c>
      <c r="M330" s="76" t="s">
        <v>4619</v>
      </c>
      <c r="N330" s="76">
        <v>3837020</v>
      </c>
      <c r="O330" s="76" t="s">
        <v>2401</v>
      </c>
      <c r="P330" s="79" t="s">
        <v>2403</v>
      </c>
      <c r="Q330" s="79" t="s">
        <v>4647</v>
      </c>
      <c r="R330" s="79" t="s">
        <v>4645</v>
      </c>
      <c r="S330" s="79">
        <v>220155001</v>
      </c>
      <c r="T330" s="79" t="s">
        <v>4647</v>
      </c>
      <c r="U330" s="80" t="s">
        <v>44</v>
      </c>
      <c r="V330" s="80"/>
      <c r="W330" s="79"/>
      <c r="X330" s="81"/>
      <c r="Y330" s="79"/>
      <c r="Z330" s="79"/>
      <c r="AA330" s="82" t="str">
        <f t="shared" si="7"/>
        <v/>
      </c>
      <c r="AB330" s="80"/>
      <c r="AC330" s="80"/>
      <c r="AD330" s="80"/>
      <c r="AE330" s="76" t="s">
        <v>4667</v>
      </c>
      <c r="AF330" s="79" t="s">
        <v>2223</v>
      </c>
      <c r="AG330" s="76" t="s">
        <v>2371</v>
      </c>
    </row>
    <row r="331" spans="1:33" s="83" customFormat="1" ht="63.75" x14ac:dyDescent="0.25">
      <c r="A331" s="74" t="s">
        <v>2398</v>
      </c>
      <c r="B331" s="75">
        <v>81112200</v>
      </c>
      <c r="C331" s="76" t="s">
        <v>4816</v>
      </c>
      <c r="D331" s="76" t="s">
        <v>3165</v>
      </c>
      <c r="E331" s="75" t="s">
        <v>2302</v>
      </c>
      <c r="F331" s="75" t="s">
        <v>2260</v>
      </c>
      <c r="G331" s="77" t="s">
        <v>2338</v>
      </c>
      <c r="H331" s="78">
        <v>10000000</v>
      </c>
      <c r="I331" s="78">
        <v>10000000</v>
      </c>
      <c r="J331" s="79" t="s">
        <v>2874</v>
      </c>
      <c r="K331" s="79" t="s">
        <v>2221</v>
      </c>
      <c r="L331" s="76" t="s">
        <v>2399</v>
      </c>
      <c r="M331" s="76" t="s">
        <v>4619</v>
      </c>
      <c r="N331" s="76" t="s">
        <v>4810</v>
      </c>
      <c r="O331" s="76" t="s">
        <v>2401</v>
      </c>
      <c r="P331" s="79" t="s">
        <v>2403</v>
      </c>
      <c r="Q331" s="79" t="s">
        <v>4647</v>
      </c>
      <c r="R331" s="79" t="s">
        <v>4817</v>
      </c>
      <c r="S331" s="79">
        <v>220158001</v>
      </c>
      <c r="T331" s="79" t="s">
        <v>4647</v>
      </c>
      <c r="U331" s="80" t="s">
        <v>4816</v>
      </c>
      <c r="V331" s="80"/>
      <c r="W331" s="79"/>
      <c r="X331" s="81"/>
      <c r="Y331" s="79"/>
      <c r="Z331" s="79"/>
      <c r="AA331" s="82" t="str">
        <f t="shared" si="7"/>
        <v/>
      </c>
      <c r="AB331" s="80"/>
      <c r="AC331" s="80"/>
      <c r="AD331" s="80"/>
      <c r="AE331" s="76" t="s">
        <v>4763</v>
      </c>
      <c r="AF331" s="79" t="s">
        <v>2223</v>
      </c>
      <c r="AG331" s="76" t="s">
        <v>2371</v>
      </c>
    </row>
    <row r="332" spans="1:33" s="83" customFormat="1" ht="63.75" x14ac:dyDescent="0.25">
      <c r="A332" s="74" t="s">
        <v>2398</v>
      </c>
      <c r="B332" s="75">
        <v>43231500</v>
      </c>
      <c r="C332" s="76" t="s">
        <v>4818</v>
      </c>
      <c r="D332" s="76" t="s">
        <v>3161</v>
      </c>
      <c r="E332" s="75" t="s">
        <v>2347</v>
      </c>
      <c r="F332" s="75" t="s">
        <v>2326</v>
      </c>
      <c r="G332" s="77" t="s">
        <v>2338</v>
      </c>
      <c r="H332" s="78">
        <v>190000000</v>
      </c>
      <c r="I332" s="78">
        <v>190000000</v>
      </c>
      <c r="J332" s="79" t="s">
        <v>2874</v>
      </c>
      <c r="K332" s="79" t="s">
        <v>2221</v>
      </c>
      <c r="L332" s="76" t="s">
        <v>2399</v>
      </c>
      <c r="M332" s="76" t="s">
        <v>4619</v>
      </c>
      <c r="N332" s="76">
        <v>3837020</v>
      </c>
      <c r="O332" s="76" t="s">
        <v>2401</v>
      </c>
      <c r="P332" s="79" t="s">
        <v>2403</v>
      </c>
      <c r="Q332" s="79" t="s">
        <v>4647</v>
      </c>
      <c r="R332" s="79" t="s">
        <v>4817</v>
      </c>
      <c r="S332" s="79">
        <v>220158001</v>
      </c>
      <c r="T332" s="79" t="s">
        <v>4647</v>
      </c>
      <c r="U332" s="80" t="s">
        <v>4818</v>
      </c>
      <c r="V332" s="80"/>
      <c r="W332" s="79"/>
      <c r="X332" s="81"/>
      <c r="Y332" s="79"/>
      <c r="Z332" s="79"/>
      <c r="AA332" s="82" t="str">
        <f t="shared" si="7"/>
        <v/>
      </c>
      <c r="AB332" s="80"/>
      <c r="AC332" s="80"/>
      <c r="AD332" s="80"/>
      <c r="AE332" s="76" t="s">
        <v>4763</v>
      </c>
      <c r="AF332" s="79" t="s">
        <v>2223</v>
      </c>
      <c r="AG332" s="76" t="s">
        <v>2371</v>
      </c>
    </row>
    <row r="333" spans="1:33" s="83" customFormat="1" ht="63.75" x14ac:dyDescent="0.25">
      <c r="A333" s="74" t="s">
        <v>2398</v>
      </c>
      <c r="B333" s="75">
        <v>22101802</v>
      </c>
      <c r="C333" s="76" t="s">
        <v>4819</v>
      </c>
      <c r="D333" s="76" t="s">
        <v>3165</v>
      </c>
      <c r="E333" s="75" t="s">
        <v>2302</v>
      </c>
      <c r="F333" s="75" t="s">
        <v>2326</v>
      </c>
      <c r="G333" s="77" t="s">
        <v>2338</v>
      </c>
      <c r="H333" s="78">
        <v>150000000</v>
      </c>
      <c r="I333" s="78">
        <v>150000000</v>
      </c>
      <c r="J333" s="79" t="s">
        <v>2874</v>
      </c>
      <c r="K333" s="79" t="s">
        <v>2221</v>
      </c>
      <c r="L333" s="76" t="s">
        <v>2399</v>
      </c>
      <c r="M333" s="76" t="s">
        <v>4619</v>
      </c>
      <c r="N333" s="76">
        <v>3837020</v>
      </c>
      <c r="O333" s="76" t="s">
        <v>2401</v>
      </c>
      <c r="P333" s="79" t="s">
        <v>2403</v>
      </c>
      <c r="Q333" s="79" t="s">
        <v>4647</v>
      </c>
      <c r="R333" s="79" t="s">
        <v>4817</v>
      </c>
      <c r="S333" s="79">
        <v>220158001</v>
      </c>
      <c r="T333" s="79" t="s">
        <v>4647</v>
      </c>
      <c r="U333" s="80" t="s">
        <v>4819</v>
      </c>
      <c r="V333" s="80"/>
      <c r="W333" s="79"/>
      <c r="X333" s="81"/>
      <c r="Y333" s="79"/>
      <c r="Z333" s="79"/>
      <c r="AA333" s="82" t="str">
        <f t="shared" ref="AA333:AA396" si="8">+IF(AND(W333="",X333="",Y333="",Z333=""),"",IF(AND(W333&lt;&gt;"",X333="",Y333="",Z333=""),0%,IF(AND(W333&lt;&gt;"",X333&lt;&gt;"",Y333="",Z333=""),33%,IF(AND(W333&lt;&gt;"",X333&lt;&gt;"",Y333&lt;&gt;"",Z333=""),66%,IF(AND(W333&lt;&gt;"",X333&lt;&gt;"",Y333&lt;&gt;"",Z333&lt;&gt;""),100%,"Información incompleta")))))</f>
        <v/>
      </c>
      <c r="AB333" s="80"/>
      <c r="AC333" s="80"/>
      <c r="AD333" s="80"/>
      <c r="AE333" s="76" t="s">
        <v>4681</v>
      </c>
      <c r="AF333" s="79" t="s">
        <v>2223</v>
      </c>
      <c r="AG333" s="76" t="s">
        <v>2371</v>
      </c>
    </row>
    <row r="334" spans="1:33" s="83" customFormat="1" ht="63.75" x14ac:dyDescent="0.25">
      <c r="A334" s="74" t="s">
        <v>2398</v>
      </c>
      <c r="B334" s="75">
        <v>81141501</v>
      </c>
      <c r="C334" s="76" t="s">
        <v>4820</v>
      </c>
      <c r="D334" s="76" t="s">
        <v>3157</v>
      </c>
      <c r="E334" s="75" t="s">
        <v>2488</v>
      </c>
      <c r="F334" s="75" t="s">
        <v>2260</v>
      </c>
      <c r="G334" s="77" t="s">
        <v>2338</v>
      </c>
      <c r="H334" s="78">
        <v>50000000</v>
      </c>
      <c r="I334" s="78">
        <v>50000000</v>
      </c>
      <c r="J334" s="79" t="s">
        <v>2874</v>
      </c>
      <c r="K334" s="79" t="s">
        <v>2221</v>
      </c>
      <c r="L334" s="76" t="s">
        <v>2399</v>
      </c>
      <c r="M334" s="76" t="s">
        <v>4619</v>
      </c>
      <c r="N334" s="76">
        <v>3837020</v>
      </c>
      <c r="O334" s="76" t="s">
        <v>2401</v>
      </c>
      <c r="P334" s="79" t="s">
        <v>2403</v>
      </c>
      <c r="Q334" s="79" t="s">
        <v>4647</v>
      </c>
      <c r="R334" s="79" t="s">
        <v>4817</v>
      </c>
      <c r="S334" s="79">
        <v>220158001</v>
      </c>
      <c r="T334" s="79" t="s">
        <v>4647</v>
      </c>
      <c r="U334" s="80" t="s">
        <v>4820</v>
      </c>
      <c r="V334" s="80"/>
      <c r="W334" s="79"/>
      <c r="X334" s="81"/>
      <c r="Y334" s="79"/>
      <c r="Z334" s="79"/>
      <c r="AA334" s="82" t="str">
        <f t="shared" si="8"/>
        <v/>
      </c>
      <c r="AB334" s="80"/>
      <c r="AC334" s="80"/>
      <c r="AD334" s="80"/>
      <c r="AE334" s="76" t="s">
        <v>4715</v>
      </c>
      <c r="AF334" s="79" t="s">
        <v>2223</v>
      </c>
      <c r="AG334" s="76" t="s">
        <v>2371</v>
      </c>
    </row>
    <row r="335" spans="1:33" s="83" customFormat="1" ht="63.75" x14ac:dyDescent="0.25">
      <c r="A335" s="74" t="s">
        <v>2398</v>
      </c>
      <c r="B335" s="75">
        <v>80111700</v>
      </c>
      <c r="C335" s="76" t="s">
        <v>4821</v>
      </c>
      <c r="D335" s="76" t="s">
        <v>4603</v>
      </c>
      <c r="E335" s="75" t="s">
        <v>2488</v>
      </c>
      <c r="F335" s="75" t="s">
        <v>2260</v>
      </c>
      <c r="G335" s="77" t="s">
        <v>2338</v>
      </c>
      <c r="H335" s="78">
        <v>20000000</v>
      </c>
      <c r="I335" s="78">
        <v>20000000</v>
      </c>
      <c r="J335" s="79" t="s">
        <v>2874</v>
      </c>
      <c r="K335" s="79" t="s">
        <v>2221</v>
      </c>
      <c r="L335" s="76" t="s">
        <v>2399</v>
      </c>
      <c r="M335" s="76" t="s">
        <v>4619</v>
      </c>
      <c r="N335" s="76">
        <v>3837020</v>
      </c>
      <c r="O335" s="76" t="s">
        <v>2401</v>
      </c>
      <c r="P335" s="79" t="s">
        <v>2403</v>
      </c>
      <c r="Q335" s="79" t="s">
        <v>4647</v>
      </c>
      <c r="R335" s="79" t="s">
        <v>4817</v>
      </c>
      <c r="S335" s="79">
        <v>220158001</v>
      </c>
      <c r="T335" s="79" t="s">
        <v>4647</v>
      </c>
      <c r="U335" s="80" t="s">
        <v>4821</v>
      </c>
      <c r="V335" s="80"/>
      <c r="W335" s="79"/>
      <c r="X335" s="81"/>
      <c r="Y335" s="79"/>
      <c r="Z335" s="79"/>
      <c r="AA335" s="82" t="str">
        <f t="shared" si="8"/>
        <v/>
      </c>
      <c r="AB335" s="80"/>
      <c r="AC335" s="80"/>
      <c r="AD335" s="80"/>
      <c r="AE335" s="76" t="s">
        <v>4722</v>
      </c>
      <c r="AF335" s="79" t="s">
        <v>2223</v>
      </c>
      <c r="AG335" s="76" t="s">
        <v>2371</v>
      </c>
    </row>
    <row r="336" spans="1:33" s="83" customFormat="1" ht="63.75" x14ac:dyDescent="0.25">
      <c r="A336" s="74" t="s">
        <v>2398</v>
      </c>
      <c r="B336" s="75">
        <v>32152002</v>
      </c>
      <c r="C336" s="76" t="s">
        <v>4822</v>
      </c>
      <c r="D336" s="76" t="s">
        <v>3165</v>
      </c>
      <c r="E336" s="75" t="s">
        <v>2347</v>
      </c>
      <c r="F336" s="75" t="s">
        <v>2326</v>
      </c>
      <c r="G336" s="77" t="s">
        <v>2338</v>
      </c>
      <c r="H336" s="78">
        <v>1800000000</v>
      </c>
      <c r="I336" s="78">
        <v>1800000000</v>
      </c>
      <c r="J336" s="79" t="s">
        <v>2874</v>
      </c>
      <c r="K336" s="79" t="s">
        <v>2221</v>
      </c>
      <c r="L336" s="76" t="s">
        <v>2399</v>
      </c>
      <c r="M336" s="76" t="s">
        <v>4619</v>
      </c>
      <c r="N336" s="76">
        <v>3837020</v>
      </c>
      <c r="O336" s="76" t="s">
        <v>2401</v>
      </c>
      <c r="P336" s="79" t="s">
        <v>2403</v>
      </c>
      <c r="Q336" s="79" t="s">
        <v>4647</v>
      </c>
      <c r="R336" s="79" t="s">
        <v>4817</v>
      </c>
      <c r="S336" s="79">
        <v>220158001</v>
      </c>
      <c r="T336" s="79" t="s">
        <v>4647</v>
      </c>
      <c r="U336" s="80" t="s">
        <v>4822</v>
      </c>
      <c r="V336" s="80"/>
      <c r="W336" s="79"/>
      <c r="X336" s="81"/>
      <c r="Y336" s="79"/>
      <c r="Z336" s="79"/>
      <c r="AA336" s="82" t="str">
        <f t="shared" si="8"/>
        <v/>
      </c>
      <c r="AB336" s="80"/>
      <c r="AC336" s="80"/>
      <c r="AD336" s="80"/>
      <c r="AE336" s="76" t="s">
        <v>4755</v>
      </c>
      <c r="AF336" s="79" t="s">
        <v>2223</v>
      </c>
      <c r="AG336" s="76" t="s">
        <v>2371</v>
      </c>
    </row>
    <row r="337" spans="1:33" s="83" customFormat="1" ht="63.75" x14ac:dyDescent="0.25">
      <c r="A337" s="74" t="s">
        <v>2398</v>
      </c>
      <c r="B337" s="75">
        <v>23153100</v>
      </c>
      <c r="C337" s="76" t="s">
        <v>4823</v>
      </c>
      <c r="D337" s="76" t="s">
        <v>3160</v>
      </c>
      <c r="E337" s="75" t="s">
        <v>2224</v>
      </c>
      <c r="F337" s="75" t="s">
        <v>2326</v>
      </c>
      <c r="G337" s="77" t="s">
        <v>2338</v>
      </c>
      <c r="H337" s="78">
        <v>1600000000</v>
      </c>
      <c r="I337" s="78">
        <v>1600000000</v>
      </c>
      <c r="J337" s="79" t="s">
        <v>2874</v>
      </c>
      <c r="K337" s="79" t="s">
        <v>2221</v>
      </c>
      <c r="L337" s="76" t="s">
        <v>2399</v>
      </c>
      <c r="M337" s="76" t="s">
        <v>4619</v>
      </c>
      <c r="N337" s="76">
        <v>3837020</v>
      </c>
      <c r="O337" s="76" t="s">
        <v>2401</v>
      </c>
      <c r="P337" s="79" t="s">
        <v>2403</v>
      </c>
      <c r="Q337" s="79" t="s">
        <v>4647</v>
      </c>
      <c r="R337" s="79" t="s">
        <v>4817</v>
      </c>
      <c r="S337" s="79">
        <v>220158001</v>
      </c>
      <c r="T337" s="79" t="s">
        <v>4647</v>
      </c>
      <c r="U337" s="80" t="s">
        <v>4823</v>
      </c>
      <c r="V337" s="80"/>
      <c r="W337" s="79"/>
      <c r="X337" s="81"/>
      <c r="Y337" s="79"/>
      <c r="Z337" s="79"/>
      <c r="AA337" s="82" t="str">
        <f t="shared" si="8"/>
        <v/>
      </c>
      <c r="AB337" s="80"/>
      <c r="AC337" s="80"/>
      <c r="AD337" s="80"/>
      <c r="AE337" s="76" t="s">
        <v>4761</v>
      </c>
      <c r="AF337" s="79" t="s">
        <v>2223</v>
      </c>
      <c r="AG337" s="76" t="s">
        <v>2371</v>
      </c>
    </row>
    <row r="338" spans="1:33" s="83" customFormat="1" ht="63.75" x14ac:dyDescent="0.25">
      <c r="A338" s="74" t="s">
        <v>2398</v>
      </c>
      <c r="B338" s="75">
        <v>20121907</v>
      </c>
      <c r="C338" s="76" t="s">
        <v>4824</v>
      </c>
      <c r="D338" s="76" t="s">
        <v>3165</v>
      </c>
      <c r="E338" s="75" t="s">
        <v>2488</v>
      </c>
      <c r="F338" s="75" t="s">
        <v>2326</v>
      </c>
      <c r="G338" s="77" t="s">
        <v>2338</v>
      </c>
      <c r="H338" s="78">
        <v>500000000</v>
      </c>
      <c r="I338" s="78">
        <v>500000000</v>
      </c>
      <c r="J338" s="79" t="s">
        <v>2874</v>
      </c>
      <c r="K338" s="79" t="s">
        <v>2221</v>
      </c>
      <c r="L338" s="76" t="s">
        <v>2399</v>
      </c>
      <c r="M338" s="76" t="s">
        <v>4619</v>
      </c>
      <c r="N338" s="76">
        <v>3837020</v>
      </c>
      <c r="O338" s="76" t="s">
        <v>2401</v>
      </c>
      <c r="P338" s="79" t="s">
        <v>2403</v>
      </c>
      <c r="Q338" s="79" t="s">
        <v>4647</v>
      </c>
      <c r="R338" s="79" t="s">
        <v>4817</v>
      </c>
      <c r="S338" s="79">
        <v>220158001</v>
      </c>
      <c r="T338" s="79" t="s">
        <v>4647</v>
      </c>
      <c r="U338" s="80" t="s">
        <v>4824</v>
      </c>
      <c r="V338" s="80"/>
      <c r="W338" s="79"/>
      <c r="X338" s="81"/>
      <c r="Y338" s="79"/>
      <c r="Z338" s="79"/>
      <c r="AA338" s="82" t="str">
        <f t="shared" si="8"/>
        <v/>
      </c>
      <c r="AB338" s="80"/>
      <c r="AC338" s="80"/>
      <c r="AD338" s="80"/>
      <c r="AE338" s="76" t="s">
        <v>4726</v>
      </c>
      <c r="AF338" s="79" t="s">
        <v>2223</v>
      </c>
      <c r="AG338" s="76" t="s">
        <v>2371</v>
      </c>
    </row>
    <row r="339" spans="1:33" s="83" customFormat="1" ht="63.75" x14ac:dyDescent="0.25">
      <c r="A339" s="74" t="s">
        <v>2398</v>
      </c>
      <c r="B339" s="75">
        <v>20121907</v>
      </c>
      <c r="C339" s="76" t="s">
        <v>4825</v>
      </c>
      <c r="D339" s="76" t="s">
        <v>3165</v>
      </c>
      <c r="E339" s="75" t="s">
        <v>2292</v>
      </c>
      <c r="F339" s="75" t="s">
        <v>2326</v>
      </c>
      <c r="G339" s="77" t="s">
        <v>2338</v>
      </c>
      <c r="H339" s="78">
        <v>1200000000</v>
      </c>
      <c r="I339" s="78">
        <v>1200000000</v>
      </c>
      <c r="J339" s="79" t="s">
        <v>2874</v>
      </c>
      <c r="K339" s="79" t="s">
        <v>2221</v>
      </c>
      <c r="L339" s="76" t="s">
        <v>2399</v>
      </c>
      <c r="M339" s="76" t="s">
        <v>4619</v>
      </c>
      <c r="N339" s="76">
        <v>3837020</v>
      </c>
      <c r="O339" s="76" t="s">
        <v>2401</v>
      </c>
      <c r="P339" s="79" t="s">
        <v>2403</v>
      </c>
      <c r="Q339" s="79" t="s">
        <v>4647</v>
      </c>
      <c r="R339" s="79" t="s">
        <v>4817</v>
      </c>
      <c r="S339" s="79">
        <v>220158001</v>
      </c>
      <c r="T339" s="79" t="s">
        <v>4647</v>
      </c>
      <c r="U339" s="80" t="s">
        <v>4825</v>
      </c>
      <c r="V339" s="80"/>
      <c r="W339" s="79"/>
      <c r="X339" s="81"/>
      <c r="Y339" s="79"/>
      <c r="Z339" s="79"/>
      <c r="AA339" s="82" t="str">
        <f t="shared" si="8"/>
        <v/>
      </c>
      <c r="AB339" s="80"/>
      <c r="AC339" s="80"/>
      <c r="AD339" s="80"/>
      <c r="AE339" s="76" t="s">
        <v>4755</v>
      </c>
      <c r="AF339" s="79" t="s">
        <v>2223</v>
      </c>
      <c r="AG339" s="76" t="s">
        <v>2371</v>
      </c>
    </row>
    <row r="340" spans="1:33" s="83" customFormat="1" ht="63.75" x14ac:dyDescent="0.25">
      <c r="A340" s="74" t="s">
        <v>2398</v>
      </c>
      <c r="B340" s="75">
        <v>20121907</v>
      </c>
      <c r="C340" s="76" t="s">
        <v>4826</v>
      </c>
      <c r="D340" s="76" t="s">
        <v>4128</v>
      </c>
      <c r="E340" s="75" t="s">
        <v>2488</v>
      </c>
      <c r="F340" s="84" t="s">
        <v>2834</v>
      </c>
      <c r="G340" s="77" t="s">
        <v>2338</v>
      </c>
      <c r="H340" s="78">
        <v>680000000</v>
      </c>
      <c r="I340" s="78">
        <v>680000000</v>
      </c>
      <c r="J340" s="79" t="s">
        <v>2874</v>
      </c>
      <c r="K340" s="79" t="s">
        <v>2221</v>
      </c>
      <c r="L340" s="76" t="s">
        <v>2399</v>
      </c>
      <c r="M340" s="76" t="s">
        <v>4619</v>
      </c>
      <c r="N340" s="76">
        <v>3837020</v>
      </c>
      <c r="O340" s="76" t="s">
        <v>2401</v>
      </c>
      <c r="P340" s="79" t="s">
        <v>2403</v>
      </c>
      <c r="Q340" s="79" t="s">
        <v>4647</v>
      </c>
      <c r="R340" s="79" t="s">
        <v>4817</v>
      </c>
      <c r="S340" s="79">
        <v>220158001</v>
      </c>
      <c r="T340" s="79" t="s">
        <v>4647</v>
      </c>
      <c r="U340" s="80" t="s">
        <v>4826</v>
      </c>
      <c r="V340" s="80"/>
      <c r="W340" s="79"/>
      <c r="X340" s="81"/>
      <c r="Y340" s="79"/>
      <c r="Z340" s="79"/>
      <c r="AA340" s="82" t="str">
        <f t="shared" si="8"/>
        <v/>
      </c>
      <c r="AB340" s="80"/>
      <c r="AC340" s="80"/>
      <c r="AD340" s="80"/>
      <c r="AE340" s="76" t="s">
        <v>4758</v>
      </c>
      <c r="AF340" s="79" t="s">
        <v>2223</v>
      </c>
      <c r="AG340" s="76" t="s">
        <v>2371</v>
      </c>
    </row>
    <row r="341" spans="1:33" s="83" customFormat="1" ht="63.75" x14ac:dyDescent="0.25">
      <c r="A341" s="74" t="s">
        <v>2398</v>
      </c>
      <c r="B341" s="75">
        <v>20121907</v>
      </c>
      <c r="C341" s="76" t="s">
        <v>4827</v>
      </c>
      <c r="D341" s="76" t="s">
        <v>3163</v>
      </c>
      <c r="E341" s="75" t="s">
        <v>2268</v>
      </c>
      <c r="F341" s="75" t="s">
        <v>2326</v>
      </c>
      <c r="G341" s="77" t="s">
        <v>2338</v>
      </c>
      <c r="H341" s="78">
        <v>500000000</v>
      </c>
      <c r="I341" s="78">
        <v>500000000</v>
      </c>
      <c r="J341" s="79" t="s">
        <v>2874</v>
      </c>
      <c r="K341" s="79" t="s">
        <v>2221</v>
      </c>
      <c r="L341" s="76" t="s">
        <v>2399</v>
      </c>
      <c r="M341" s="76" t="s">
        <v>4619</v>
      </c>
      <c r="N341" s="76">
        <v>3837020</v>
      </c>
      <c r="O341" s="76" t="s">
        <v>2401</v>
      </c>
      <c r="P341" s="79" t="s">
        <v>2403</v>
      </c>
      <c r="Q341" s="79" t="s">
        <v>4647</v>
      </c>
      <c r="R341" s="79" t="s">
        <v>4817</v>
      </c>
      <c r="S341" s="79">
        <v>220158001</v>
      </c>
      <c r="T341" s="79" t="s">
        <v>4647</v>
      </c>
      <c r="U341" s="80" t="s">
        <v>4827</v>
      </c>
      <c r="V341" s="80"/>
      <c r="W341" s="79"/>
      <c r="X341" s="81"/>
      <c r="Y341" s="79"/>
      <c r="Z341" s="79"/>
      <c r="AA341" s="82" t="str">
        <f t="shared" si="8"/>
        <v/>
      </c>
      <c r="AB341" s="80"/>
      <c r="AC341" s="80"/>
      <c r="AD341" s="80"/>
      <c r="AE341" s="76" t="s">
        <v>4828</v>
      </c>
      <c r="AF341" s="79" t="s">
        <v>2402</v>
      </c>
      <c r="AG341" s="76" t="s">
        <v>2371</v>
      </c>
    </row>
    <row r="342" spans="1:33" s="83" customFormat="1" ht="63.75" x14ac:dyDescent="0.25">
      <c r="A342" s="74" t="s">
        <v>2398</v>
      </c>
      <c r="B342" s="75">
        <v>81101500</v>
      </c>
      <c r="C342" s="76" t="s">
        <v>4829</v>
      </c>
      <c r="D342" s="76" t="s">
        <v>3168</v>
      </c>
      <c r="E342" s="75" t="s">
        <v>2257</v>
      </c>
      <c r="F342" s="79" t="s">
        <v>2336</v>
      </c>
      <c r="G342" s="77" t="s">
        <v>2338</v>
      </c>
      <c r="H342" s="78">
        <v>1185916000</v>
      </c>
      <c r="I342" s="78">
        <v>1185916000</v>
      </c>
      <c r="J342" s="79" t="s">
        <v>2874</v>
      </c>
      <c r="K342" s="79" t="s">
        <v>2221</v>
      </c>
      <c r="L342" s="76" t="s">
        <v>2399</v>
      </c>
      <c r="M342" s="76" t="s">
        <v>4619</v>
      </c>
      <c r="N342" s="76" t="s">
        <v>2400</v>
      </c>
      <c r="O342" s="76" t="s">
        <v>2401</v>
      </c>
      <c r="P342" s="79" t="s">
        <v>2403</v>
      </c>
      <c r="Q342" s="79" t="s">
        <v>4647</v>
      </c>
      <c r="R342" s="79" t="s">
        <v>4830</v>
      </c>
      <c r="S342" s="79">
        <v>112350003</v>
      </c>
      <c r="T342" s="79" t="s">
        <v>4647</v>
      </c>
      <c r="U342" s="80" t="s">
        <v>4829</v>
      </c>
      <c r="V342" s="80"/>
      <c r="W342" s="79"/>
      <c r="X342" s="81"/>
      <c r="Y342" s="79"/>
      <c r="Z342" s="79"/>
      <c r="AA342" s="82" t="str">
        <f t="shared" si="8"/>
        <v/>
      </c>
      <c r="AB342" s="80"/>
      <c r="AC342" s="80"/>
      <c r="AD342" s="80"/>
      <c r="AE342" s="76" t="s">
        <v>4692</v>
      </c>
      <c r="AF342" s="79" t="s">
        <v>2223</v>
      </c>
      <c r="AG342" s="76" t="s">
        <v>2371</v>
      </c>
    </row>
    <row r="343" spans="1:33" s="83" customFormat="1" ht="63.75" x14ac:dyDescent="0.25">
      <c r="A343" s="74" t="s">
        <v>2398</v>
      </c>
      <c r="B343" s="75">
        <v>81101500</v>
      </c>
      <c r="C343" s="76" t="s">
        <v>4831</v>
      </c>
      <c r="D343" s="76" t="s">
        <v>3168</v>
      </c>
      <c r="E343" s="75" t="s">
        <v>2347</v>
      </c>
      <c r="F343" s="75" t="s">
        <v>2362</v>
      </c>
      <c r="G343" s="77" t="s">
        <v>2338</v>
      </c>
      <c r="H343" s="78">
        <v>130000000</v>
      </c>
      <c r="I343" s="78">
        <v>130000000</v>
      </c>
      <c r="J343" s="79" t="s">
        <v>2874</v>
      </c>
      <c r="K343" s="79" t="s">
        <v>2221</v>
      </c>
      <c r="L343" s="76" t="s">
        <v>2399</v>
      </c>
      <c r="M343" s="76" t="s">
        <v>4619</v>
      </c>
      <c r="N343" s="76">
        <v>3837020</v>
      </c>
      <c r="O343" s="76" t="s">
        <v>2401</v>
      </c>
      <c r="P343" s="79" t="s">
        <v>2403</v>
      </c>
      <c r="Q343" s="79" t="s">
        <v>4647</v>
      </c>
      <c r="R343" s="79" t="s">
        <v>4830</v>
      </c>
      <c r="S343" s="79">
        <v>112350003</v>
      </c>
      <c r="T343" s="79" t="s">
        <v>4647</v>
      </c>
      <c r="U343" s="80" t="s">
        <v>4829</v>
      </c>
      <c r="V343" s="80"/>
      <c r="W343" s="79"/>
      <c r="X343" s="81"/>
      <c r="Y343" s="79"/>
      <c r="Z343" s="79"/>
      <c r="AA343" s="82" t="str">
        <f t="shared" si="8"/>
        <v/>
      </c>
      <c r="AB343" s="80"/>
      <c r="AC343" s="80"/>
      <c r="AD343" s="80"/>
      <c r="AE343" s="76" t="s">
        <v>4692</v>
      </c>
      <c r="AF343" s="79" t="s">
        <v>2361</v>
      </c>
      <c r="AG343" s="76" t="s">
        <v>2371</v>
      </c>
    </row>
    <row r="344" spans="1:33" s="83" customFormat="1" ht="63.75" x14ac:dyDescent="0.25">
      <c r="A344" s="74" t="s">
        <v>2398</v>
      </c>
      <c r="B344" s="75">
        <v>80111700</v>
      </c>
      <c r="C344" s="76" t="s">
        <v>4832</v>
      </c>
      <c r="D344" s="76" t="s">
        <v>3157</v>
      </c>
      <c r="E344" s="75" t="s">
        <v>2515</v>
      </c>
      <c r="F344" s="75" t="s">
        <v>2260</v>
      </c>
      <c r="G344" s="77" t="s">
        <v>2338</v>
      </c>
      <c r="H344" s="78">
        <v>245000000</v>
      </c>
      <c r="I344" s="78">
        <v>245000000</v>
      </c>
      <c r="J344" s="79" t="s">
        <v>2874</v>
      </c>
      <c r="K344" s="79" t="s">
        <v>2221</v>
      </c>
      <c r="L344" s="76" t="s">
        <v>2399</v>
      </c>
      <c r="M344" s="76" t="s">
        <v>4619</v>
      </c>
      <c r="N344" s="76">
        <v>3837020</v>
      </c>
      <c r="O344" s="76" t="s">
        <v>2401</v>
      </c>
      <c r="P344" s="79" t="s">
        <v>2403</v>
      </c>
      <c r="Q344" s="79" t="s">
        <v>4833</v>
      </c>
      <c r="R344" s="79" t="s">
        <v>4834</v>
      </c>
      <c r="S344" s="79">
        <v>220159001</v>
      </c>
      <c r="T344" s="79" t="s">
        <v>4833</v>
      </c>
      <c r="U344" s="80" t="s">
        <v>136</v>
      </c>
      <c r="V344" s="80"/>
      <c r="W344" s="79"/>
      <c r="X344" s="81"/>
      <c r="Y344" s="79"/>
      <c r="Z344" s="79"/>
      <c r="AA344" s="82" t="str">
        <f t="shared" si="8"/>
        <v/>
      </c>
      <c r="AB344" s="80"/>
      <c r="AC344" s="80"/>
      <c r="AD344" s="80"/>
      <c r="AE344" s="76" t="s">
        <v>4797</v>
      </c>
      <c r="AF344" s="79" t="s">
        <v>2223</v>
      </c>
      <c r="AG344" s="76" t="s">
        <v>2371</v>
      </c>
    </row>
    <row r="345" spans="1:33" s="83" customFormat="1" ht="63.75" x14ac:dyDescent="0.25">
      <c r="A345" s="74" t="s">
        <v>2398</v>
      </c>
      <c r="B345" s="75">
        <v>47131700</v>
      </c>
      <c r="C345" s="76" t="s">
        <v>4835</v>
      </c>
      <c r="D345" s="76" t="s">
        <v>3157</v>
      </c>
      <c r="E345" s="75" t="s">
        <v>2515</v>
      </c>
      <c r="F345" s="75" t="s">
        <v>2260</v>
      </c>
      <c r="G345" s="77" t="s">
        <v>2338</v>
      </c>
      <c r="H345" s="78">
        <v>2112000</v>
      </c>
      <c r="I345" s="78">
        <v>2112000</v>
      </c>
      <c r="J345" s="79" t="s">
        <v>2874</v>
      </c>
      <c r="K345" s="79" t="s">
        <v>2221</v>
      </c>
      <c r="L345" s="76" t="s">
        <v>2399</v>
      </c>
      <c r="M345" s="76" t="s">
        <v>4619</v>
      </c>
      <c r="N345" s="76">
        <v>3837020</v>
      </c>
      <c r="O345" s="76" t="s">
        <v>2401</v>
      </c>
      <c r="P345" s="79" t="s">
        <v>2403</v>
      </c>
      <c r="Q345" s="79" t="s">
        <v>4647</v>
      </c>
      <c r="R345" s="79" t="s">
        <v>4836</v>
      </c>
      <c r="S345" s="79">
        <v>220160001</v>
      </c>
      <c r="T345" s="79" t="s">
        <v>4647</v>
      </c>
      <c r="U345" s="80" t="s">
        <v>142</v>
      </c>
      <c r="V345" s="80"/>
      <c r="W345" s="79"/>
      <c r="X345" s="81"/>
      <c r="Y345" s="79"/>
      <c r="Z345" s="79"/>
      <c r="AA345" s="82" t="str">
        <f t="shared" si="8"/>
        <v/>
      </c>
      <c r="AB345" s="80"/>
      <c r="AC345" s="80"/>
      <c r="AD345" s="80"/>
      <c r="AE345" s="76" t="s">
        <v>4681</v>
      </c>
      <c r="AF345" s="79" t="s">
        <v>2223</v>
      </c>
      <c r="AG345" s="76" t="s">
        <v>2371</v>
      </c>
    </row>
    <row r="346" spans="1:33" s="83" customFormat="1" ht="63.75" x14ac:dyDescent="0.25">
      <c r="A346" s="74" t="s">
        <v>2398</v>
      </c>
      <c r="B346" s="75">
        <v>46181900</v>
      </c>
      <c r="C346" s="76" t="s">
        <v>4837</v>
      </c>
      <c r="D346" s="76" t="s">
        <v>4661</v>
      </c>
      <c r="E346" s="75" t="s">
        <v>2515</v>
      </c>
      <c r="F346" s="75" t="s">
        <v>2260</v>
      </c>
      <c r="G346" s="77" t="s">
        <v>2338</v>
      </c>
      <c r="H346" s="78">
        <v>3168000</v>
      </c>
      <c r="I346" s="78">
        <v>3168000</v>
      </c>
      <c r="J346" s="79" t="s">
        <v>2874</v>
      </c>
      <c r="K346" s="79" t="s">
        <v>2221</v>
      </c>
      <c r="L346" s="76" t="s">
        <v>2399</v>
      </c>
      <c r="M346" s="76" t="s">
        <v>4619</v>
      </c>
      <c r="N346" s="76">
        <v>3837020</v>
      </c>
      <c r="O346" s="76" t="s">
        <v>2401</v>
      </c>
      <c r="P346" s="79" t="s">
        <v>2403</v>
      </c>
      <c r="Q346" s="79" t="s">
        <v>4647</v>
      </c>
      <c r="R346" s="79" t="s">
        <v>4836</v>
      </c>
      <c r="S346" s="79">
        <v>220160001</v>
      </c>
      <c r="T346" s="79" t="s">
        <v>4647</v>
      </c>
      <c r="U346" s="80" t="s">
        <v>142</v>
      </c>
      <c r="V346" s="80"/>
      <c r="W346" s="79"/>
      <c r="X346" s="81"/>
      <c r="Y346" s="79"/>
      <c r="Z346" s="79"/>
      <c r="AA346" s="82" t="str">
        <f t="shared" si="8"/>
        <v/>
      </c>
      <c r="AB346" s="80"/>
      <c r="AC346" s="80"/>
      <c r="AD346" s="80"/>
      <c r="AE346" s="76" t="s">
        <v>4681</v>
      </c>
      <c r="AF346" s="79" t="s">
        <v>2223</v>
      </c>
      <c r="AG346" s="76" t="s">
        <v>2371</v>
      </c>
    </row>
    <row r="347" spans="1:33" s="83" customFormat="1" ht="63.75" x14ac:dyDescent="0.25">
      <c r="A347" s="74" t="s">
        <v>2398</v>
      </c>
      <c r="B347" s="75" t="s">
        <v>4838</v>
      </c>
      <c r="C347" s="76" t="s">
        <v>4839</v>
      </c>
      <c r="D347" s="76" t="s">
        <v>3163</v>
      </c>
      <c r="E347" s="75" t="s">
        <v>2292</v>
      </c>
      <c r="F347" s="75" t="s">
        <v>2260</v>
      </c>
      <c r="G347" s="77" t="s">
        <v>2338</v>
      </c>
      <c r="H347" s="78">
        <v>30168000</v>
      </c>
      <c r="I347" s="78">
        <v>30168000</v>
      </c>
      <c r="J347" s="79" t="s">
        <v>2874</v>
      </c>
      <c r="K347" s="79" t="s">
        <v>2221</v>
      </c>
      <c r="L347" s="76" t="s">
        <v>2399</v>
      </c>
      <c r="M347" s="76" t="s">
        <v>4619</v>
      </c>
      <c r="N347" s="76">
        <v>3837020</v>
      </c>
      <c r="O347" s="76" t="s">
        <v>2401</v>
      </c>
      <c r="P347" s="79" t="s">
        <v>2403</v>
      </c>
      <c r="Q347" s="79" t="s">
        <v>4647</v>
      </c>
      <c r="R347" s="79" t="s">
        <v>4836</v>
      </c>
      <c r="S347" s="79">
        <v>220160001</v>
      </c>
      <c r="T347" s="79" t="s">
        <v>4647</v>
      </c>
      <c r="U347" s="80" t="s">
        <v>142</v>
      </c>
      <c r="V347" s="80"/>
      <c r="W347" s="79"/>
      <c r="X347" s="81"/>
      <c r="Y347" s="79"/>
      <c r="Z347" s="79"/>
      <c r="AA347" s="82" t="str">
        <f t="shared" si="8"/>
        <v/>
      </c>
      <c r="AB347" s="80"/>
      <c r="AC347" s="80"/>
      <c r="AD347" s="80"/>
      <c r="AE347" s="76" t="s">
        <v>4681</v>
      </c>
      <c r="AF347" s="79" t="s">
        <v>2223</v>
      </c>
      <c r="AG347" s="76" t="s">
        <v>2371</v>
      </c>
    </row>
    <row r="348" spans="1:33" s="83" customFormat="1" ht="63.75" x14ac:dyDescent="0.25">
      <c r="A348" s="74" t="s">
        <v>2398</v>
      </c>
      <c r="B348" s="75">
        <v>80111700</v>
      </c>
      <c r="C348" s="76" t="s">
        <v>4840</v>
      </c>
      <c r="D348" s="76" t="s">
        <v>4128</v>
      </c>
      <c r="E348" s="75" t="s">
        <v>2363</v>
      </c>
      <c r="F348" s="75" t="s">
        <v>2260</v>
      </c>
      <c r="G348" s="77" t="s">
        <v>2338</v>
      </c>
      <c r="H348" s="78">
        <v>10560000</v>
      </c>
      <c r="I348" s="78">
        <v>10560000</v>
      </c>
      <c r="J348" s="79" t="s">
        <v>2874</v>
      </c>
      <c r="K348" s="79" t="s">
        <v>2221</v>
      </c>
      <c r="L348" s="76" t="s">
        <v>2399</v>
      </c>
      <c r="M348" s="76" t="s">
        <v>4619</v>
      </c>
      <c r="N348" s="76">
        <v>3837020</v>
      </c>
      <c r="O348" s="76" t="s">
        <v>2401</v>
      </c>
      <c r="P348" s="79" t="s">
        <v>2403</v>
      </c>
      <c r="Q348" s="79" t="s">
        <v>4647</v>
      </c>
      <c r="R348" s="79" t="s">
        <v>4836</v>
      </c>
      <c r="S348" s="79">
        <v>220160001</v>
      </c>
      <c r="T348" s="79" t="s">
        <v>4647</v>
      </c>
      <c r="U348" s="80" t="s">
        <v>142</v>
      </c>
      <c r="V348" s="80"/>
      <c r="W348" s="79"/>
      <c r="X348" s="81"/>
      <c r="Y348" s="79"/>
      <c r="Z348" s="79"/>
      <c r="AA348" s="82" t="str">
        <f t="shared" si="8"/>
        <v/>
      </c>
      <c r="AB348" s="80"/>
      <c r="AC348" s="80"/>
      <c r="AD348" s="80"/>
      <c r="AE348" s="76" t="s">
        <v>4681</v>
      </c>
      <c r="AF348" s="79" t="s">
        <v>2223</v>
      </c>
      <c r="AG348" s="76" t="s">
        <v>2371</v>
      </c>
    </row>
    <row r="349" spans="1:33" s="83" customFormat="1" ht="63.75" x14ac:dyDescent="0.25">
      <c r="A349" s="74" t="s">
        <v>2398</v>
      </c>
      <c r="B349" s="75">
        <v>85111510</v>
      </c>
      <c r="C349" s="76" t="s">
        <v>4841</v>
      </c>
      <c r="D349" s="76" t="s">
        <v>4842</v>
      </c>
      <c r="E349" s="75" t="s">
        <v>2363</v>
      </c>
      <c r="F349" s="75" t="s">
        <v>2260</v>
      </c>
      <c r="G349" s="77" t="s">
        <v>2338</v>
      </c>
      <c r="H349" s="78">
        <v>10560000</v>
      </c>
      <c r="I349" s="78">
        <v>10560000</v>
      </c>
      <c r="J349" s="79" t="s">
        <v>2874</v>
      </c>
      <c r="K349" s="79" t="s">
        <v>2221</v>
      </c>
      <c r="L349" s="76" t="s">
        <v>2399</v>
      </c>
      <c r="M349" s="76" t="s">
        <v>4619</v>
      </c>
      <c r="N349" s="76">
        <v>3837020</v>
      </c>
      <c r="O349" s="76" t="s">
        <v>2401</v>
      </c>
      <c r="P349" s="79" t="s">
        <v>2403</v>
      </c>
      <c r="Q349" s="79" t="s">
        <v>4647</v>
      </c>
      <c r="R349" s="79" t="s">
        <v>4836</v>
      </c>
      <c r="S349" s="79">
        <v>220160001</v>
      </c>
      <c r="T349" s="79" t="s">
        <v>4647</v>
      </c>
      <c r="U349" s="80" t="s">
        <v>142</v>
      </c>
      <c r="V349" s="80"/>
      <c r="W349" s="79"/>
      <c r="X349" s="81"/>
      <c r="Y349" s="79"/>
      <c r="Z349" s="79"/>
      <c r="AA349" s="82" t="str">
        <f t="shared" si="8"/>
        <v/>
      </c>
      <c r="AB349" s="80"/>
      <c r="AC349" s="80"/>
      <c r="AD349" s="80"/>
      <c r="AE349" s="76" t="s">
        <v>4681</v>
      </c>
      <c r="AF349" s="79" t="s">
        <v>2223</v>
      </c>
      <c r="AG349" s="76" t="s">
        <v>2371</v>
      </c>
    </row>
    <row r="350" spans="1:33" s="83" customFormat="1" ht="63.75" x14ac:dyDescent="0.25">
      <c r="A350" s="74" t="s">
        <v>2398</v>
      </c>
      <c r="B350" s="75" t="s">
        <v>4838</v>
      </c>
      <c r="C350" s="76" t="s">
        <v>4843</v>
      </c>
      <c r="D350" s="76" t="s">
        <v>3160</v>
      </c>
      <c r="E350" s="75" t="s">
        <v>2347</v>
      </c>
      <c r="F350" s="75" t="s">
        <v>2260</v>
      </c>
      <c r="G350" s="77" t="s">
        <v>2338</v>
      </c>
      <c r="H350" s="78">
        <v>26400000</v>
      </c>
      <c r="I350" s="78">
        <v>26400000</v>
      </c>
      <c r="J350" s="79" t="s">
        <v>2874</v>
      </c>
      <c r="K350" s="79" t="s">
        <v>2221</v>
      </c>
      <c r="L350" s="76" t="s">
        <v>2399</v>
      </c>
      <c r="M350" s="76" t="s">
        <v>4619</v>
      </c>
      <c r="N350" s="76">
        <v>3837020</v>
      </c>
      <c r="O350" s="76" t="s">
        <v>2401</v>
      </c>
      <c r="P350" s="79" t="s">
        <v>2403</v>
      </c>
      <c r="Q350" s="79" t="s">
        <v>4647</v>
      </c>
      <c r="R350" s="79" t="s">
        <v>4836</v>
      </c>
      <c r="S350" s="79">
        <v>220160001</v>
      </c>
      <c r="T350" s="79" t="s">
        <v>4647</v>
      </c>
      <c r="U350" s="80" t="s">
        <v>142</v>
      </c>
      <c r="V350" s="80"/>
      <c r="W350" s="79"/>
      <c r="X350" s="81"/>
      <c r="Y350" s="79"/>
      <c r="Z350" s="79"/>
      <c r="AA350" s="82" t="str">
        <f t="shared" si="8"/>
        <v/>
      </c>
      <c r="AB350" s="80"/>
      <c r="AC350" s="80"/>
      <c r="AD350" s="80"/>
      <c r="AE350" s="76" t="s">
        <v>4681</v>
      </c>
      <c r="AF350" s="79" t="s">
        <v>2223</v>
      </c>
      <c r="AG350" s="76" t="s">
        <v>2371</v>
      </c>
    </row>
    <row r="351" spans="1:33" s="83" customFormat="1" ht="63.75" x14ac:dyDescent="0.25">
      <c r="A351" s="74" t="s">
        <v>2398</v>
      </c>
      <c r="B351" s="75">
        <v>81111503</v>
      </c>
      <c r="C351" s="76" t="s">
        <v>4844</v>
      </c>
      <c r="D351" s="76" t="s">
        <v>4603</v>
      </c>
      <c r="E351" s="75" t="s">
        <v>2363</v>
      </c>
      <c r="F351" s="75" t="s">
        <v>2260</v>
      </c>
      <c r="G351" s="77" t="s">
        <v>2338</v>
      </c>
      <c r="H351" s="78">
        <v>26400000</v>
      </c>
      <c r="I351" s="78">
        <v>26400000</v>
      </c>
      <c r="J351" s="79" t="s">
        <v>2874</v>
      </c>
      <c r="K351" s="79" t="s">
        <v>2221</v>
      </c>
      <c r="L351" s="76" t="s">
        <v>2399</v>
      </c>
      <c r="M351" s="76" t="s">
        <v>4619</v>
      </c>
      <c r="N351" s="76">
        <v>3837020</v>
      </c>
      <c r="O351" s="76" t="s">
        <v>2401</v>
      </c>
      <c r="P351" s="79" t="s">
        <v>2403</v>
      </c>
      <c r="Q351" s="79" t="s">
        <v>4647</v>
      </c>
      <c r="R351" s="79" t="s">
        <v>4836</v>
      </c>
      <c r="S351" s="79">
        <v>220160001</v>
      </c>
      <c r="T351" s="79" t="s">
        <v>4647</v>
      </c>
      <c r="U351" s="80" t="s">
        <v>142</v>
      </c>
      <c r="V351" s="80"/>
      <c r="W351" s="79"/>
      <c r="X351" s="81"/>
      <c r="Y351" s="79"/>
      <c r="Z351" s="79"/>
      <c r="AA351" s="82" t="str">
        <f t="shared" si="8"/>
        <v/>
      </c>
      <c r="AB351" s="80"/>
      <c r="AC351" s="80"/>
      <c r="AD351" s="80"/>
      <c r="AE351" s="76" t="s">
        <v>4681</v>
      </c>
      <c r="AF351" s="79" t="s">
        <v>2223</v>
      </c>
      <c r="AG351" s="76" t="s">
        <v>2371</v>
      </c>
    </row>
    <row r="352" spans="1:33" s="83" customFormat="1" ht="63.75" x14ac:dyDescent="0.25">
      <c r="A352" s="74" t="s">
        <v>2398</v>
      </c>
      <c r="B352" s="75" t="s">
        <v>4845</v>
      </c>
      <c r="C352" s="76" t="s">
        <v>4846</v>
      </c>
      <c r="D352" s="76" t="s">
        <v>4661</v>
      </c>
      <c r="E352" s="75" t="s">
        <v>2363</v>
      </c>
      <c r="F352" s="75" t="s">
        <v>2260</v>
      </c>
      <c r="G352" s="77" t="s">
        <v>2338</v>
      </c>
      <c r="H352" s="78">
        <v>10560000</v>
      </c>
      <c r="I352" s="78">
        <v>10560000</v>
      </c>
      <c r="J352" s="79" t="s">
        <v>2874</v>
      </c>
      <c r="K352" s="79" t="s">
        <v>2221</v>
      </c>
      <c r="L352" s="76" t="s">
        <v>2399</v>
      </c>
      <c r="M352" s="76" t="s">
        <v>4619</v>
      </c>
      <c r="N352" s="76">
        <v>3837020</v>
      </c>
      <c r="O352" s="76" t="s">
        <v>2401</v>
      </c>
      <c r="P352" s="79" t="s">
        <v>2403</v>
      </c>
      <c r="Q352" s="79" t="s">
        <v>4647</v>
      </c>
      <c r="R352" s="79" t="s">
        <v>4836</v>
      </c>
      <c r="S352" s="79">
        <v>220160001</v>
      </c>
      <c r="T352" s="79" t="s">
        <v>4647</v>
      </c>
      <c r="U352" s="80" t="s">
        <v>142</v>
      </c>
      <c r="V352" s="80"/>
      <c r="W352" s="79"/>
      <c r="X352" s="81"/>
      <c r="Y352" s="79"/>
      <c r="Z352" s="79"/>
      <c r="AA352" s="82" t="str">
        <f t="shared" si="8"/>
        <v/>
      </c>
      <c r="AB352" s="80"/>
      <c r="AC352" s="80"/>
      <c r="AD352" s="80"/>
      <c r="AE352" s="76" t="s">
        <v>4681</v>
      </c>
      <c r="AF352" s="79" t="s">
        <v>2223</v>
      </c>
      <c r="AG352" s="76" t="s">
        <v>2371</v>
      </c>
    </row>
    <row r="353" spans="1:33" s="83" customFormat="1" ht="63.75" x14ac:dyDescent="0.25">
      <c r="A353" s="74" t="s">
        <v>2398</v>
      </c>
      <c r="B353" s="75">
        <v>46181804</v>
      </c>
      <c r="C353" s="76" t="s">
        <v>4847</v>
      </c>
      <c r="D353" s="76" t="s">
        <v>4128</v>
      </c>
      <c r="E353" s="75" t="s">
        <v>2515</v>
      </c>
      <c r="F353" s="75" t="s">
        <v>2260</v>
      </c>
      <c r="G353" s="77" t="s">
        <v>2338</v>
      </c>
      <c r="H353" s="78">
        <v>10560000</v>
      </c>
      <c r="I353" s="78">
        <v>10560000</v>
      </c>
      <c r="J353" s="79" t="s">
        <v>2874</v>
      </c>
      <c r="K353" s="79" t="s">
        <v>2221</v>
      </c>
      <c r="L353" s="76" t="s">
        <v>2399</v>
      </c>
      <c r="M353" s="76" t="s">
        <v>4619</v>
      </c>
      <c r="N353" s="76">
        <v>3837020</v>
      </c>
      <c r="O353" s="76" t="s">
        <v>2401</v>
      </c>
      <c r="P353" s="79" t="s">
        <v>2403</v>
      </c>
      <c r="Q353" s="79" t="s">
        <v>4647</v>
      </c>
      <c r="R353" s="79" t="s">
        <v>4836</v>
      </c>
      <c r="S353" s="79">
        <v>220160001</v>
      </c>
      <c r="T353" s="79" t="s">
        <v>4647</v>
      </c>
      <c r="U353" s="80" t="s">
        <v>142</v>
      </c>
      <c r="V353" s="80"/>
      <c r="W353" s="79"/>
      <c r="X353" s="81"/>
      <c r="Y353" s="79"/>
      <c r="Z353" s="79"/>
      <c r="AA353" s="82" t="str">
        <f t="shared" si="8"/>
        <v/>
      </c>
      <c r="AB353" s="80"/>
      <c r="AC353" s="80"/>
      <c r="AD353" s="80"/>
      <c r="AE353" s="76" t="s">
        <v>4681</v>
      </c>
      <c r="AF353" s="79" t="s">
        <v>2223</v>
      </c>
      <c r="AG353" s="76" t="s">
        <v>2371</v>
      </c>
    </row>
    <row r="354" spans="1:33" s="83" customFormat="1" ht="63.75" x14ac:dyDescent="0.25">
      <c r="A354" s="74" t="s">
        <v>2398</v>
      </c>
      <c r="B354" s="75">
        <v>32151800</v>
      </c>
      <c r="C354" s="76" t="s">
        <v>4848</v>
      </c>
      <c r="D354" s="76" t="s">
        <v>4603</v>
      </c>
      <c r="E354" s="75" t="s">
        <v>2292</v>
      </c>
      <c r="F354" s="75" t="s">
        <v>2326</v>
      </c>
      <c r="G354" s="77" t="s">
        <v>2338</v>
      </c>
      <c r="H354" s="78">
        <v>158000000</v>
      </c>
      <c r="I354" s="78">
        <v>158000000</v>
      </c>
      <c r="J354" s="79" t="s">
        <v>2874</v>
      </c>
      <c r="K354" s="79" t="s">
        <v>2221</v>
      </c>
      <c r="L354" s="76" t="s">
        <v>2399</v>
      </c>
      <c r="M354" s="76" t="s">
        <v>4619</v>
      </c>
      <c r="N354" s="76">
        <v>3837020</v>
      </c>
      <c r="O354" s="76" t="s">
        <v>2401</v>
      </c>
      <c r="P354" s="79" t="s">
        <v>2403</v>
      </c>
      <c r="Q354" s="79" t="s">
        <v>4647</v>
      </c>
      <c r="R354" s="79" t="s">
        <v>4836</v>
      </c>
      <c r="S354" s="79">
        <v>220160001</v>
      </c>
      <c r="T354" s="79" t="s">
        <v>4647</v>
      </c>
      <c r="U354" s="80" t="s">
        <v>138</v>
      </c>
      <c r="V354" s="80"/>
      <c r="W354" s="79"/>
      <c r="X354" s="81"/>
      <c r="Y354" s="79"/>
      <c r="Z354" s="79"/>
      <c r="AA354" s="82" t="str">
        <f t="shared" si="8"/>
        <v/>
      </c>
      <c r="AB354" s="80"/>
      <c r="AC354" s="80"/>
      <c r="AD354" s="80"/>
      <c r="AE354" s="76" t="s">
        <v>4681</v>
      </c>
      <c r="AF354" s="79" t="s">
        <v>2223</v>
      </c>
      <c r="AG354" s="76" t="s">
        <v>2371</v>
      </c>
    </row>
    <row r="355" spans="1:33" s="83" customFormat="1" ht="63.75" x14ac:dyDescent="0.25">
      <c r="A355" s="74" t="s">
        <v>2398</v>
      </c>
      <c r="B355" s="75" t="s">
        <v>4849</v>
      </c>
      <c r="C355" s="76" t="s">
        <v>4850</v>
      </c>
      <c r="D355" s="76" t="s">
        <v>3168</v>
      </c>
      <c r="E355" s="75" t="s">
        <v>2292</v>
      </c>
      <c r="F355" s="75" t="s">
        <v>2260</v>
      </c>
      <c r="G355" s="77" t="s">
        <v>2338</v>
      </c>
      <c r="H355" s="78">
        <v>18000000</v>
      </c>
      <c r="I355" s="78">
        <v>18000000</v>
      </c>
      <c r="J355" s="79" t="s">
        <v>2874</v>
      </c>
      <c r="K355" s="79" t="s">
        <v>2221</v>
      </c>
      <c r="L355" s="76" t="s">
        <v>2399</v>
      </c>
      <c r="M355" s="76" t="s">
        <v>4619</v>
      </c>
      <c r="N355" s="76">
        <v>3837020</v>
      </c>
      <c r="O355" s="76" t="s">
        <v>2401</v>
      </c>
      <c r="P355" s="79" t="s">
        <v>2403</v>
      </c>
      <c r="Q355" s="79" t="s">
        <v>4647</v>
      </c>
      <c r="R355" s="79" t="s">
        <v>4851</v>
      </c>
      <c r="S355" s="79">
        <v>220156001</v>
      </c>
      <c r="T355" s="79" t="s">
        <v>4647</v>
      </c>
      <c r="U355" s="80" t="s">
        <v>127</v>
      </c>
      <c r="V355" s="80"/>
      <c r="W355" s="79"/>
      <c r="X355" s="81"/>
      <c r="Y355" s="79"/>
      <c r="Z355" s="79"/>
      <c r="AA355" s="82" t="str">
        <f t="shared" si="8"/>
        <v/>
      </c>
      <c r="AB355" s="80"/>
      <c r="AC355" s="80"/>
      <c r="AD355" s="80"/>
      <c r="AE355" s="76" t="s">
        <v>4811</v>
      </c>
      <c r="AF355" s="79" t="s">
        <v>2223</v>
      </c>
      <c r="AG355" s="76" t="s">
        <v>2371</v>
      </c>
    </row>
    <row r="356" spans="1:33" s="83" customFormat="1" ht="63.75" x14ac:dyDescent="0.25">
      <c r="A356" s="74" t="s">
        <v>2398</v>
      </c>
      <c r="B356" s="75">
        <v>80111700</v>
      </c>
      <c r="C356" s="76" t="s">
        <v>4852</v>
      </c>
      <c r="D356" s="76" t="s">
        <v>4128</v>
      </c>
      <c r="E356" s="75" t="s">
        <v>2292</v>
      </c>
      <c r="F356" s="75" t="s">
        <v>2260</v>
      </c>
      <c r="G356" s="77" t="s">
        <v>2338</v>
      </c>
      <c r="H356" s="78">
        <v>19000000</v>
      </c>
      <c r="I356" s="78">
        <v>19000000</v>
      </c>
      <c r="J356" s="79" t="s">
        <v>2874</v>
      </c>
      <c r="K356" s="79" t="s">
        <v>2221</v>
      </c>
      <c r="L356" s="76" t="s">
        <v>2399</v>
      </c>
      <c r="M356" s="76" t="s">
        <v>4619</v>
      </c>
      <c r="N356" s="76">
        <v>3837020</v>
      </c>
      <c r="O356" s="76" t="s">
        <v>2401</v>
      </c>
      <c r="P356" s="79" t="s">
        <v>2403</v>
      </c>
      <c r="Q356" s="79" t="s">
        <v>4647</v>
      </c>
      <c r="R356" s="79" t="s">
        <v>4851</v>
      </c>
      <c r="S356" s="79">
        <v>220156001</v>
      </c>
      <c r="T356" s="79" t="s">
        <v>4647</v>
      </c>
      <c r="U356" s="80" t="s">
        <v>127</v>
      </c>
      <c r="V356" s="80"/>
      <c r="W356" s="79"/>
      <c r="X356" s="81"/>
      <c r="Y356" s="79"/>
      <c r="Z356" s="79"/>
      <c r="AA356" s="82" t="str">
        <f t="shared" si="8"/>
        <v/>
      </c>
      <c r="AB356" s="80"/>
      <c r="AC356" s="80"/>
      <c r="AD356" s="80"/>
      <c r="AE356" s="76" t="s">
        <v>4811</v>
      </c>
      <c r="AF356" s="79" t="s">
        <v>2223</v>
      </c>
      <c r="AG356" s="76" t="s">
        <v>2371</v>
      </c>
    </row>
    <row r="357" spans="1:33" s="83" customFormat="1" ht="63.75" x14ac:dyDescent="0.25">
      <c r="A357" s="74" t="s">
        <v>2398</v>
      </c>
      <c r="B357" s="75">
        <v>93141506</v>
      </c>
      <c r="C357" s="76" t="s">
        <v>4853</v>
      </c>
      <c r="D357" s="76" t="s">
        <v>4128</v>
      </c>
      <c r="E357" s="75" t="s">
        <v>2292</v>
      </c>
      <c r="F357" s="75" t="s">
        <v>2260</v>
      </c>
      <c r="G357" s="77" t="s">
        <v>2338</v>
      </c>
      <c r="H357" s="78">
        <v>35900000.000000007</v>
      </c>
      <c r="I357" s="78">
        <v>35900000.000000007</v>
      </c>
      <c r="J357" s="79" t="s">
        <v>2874</v>
      </c>
      <c r="K357" s="79" t="s">
        <v>2221</v>
      </c>
      <c r="L357" s="76" t="s">
        <v>2399</v>
      </c>
      <c r="M357" s="76" t="s">
        <v>4619</v>
      </c>
      <c r="N357" s="76">
        <v>3837020</v>
      </c>
      <c r="O357" s="76" t="s">
        <v>2401</v>
      </c>
      <c r="P357" s="79" t="s">
        <v>2403</v>
      </c>
      <c r="Q357" s="79" t="s">
        <v>4647</v>
      </c>
      <c r="R357" s="79" t="s">
        <v>4851</v>
      </c>
      <c r="S357" s="79">
        <v>220156001</v>
      </c>
      <c r="T357" s="79" t="s">
        <v>4647</v>
      </c>
      <c r="U357" s="80" t="s">
        <v>127</v>
      </c>
      <c r="V357" s="80"/>
      <c r="W357" s="79"/>
      <c r="X357" s="81"/>
      <c r="Y357" s="79"/>
      <c r="Z357" s="79"/>
      <c r="AA357" s="82" t="str">
        <f t="shared" si="8"/>
        <v/>
      </c>
      <c r="AB357" s="80"/>
      <c r="AC357" s="80"/>
      <c r="AD357" s="80"/>
      <c r="AE357" s="76" t="s">
        <v>4811</v>
      </c>
      <c r="AF357" s="79" t="s">
        <v>2223</v>
      </c>
      <c r="AG357" s="76" t="s">
        <v>2371</v>
      </c>
    </row>
    <row r="358" spans="1:33" s="83" customFormat="1" ht="63.75" x14ac:dyDescent="0.25">
      <c r="A358" s="74" t="s">
        <v>2398</v>
      </c>
      <c r="B358" s="75">
        <v>80111700</v>
      </c>
      <c r="C358" s="76" t="s">
        <v>4854</v>
      </c>
      <c r="D358" s="76" t="s">
        <v>4128</v>
      </c>
      <c r="E358" s="75" t="s">
        <v>2224</v>
      </c>
      <c r="F358" s="84" t="s">
        <v>2834</v>
      </c>
      <c r="G358" s="77" t="s">
        <v>2338</v>
      </c>
      <c r="H358" s="78">
        <v>20000000</v>
      </c>
      <c r="I358" s="78">
        <v>20000000</v>
      </c>
      <c r="J358" s="79" t="s">
        <v>2874</v>
      </c>
      <c r="K358" s="79" t="s">
        <v>2221</v>
      </c>
      <c r="L358" s="76" t="s">
        <v>2399</v>
      </c>
      <c r="M358" s="76" t="s">
        <v>4619</v>
      </c>
      <c r="N358" s="76">
        <v>3837020</v>
      </c>
      <c r="O358" s="76" t="s">
        <v>2401</v>
      </c>
      <c r="P358" s="79" t="s">
        <v>2403</v>
      </c>
      <c r="Q358" s="79" t="s">
        <v>4647</v>
      </c>
      <c r="R358" s="79" t="s">
        <v>4851</v>
      </c>
      <c r="S358" s="79">
        <v>220156001</v>
      </c>
      <c r="T358" s="79" t="s">
        <v>4647</v>
      </c>
      <c r="U358" s="80" t="s">
        <v>127</v>
      </c>
      <c r="V358" s="80"/>
      <c r="W358" s="79"/>
      <c r="X358" s="81"/>
      <c r="Y358" s="79"/>
      <c r="Z358" s="79"/>
      <c r="AA358" s="82" t="str">
        <f t="shared" si="8"/>
        <v/>
      </c>
      <c r="AB358" s="80"/>
      <c r="AC358" s="80"/>
      <c r="AD358" s="80"/>
      <c r="AE358" s="76" t="s">
        <v>4811</v>
      </c>
      <c r="AF358" s="79" t="s">
        <v>2223</v>
      </c>
      <c r="AG358" s="76" t="s">
        <v>2371</v>
      </c>
    </row>
    <row r="359" spans="1:33" s="83" customFormat="1" ht="63.75" x14ac:dyDescent="0.25">
      <c r="A359" s="74" t="s">
        <v>2398</v>
      </c>
      <c r="B359" s="75" t="s">
        <v>4855</v>
      </c>
      <c r="C359" s="76" t="s">
        <v>4856</v>
      </c>
      <c r="D359" s="76" t="s">
        <v>3161</v>
      </c>
      <c r="E359" s="75" t="s">
        <v>2302</v>
      </c>
      <c r="F359" s="84" t="s">
        <v>2834</v>
      </c>
      <c r="G359" s="77" t="s">
        <v>2338</v>
      </c>
      <c r="H359" s="78">
        <v>47520000</v>
      </c>
      <c r="I359" s="78">
        <v>47520000</v>
      </c>
      <c r="J359" s="79" t="s">
        <v>2874</v>
      </c>
      <c r="K359" s="79" t="s">
        <v>2221</v>
      </c>
      <c r="L359" s="76" t="s">
        <v>2399</v>
      </c>
      <c r="M359" s="76" t="s">
        <v>4619</v>
      </c>
      <c r="N359" s="76" t="s">
        <v>4810</v>
      </c>
      <c r="O359" s="76" t="s">
        <v>2401</v>
      </c>
      <c r="P359" s="79" t="s">
        <v>2403</v>
      </c>
      <c r="Q359" s="79" t="s">
        <v>4647</v>
      </c>
      <c r="R359" s="79" t="s">
        <v>4851</v>
      </c>
      <c r="S359" s="79">
        <v>220156001</v>
      </c>
      <c r="T359" s="79" t="s">
        <v>4647</v>
      </c>
      <c r="U359" s="80" t="s">
        <v>127</v>
      </c>
      <c r="V359" s="80"/>
      <c r="W359" s="79"/>
      <c r="X359" s="81"/>
      <c r="Y359" s="79"/>
      <c r="Z359" s="79"/>
      <c r="AA359" s="82" t="str">
        <f t="shared" si="8"/>
        <v/>
      </c>
      <c r="AB359" s="80"/>
      <c r="AC359" s="80"/>
      <c r="AD359" s="80"/>
      <c r="AE359" s="76" t="s">
        <v>4681</v>
      </c>
      <c r="AF359" s="79" t="s">
        <v>2223</v>
      </c>
      <c r="AG359" s="76" t="s">
        <v>2371</v>
      </c>
    </row>
    <row r="360" spans="1:33" s="83" customFormat="1" ht="63.75" x14ac:dyDescent="0.25">
      <c r="A360" s="74" t="s">
        <v>2398</v>
      </c>
      <c r="B360" s="75">
        <v>93141506</v>
      </c>
      <c r="C360" s="76" t="s">
        <v>4857</v>
      </c>
      <c r="D360" s="76" t="s">
        <v>3161</v>
      </c>
      <c r="E360" s="75" t="s">
        <v>2302</v>
      </c>
      <c r="F360" s="84" t="s">
        <v>2834</v>
      </c>
      <c r="G360" s="77" t="s">
        <v>2338</v>
      </c>
      <c r="H360" s="78">
        <v>50000000</v>
      </c>
      <c r="I360" s="78">
        <v>50000000</v>
      </c>
      <c r="J360" s="79" t="s">
        <v>2874</v>
      </c>
      <c r="K360" s="79" t="s">
        <v>2221</v>
      </c>
      <c r="L360" s="76" t="s">
        <v>2399</v>
      </c>
      <c r="M360" s="76" t="s">
        <v>4619</v>
      </c>
      <c r="N360" s="76" t="s">
        <v>4810</v>
      </c>
      <c r="O360" s="76" t="s">
        <v>2401</v>
      </c>
      <c r="P360" s="79" t="s">
        <v>2403</v>
      </c>
      <c r="Q360" s="79" t="s">
        <v>4647</v>
      </c>
      <c r="R360" s="79" t="s">
        <v>4851</v>
      </c>
      <c r="S360" s="79">
        <v>220156001</v>
      </c>
      <c r="T360" s="79" t="s">
        <v>4647</v>
      </c>
      <c r="U360" s="80" t="s">
        <v>127</v>
      </c>
      <c r="V360" s="80"/>
      <c r="W360" s="79"/>
      <c r="X360" s="81"/>
      <c r="Y360" s="79"/>
      <c r="Z360" s="79"/>
      <c r="AA360" s="82" t="str">
        <f t="shared" si="8"/>
        <v/>
      </c>
      <c r="AB360" s="80"/>
      <c r="AC360" s="80"/>
      <c r="AD360" s="80"/>
      <c r="AE360" s="76" t="s">
        <v>4811</v>
      </c>
      <c r="AF360" s="79" t="s">
        <v>2223</v>
      </c>
      <c r="AG360" s="76" t="s">
        <v>2371</v>
      </c>
    </row>
    <row r="361" spans="1:33" s="83" customFormat="1" ht="63.75" x14ac:dyDescent="0.25">
      <c r="A361" s="74" t="s">
        <v>2398</v>
      </c>
      <c r="B361" s="75">
        <v>53102700</v>
      </c>
      <c r="C361" s="76" t="s">
        <v>4858</v>
      </c>
      <c r="D361" s="76" t="s">
        <v>3161</v>
      </c>
      <c r="E361" s="75" t="s">
        <v>2219</v>
      </c>
      <c r="F361" s="84" t="s">
        <v>2834</v>
      </c>
      <c r="G361" s="77" t="s">
        <v>2338</v>
      </c>
      <c r="H361" s="78">
        <v>45000000</v>
      </c>
      <c r="I361" s="78">
        <v>45000000</v>
      </c>
      <c r="J361" s="79" t="s">
        <v>2874</v>
      </c>
      <c r="K361" s="79" t="s">
        <v>2221</v>
      </c>
      <c r="L361" s="76" t="s">
        <v>2399</v>
      </c>
      <c r="M361" s="76" t="s">
        <v>4619</v>
      </c>
      <c r="N361" s="76" t="s">
        <v>4810</v>
      </c>
      <c r="O361" s="76" t="s">
        <v>2401</v>
      </c>
      <c r="P361" s="79" t="s">
        <v>2403</v>
      </c>
      <c r="Q361" s="79" t="s">
        <v>4647</v>
      </c>
      <c r="R361" s="79" t="s">
        <v>4851</v>
      </c>
      <c r="S361" s="79">
        <v>220156001</v>
      </c>
      <c r="T361" s="79" t="s">
        <v>4647</v>
      </c>
      <c r="U361" s="80" t="s">
        <v>127</v>
      </c>
      <c r="V361" s="80"/>
      <c r="W361" s="79"/>
      <c r="X361" s="81"/>
      <c r="Y361" s="79"/>
      <c r="Z361" s="79"/>
      <c r="AA361" s="82" t="str">
        <f t="shared" si="8"/>
        <v/>
      </c>
      <c r="AB361" s="80"/>
      <c r="AC361" s="80"/>
      <c r="AD361" s="80"/>
      <c r="AE361" s="76" t="s">
        <v>4811</v>
      </c>
      <c r="AF361" s="79" t="s">
        <v>2223</v>
      </c>
      <c r="AG361" s="76" t="s">
        <v>2371</v>
      </c>
    </row>
    <row r="362" spans="1:33" s="83" customFormat="1" ht="63.75" x14ac:dyDescent="0.25">
      <c r="A362" s="74" t="s">
        <v>2398</v>
      </c>
      <c r="B362" s="75">
        <v>93141506</v>
      </c>
      <c r="C362" s="76" t="s">
        <v>4859</v>
      </c>
      <c r="D362" s="76" t="s">
        <v>3168</v>
      </c>
      <c r="E362" s="75" t="s">
        <v>2219</v>
      </c>
      <c r="F362" s="75" t="s">
        <v>2326</v>
      </c>
      <c r="G362" s="77" t="s">
        <v>2338</v>
      </c>
      <c r="H362" s="78">
        <v>530000000</v>
      </c>
      <c r="I362" s="78">
        <v>530000000</v>
      </c>
      <c r="J362" s="79" t="s">
        <v>2874</v>
      </c>
      <c r="K362" s="79" t="s">
        <v>2221</v>
      </c>
      <c r="L362" s="76" t="s">
        <v>2399</v>
      </c>
      <c r="M362" s="76" t="s">
        <v>4619</v>
      </c>
      <c r="N362" s="76" t="s">
        <v>4810</v>
      </c>
      <c r="O362" s="76" t="s">
        <v>2401</v>
      </c>
      <c r="P362" s="79" t="s">
        <v>2403</v>
      </c>
      <c r="Q362" s="79" t="s">
        <v>4647</v>
      </c>
      <c r="R362" s="79" t="s">
        <v>4851</v>
      </c>
      <c r="S362" s="79">
        <v>220156001</v>
      </c>
      <c r="T362" s="79" t="s">
        <v>4647</v>
      </c>
      <c r="U362" s="80" t="s">
        <v>127</v>
      </c>
      <c r="V362" s="80"/>
      <c r="W362" s="79"/>
      <c r="X362" s="81"/>
      <c r="Y362" s="79"/>
      <c r="Z362" s="79"/>
      <c r="AA362" s="82" t="str">
        <f t="shared" si="8"/>
        <v/>
      </c>
      <c r="AB362" s="80"/>
      <c r="AC362" s="80"/>
      <c r="AD362" s="80"/>
      <c r="AE362" s="76" t="s">
        <v>4811</v>
      </c>
      <c r="AF362" s="79" t="s">
        <v>2223</v>
      </c>
      <c r="AG362" s="76" t="s">
        <v>2371</v>
      </c>
    </row>
    <row r="363" spans="1:33" s="83" customFormat="1" ht="63.75" x14ac:dyDescent="0.25">
      <c r="A363" s="74" t="s">
        <v>2398</v>
      </c>
      <c r="B363" s="75">
        <v>93141506</v>
      </c>
      <c r="C363" s="76" t="s">
        <v>4860</v>
      </c>
      <c r="D363" s="76" t="s">
        <v>3168</v>
      </c>
      <c r="E363" s="75" t="s">
        <v>2292</v>
      </c>
      <c r="F363" s="75" t="s">
        <v>2326</v>
      </c>
      <c r="G363" s="77" t="s">
        <v>2338</v>
      </c>
      <c r="H363" s="78">
        <v>355000000</v>
      </c>
      <c r="I363" s="78">
        <v>355000000</v>
      </c>
      <c r="J363" s="79" t="s">
        <v>2874</v>
      </c>
      <c r="K363" s="79" t="s">
        <v>2221</v>
      </c>
      <c r="L363" s="76" t="s">
        <v>2399</v>
      </c>
      <c r="M363" s="76" t="s">
        <v>4619</v>
      </c>
      <c r="N363" s="76" t="s">
        <v>4810</v>
      </c>
      <c r="O363" s="76" t="s">
        <v>2401</v>
      </c>
      <c r="P363" s="79" t="s">
        <v>2403</v>
      </c>
      <c r="Q363" s="79" t="s">
        <v>4647</v>
      </c>
      <c r="R363" s="79" t="s">
        <v>4851</v>
      </c>
      <c r="S363" s="79">
        <v>220156001</v>
      </c>
      <c r="T363" s="79" t="s">
        <v>4647</v>
      </c>
      <c r="U363" s="80" t="s">
        <v>127</v>
      </c>
      <c r="V363" s="80"/>
      <c r="W363" s="79"/>
      <c r="X363" s="81"/>
      <c r="Y363" s="79"/>
      <c r="Z363" s="79"/>
      <c r="AA363" s="82" t="str">
        <f t="shared" si="8"/>
        <v/>
      </c>
      <c r="AB363" s="80"/>
      <c r="AC363" s="80"/>
      <c r="AD363" s="80"/>
      <c r="AE363" s="76" t="s">
        <v>4811</v>
      </c>
      <c r="AF363" s="79" t="s">
        <v>2223</v>
      </c>
      <c r="AG363" s="76" t="s">
        <v>2371</v>
      </c>
    </row>
    <row r="364" spans="1:33" s="83" customFormat="1" ht="63.75" x14ac:dyDescent="0.25">
      <c r="A364" s="74" t="s">
        <v>2398</v>
      </c>
      <c r="B364" s="75">
        <v>86101810</v>
      </c>
      <c r="C364" s="76" t="s">
        <v>4861</v>
      </c>
      <c r="D364" s="76" t="s">
        <v>3168</v>
      </c>
      <c r="E364" s="75" t="s">
        <v>2292</v>
      </c>
      <c r="F364" s="75" t="s">
        <v>2326</v>
      </c>
      <c r="G364" s="77" t="s">
        <v>2338</v>
      </c>
      <c r="H364" s="78">
        <v>331200000</v>
      </c>
      <c r="I364" s="78">
        <v>331200000</v>
      </c>
      <c r="J364" s="79" t="s">
        <v>2874</v>
      </c>
      <c r="K364" s="79" t="s">
        <v>2221</v>
      </c>
      <c r="L364" s="76" t="s">
        <v>2399</v>
      </c>
      <c r="M364" s="76" t="s">
        <v>4619</v>
      </c>
      <c r="N364" s="76" t="s">
        <v>4810</v>
      </c>
      <c r="O364" s="76" t="s">
        <v>2401</v>
      </c>
      <c r="P364" s="79" t="s">
        <v>2403</v>
      </c>
      <c r="Q364" s="79" t="s">
        <v>4647</v>
      </c>
      <c r="R364" s="79" t="s">
        <v>4862</v>
      </c>
      <c r="S364" s="79">
        <v>220157001</v>
      </c>
      <c r="T364" s="79" t="s">
        <v>4647</v>
      </c>
      <c r="U364" s="80" t="s">
        <v>130</v>
      </c>
      <c r="V364" s="80"/>
      <c r="W364" s="79"/>
      <c r="X364" s="81"/>
      <c r="Y364" s="79"/>
      <c r="Z364" s="79"/>
      <c r="AA364" s="82" t="str">
        <f t="shared" si="8"/>
        <v/>
      </c>
      <c r="AB364" s="80"/>
      <c r="AC364" s="80"/>
      <c r="AD364" s="80"/>
      <c r="AE364" s="76" t="s">
        <v>4811</v>
      </c>
      <c r="AF364" s="79" t="s">
        <v>2223</v>
      </c>
      <c r="AG364" s="76" t="s">
        <v>2371</v>
      </c>
    </row>
    <row r="365" spans="1:33" s="83" customFormat="1" ht="63.75" x14ac:dyDescent="0.25">
      <c r="A365" s="74" t="s">
        <v>2398</v>
      </c>
      <c r="B365" s="75">
        <v>86101810</v>
      </c>
      <c r="C365" s="76" t="s">
        <v>4863</v>
      </c>
      <c r="D365" s="76" t="s">
        <v>4128</v>
      </c>
      <c r="E365" s="75" t="s">
        <v>2363</v>
      </c>
      <c r="F365" s="84" t="s">
        <v>2834</v>
      </c>
      <c r="G365" s="77" t="s">
        <v>2338</v>
      </c>
      <c r="H365" s="78">
        <v>25344000</v>
      </c>
      <c r="I365" s="78">
        <v>25344000</v>
      </c>
      <c r="J365" s="79" t="s">
        <v>2874</v>
      </c>
      <c r="K365" s="79" t="s">
        <v>2221</v>
      </c>
      <c r="L365" s="76" t="s">
        <v>2399</v>
      </c>
      <c r="M365" s="76" t="s">
        <v>4619</v>
      </c>
      <c r="N365" s="76" t="s">
        <v>4810</v>
      </c>
      <c r="O365" s="76" t="s">
        <v>2401</v>
      </c>
      <c r="P365" s="79" t="s">
        <v>2403</v>
      </c>
      <c r="Q365" s="79" t="s">
        <v>4647</v>
      </c>
      <c r="R365" s="79" t="s">
        <v>4862</v>
      </c>
      <c r="S365" s="79">
        <v>220157001</v>
      </c>
      <c r="T365" s="79" t="s">
        <v>4647</v>
      </c>
      <c r="U365" s="80" t="s">
        <v>132</v>
      </c>
      <c r="V365" s="80"/>
      <c r="W365" s="79"/>
      <c r="X365" s="81"/>
      <c r="Y365" s="79"/>
      <c r="Z365" s="79"/>
      <c r="AA365" s="82" t="str">
        <f t="shared" si="8"/>
        <v/>
      </c>
      <c r="AB365" s="80"/>
      <c r="AC365" s="80"/>
      <c r="AD365" s="80"/>
      <c r="AE365" s="76" t="s">
        <v>4811</v>
      </c>
      <c r="AF365" s="79" t="s">
        <v>2223</v>
      </c>
      <c r="AG365" s="76" t="s">
        <v>2371</v>
      </c>
    </row>
    <row r="366" spans="1:33" s="83" customFormat="1" ht="63.75" x14ac:dyDescent="0.25">
      <c r="A366" s="74" t="s">
        <v>2398</v>
      </c>
      <c r="B366" s="75">
        <v>80111700</v>
      </c>
      <c r="C366" s="76" t="s">
        <v>4864</v>
      </c>
      <c r="D366" s="76" t="s">
        <v>4661</v>
      </c>
      <c r="E366" s="75" t="s">
        <v>2268</v>
      </c>
      <c r="F366" s="75" t="s">
        <v>2260</v>
      </c>
      <c r="G366" s="77" t="s">
        <v>2338</v>
      </c>
      <c r="H366" s="78">
        <v>23232000</v>
      </c>
      <c r="I366" s="78">
        <v>23232000</v>
      </c>
      <c r="J366" s="79" t="s">
        <v>2874</v>
      </c>
      <c r="K366" s="79" t="s">
        <v>2221</v>
      </c>
      <c r="L366" s="76" t="s">
        <v>2399</v>
      </c>
      <c r="M366" s="76" t="s">
        <v>4619</v>
      </c>
      <c r="N366" s="76" t="s">
        <v>4810</v>
      </c>
      <c r="O366" s="76" t="s">
        <v>2401</v>
      </c>
      <c r="P366" s="79" t="s">
        <v>2403</v>
      </c>
      <c r="Q366" s="79" t="s">
        <v>4647</v>
      </c>
      <c r="R366" s="79" t="s">
        <v>4862</v>
      </c>
      <c r="S366" s="79">
        <v>220157001</v>
      </c>
      <c r="T366" s="79" t="s">
        <v>4647</v>
      </c>
      <c r="U366" s="80" t="s">
        <v>131</v>
      </c>
      <c r="V366" s="80"/>
      <c r="W366" s="79"/>
      <c r="X366" s="81"/>
      <c r="Y366" s="79"/>
      <c r="Z366" s="79"/>
      <c r="AA366" s="82" t="str">
        <f t="shared" si="8"/>
        <v/>
      </c>
      <c r="AB366" s="80"/>
      <c r="AC366" s="80"/>
      <c r="AD366" s="80"/>
      <c r="AE366" s="76" t="s">
        <v>4681</v>
      </c>
      <c r="AF366" s="79" t="s">
        <v>2223</v>
      </c>
      <c r="AG366" s="76" t="s">
        <v>2371</v>
      </c>
    </row>
    <row r="367" spans="1:33" s="83" customFormat="1" ht="63.75" x14ac:dyDescent="0.25">
      <c r="A367" s="74" t="s">
        <v>2398</v>
      </c>
      <c r="B367" s="75">
        <v>24122004</v>
      </c>
      <c r="C367" s="76" t="s">
        <v>4865</v>
      </c>
      <c r="D367" s="76" t="s">
        <v>3168</v>
      </c>
      <c r="E367" s="75" t="s">
        <v>2302</v>
      </c>
      <c r="F367" s="75" t="s">
        <v>2291</v>
      </c>
      <c r="G367" s="77" t="s">
        <v>2338</v>
      </c>
      <c r="H367" s="78">
        <v>25441678100</v>
      </c>
      <c r="I367" s="78">
        <v>25441678100</v>
      </c>
      <c r="J367" s="79" t="s">
        <v>2874</v>
      </c>
      <c r="K367" s="79" t="s">
        <v>2221</v>
      </c>
      <c r="L367" s="76" t="s">
        <v>2399</v>
      </c>
      <c r="M367" s="76" t="s">
        <v>4619</v>
      </c>
      <c r="N367" s="76" t="s">
        <v>4866</v>
      </c>
      <c r="O367" s="76" t="s">
        <v>2401</v>
      </c>
      <c r="P367" s="79"/>
      <c r="Q367" s="79"/>
      <c r="R367" s="79"/>
      <c r="S367" s="79"/>
      <c r="T367" s="79"/>
      <c r="U367" s="80"/>
      <c r="V367" s="80"/>
      <c r="W367" s="79"/>
      <c r="X367" s="81"/>
      <c r="Y367" s="79"/>
      <c r="Z367" s="79"/>
      <c r="AA367" s="82" t="str">
        <f t="shared" si="8"/>
        <v/>
      </c>
      <c r="AB367" s="80"/>
      <c r="AC367" s="80"/>
      <c r="AD367" s="80"/>
      <c r="AE367" s="76" t="s">
        <v>4719</v>
      </c>
      <c r="AF367" s="79" t="s">
        <v>2223</v>
      </c>
      <c r="AG367" s="76" t="s">
        <v>2371</v>
      </c>
    </row>
    <row r="368" spans="1:33" s="83" customFormat="1" ht="63.75" x14ac:dyDescent="0.25">
      <c r="A368" s="74" t="s">
        <v>2398</v>
      </c>
      <c r="B368" s="75">
        <v>55121502</v>
      </c>
      <c r="C368" s="76" t="s">
        <v>4867</v>
      </c>
      <c r="D368" s="76" t="s">
        <v>3161</v>
      </c>
      <c r="E368" s="75" t="s">
        <v>2237</v>
      </c>
      <c r="F368" s="84" t="s">
        <v>2834</v>
      </c>
      <c r="G368" s="77" t="s">
        <v>2338</v>
      </c>
      <c r="H368" s="78">
        <v>15000000000</v>
      </c>
      <c r="I368" s="78">
        <v>15000000000</v>
      </c>
      <c r="J368" s="79" t="s">
        <v>2874</v>
      </c>
      <c r="K368" s="79" t="s">
        <v>2221</v>
      </c>
      <c r="L368" s="76" t="s">
        <v>2399</v>
      </c>
      <c r="M368" s="76" t="s">
        <v>4619</v>
      </c>
      <c r="N368" s="76" t="s">
        <v>4810</v>
      </c>
      <c r="O368" s="76" t="s">
        <v>2401</v>
      </c>
      <c r="P368" s="79" t="s">
        <v>2403</v>
      </c>
      <c r="Q368" s="79" t="s">
        <v>4647</v>
      </c>
      <c r="R368" s="79" t="s">
        <v>4868</v>
      </c>
      <c r="S368" s="79" t="s">
        <v>4869</v>
      </c>
      <c r="T368" s="79" t="s">
        <v>4647</v>
      </c>
      <c r="U368" s="80" t="s">
        <v>4870</v>
      </c>
      <c r="V368" s="80"/>
      <c r="W368" s="79"/>
      <c r="X368" s="81"/>
      <c r="Y368" s="79"/>
      <c r="Z368" s="79"/>
      <c r="AA368" s="82" t="str">
        <f t="shared" si="8"/>
        <v/>
      </c>
      <c r="AB368" s="80"/>
      <c r="AC368" s="80"/>
      <c r="AD368" s="80"/>
      <c r="AE368" s="76" t="s">
        <v>4724</v>
      </c>
      <c r="AF368" s="79" t="s">
        <v>2223</v>
      </c>
      <c r="AG368" s="76" t="s">
        <v>2371</v>
      </c>
    </row>
    <row r="369" spans="1:33" s="83" customFormat="1" ht="38.25" x14ac:dyDescent="0.25">
      <c r="A369" s="74" t="s">
        <v>2408</v>
      </c>
      <c r="B369" s="75">
        <v>81112217</v>
      </c>
      <c r="C369" s="76" t="s">
        <v>4871</v>
      </c>
      <c r="D369" s="76" t="s">
        <v>3161</v>
      </c>
      <c r="E369" s="75" t="s">
        <v>2302</v>
      </c>
      <c r="F369" s="84" t="s">
        <v>2834</v>
      </c>
      <c r="G369" s="77" t="s">
        <v>2338</v>
      </c>
      <c r="H369" s="78">
        <v>150000000</v>
      </c>
      <c r="I369" s="78">
        <v>150000000</v>
      </c>
      <c r="J369" s="79" t="s">
        <v>2874</v>
      </c>
      <c r="K369" s="79" t="s">
        <v>2221</v>
      </c>
      <c r="L369" s="76" t="s">
        <v>4872</v>
      </c>
      <c r="M369" s="76" t="s">
        <v>2294</v>
      </c>
      <c r="N369" s="76">
        <v>3838625</v>
      </c>
      <c r="O369" s="76" t="s">
        <v>4873</v>
      </c>
      <c r="P369" s="79" t="s">
        <v>3300</v>
      </c>
      <c r="Q369" s="79" t="s">
        <v>4874</v>
      </c>
      <c r="R369" s="79" t="s">
        <v>4875</v>
      </c>
      <c r="S369" s="79" t="s">
        <v>4876</v>
      </c>
      <c r="T369" s="79" t="s">
        <v>4877</v>
      </c>
      <c r="U369" s="80" t="s">
        <v>4878</v>
      </c>
      <c r="V369" s="80"/>
      <c r="W369" s="79"/>
      <c r="X369" s="81"/>
      <c r="Y369" s="79"/>
      <c r="Z369" s="79"/>
      <c r="AA369" s="82" t="str">
        <f t="shared" si="8"/>
        <v/>
      </c>
      <c r="AB369" s="80"/>
      <c r="AC369" s="80"/>
      <c r="AD369" s="80"/>
      <c r="AE369" s="76" t="s">
        <v>4872</v>
      </c>
      <c r="AF369" s="79" t="s">
        <v>2223</v>
      </c>
      <c r="AG369" s="76" t="s">
        <v>3088</v>
      </c>
    </row>
    <row r="370" spans="1:33" s="83" customFormat="1" ht="51" x14ac:dyDescent="0.25">
      <c r="A370" s="74" t="s">
        <v>2408</v>
      </c>
      <c r="B370" s="75">
        <v>60103600</v>
      </c>
      <c r="C370" s="76" t="s">
        <v>4879</v>
      </c>
      <c r="D370" s="76" t="s">
        <v>3161</v>
      </c>
      <c r="E370" s="75" t="s">
        <v>2347</v>
      </c>
      <c r="F370" s="75" t="s">
        <v>2260</v>
      </c>
      <c r="G370" s="77" t="s">
        <v>2338</v>
      </c>
      <c r="H370" s="78">
        <v>53262564</v>
      </c>
      <c r="I370" s="78">
        <v>53262564</v>
      </c>
      <c r="J370" s="79" t="s">
        <v>2874</v>
      </c>
      <c r="K370" s="79" t="s">
        <v>2221</v>
      </c>
      <c r="L370" s="76" t="s">
        <v>4880</v>
      </c>
      <c r="M370" s="76" t="s">
        <v>2294</v>
      </c>
      <c r="N370" s="76">
        <v>3839545</v>
      </c>
      <c r="O370" s="76" t="s">
        <v>4881</v>
      </c>
      <c r="P370" s="79" t="s">
        <v>3300</v>
      </c>
      <c r="Q370" s="79" t="s">
        <v>4882</v>
      </c>
      <c r="R370" s="79" t="s">
        <v>4883</v>
      </c>
      <c r="S370" s="79" t="s">
        <v>4884</v>
      </c>
      <c r="T370" s="79" t="s">
        <v>4885</v>
      </c>
      <c r="U370" s="80" t="s">
        <v>4886</v>
      </c>
      <c r="V370" s="80"/>
      <c r="W370" s="79"/>
      <c r="X370" s="81"/>
      <c r="Y370" s="79"/>
      <c r="Z370" s="79"/>
      <c r="AA370" s="82" t="str">
        <f t="shared" si="8"/>
        <v/>
      </c>
      <c r="AB370" s="80"/>
      <c r="AC370" s="80"/>
      <c r="AD370" s="80"/>
      <c r="AE370" s="76" t="s">
        <v>4887</v>
      </c>
      <c r="AF370" s="79" t="s">
        <v>2223</v>
      </c>
      <c r="AG370" s="76" t="s">
        <v>3088</v>
      </c>
    </row>
    <row r="371" spans="1:33" s="83" customFormat="1" ht="51" x14ac:dyDescent="0.25">
      <c r="A371" s="74" t="s">
        <v>2408</v>
      </c>
      <c r="B371" s="75">
        <v>80111620</v>
      </c>
      <c r="C371" s="76" t="s">
        <v>4888</v>
      </c>
      <c r="D371" s="76" t="s">
        <v>3161</v>
      </c>
      <c r="E371" s="75" t="s">
        <v>2347</v>
      </c>
      <c r="F371" s="84" t="s">
        <v>2834</v>
      </c>
      <c r="G371" s="77" t="s">
        <v>2338</v>
      </c>
      <c r="H371" s="78">
        <v>18024762</v>
      </c>
      <c r="I371" s="78">
        <v>18024762</v>
      </c>
      <c r="J371" s="79" t="s">
        <v>2874</v>
      </c>
      <c r="K371" s="79" t="s">
        <v>2221</v>
      </c>
      <c r="L371" s="76" t="s">
        <v>4889</v>
      </c>
      <c r="M371" s="76" t="s">
        <v>2410</v>
      </c>
      <c r="N371" s="76" t="s">
        <v>2411</v>
      </c>
      <c r="O371" s="76" t="s">
        <v>4890</v>
      </c>
      <c r="P371" s="79" t="s">
        <v>3300</v>
      </c>
      <c r="Q371" s="79" t="s">
        <v>4891</v>
      </c>
      <c r="R371" s="79" t="s">
        <v>4892</v>
      </c>
      <c r="S371" s="79" t="s">
        <v>4893</v>
      </c>
      <c r="T371" s="79" t="s">
        <v>4894</v>
      </c>
      <c r="U371" s="80" t="s">
        <v>155</v>
      </c>
      <c r="V371" s="80"/>
      <c r="W371" s="79"/>
      <c r="X371" s="81"/>
      <c r="Y371" s="79"/>
      <c r="Z371" s="79"/>
      <c r="AA371" s="82" t="str">
        <f t="shared" si="8"/>
        <v/>
      </c>
      <c r="AB371" s="80"/>
      <c r="AC371" s="80"/>
      <c r="AD371" s="80"/>
      <c r="AE371" s="76" t="s">
        <v>4889</v>
      </c>
      <c r="AF371" s="79" t="s">
        <v>2223</v>
      </c>
      <c r="AG371" s="76" t="s">
        <v>3088</v>
      </c>
    </row>
    <row r="372" spans="1:33" s="83" customFormat="1" ht="38.25" x14ac:dyDescent="0.25">
      <c r="A372" s="74" t="s">
        <v>2408</v>
      </c>
      <c r="B372" s="75">
        <v>84111502</v>
      </c>
      <c r="C372" s="76" t="s">
        <v>4895</v>
      </c>
      <c r="D372" s="76" t="s">
        <v>3160</v>
      </c>
      <c r="E372" s="75" t="s">
        <v>2302</v>
      </c>
      <c r="F372" s="75" t="s">
        <v>2260</v>
      </c>
      <c r="G372" s="77" t="s">
        <v>2338</v>
      </c>
      <c r="H372" s="78">
        <v>20000000</v>
      </c>
      <c r="I372" s="78">
        <v>20000000</v>
      </c>
      <c r="J372" s="79" t="s">
        <v>2874</v>
      </c>
      <c r="K372" s="79" t="s">
        <v>2221</v>
      </c>
      <c r="L372" s="76" t="s">
        <v>4896</v>
      </c>
      <c r="M372" s="76" t="s">
        <v>2294</v>
      </c>
      <c r="N372" s="76" t="s">
        <v>4897</v>
      </c>
      <c r="O372" s="76" t="s">
        <v>4898</v>
      </c>
      <c r="P372" s="79" t="s">
        <v>3300</v>
      </c>
      <c r="Q372" s="79" t="s">
        <v>4882</v>
      </c>
      <c r="R372" s="79" t="s">
        <v>4883</v>
      </c>
      <c r="S372" s="79" t="s">
        <v>4884</v>
      </c>
      <c r="T372" s="79"/>
      <c r="U372" s="80"/>
      <c r="V372" s="80"/>
      <c r="W372" s="79"/>
      <c r="X372" s="81"/>
      <c r="Y372" s="79"/>
      <c r="Z372" s="79"/>
      <c r="AA372" s="82" t="str">
        <f t="shared" si="8"/>
        <v/>
      </c>
      <c r="AB372" s="80"/>
      <c r="AC372" s="80"/>
      <c r="AD372" s="80"/>
      <c r="AE372" s="76" t="s">
        <v>4899</v>
      </c>
      <c r="AF372" s="79" t="s">
        <v>2223</v>
      </c>
      <c r="AG372" s="76" t="s">
        <v>3088</v>
      </c>
    </row>
    <row r="373" spans="1:33" s="83" customFormat="1" ht="51" x14ac:dyDescent="0.25">
      <c r="A373" s="74" t="s">
        <v>2408</v>
      </c>
      <c r="B373" s="75">
        <v>80141607</v>
      </c>
      <c r="C373" s="76" t="s">
        <v>4900</v>
      </c>
      <c r="D373" s="76" t="s">
        <v>3157</v>
      </c>
      <c r="E373" s="75" t="s">
        <v>2302</v>
      </c>
      <c r="F373" s="84" t="s">
        <v>4129</v>
      </c>
      <c r="G373" s="77" t="s">
        <v>2338</v>
      </c>
      <c r="H373" s="78">
        <v>75000000</v>
      </c>
      <c r="I373" s="78">
        <v>75000000</v>
      </c>
      <c r="J373" s="79" t="s">
        <v>2874</v>
      </c>
      <c r="K373" s="79" t="s">
        <v>2221</v>
      </c>
      <c r="L373" s="76" t="s">
        <v>4901</v>
      </c>
      <c r="M373" s="76" t="s">
        <v>2327</v>
      </c>
      <c r="N373" s="76" t="s">
        <v>4902</v>
      </c>
      <c r="O373" s="76" t="s">
        <v>4903</v>
      </c>
      <c r="P373" s="79"/>
      <c r="Q373" s="79"/>
      <c r="R373" s="79"/>
      <c r="S373" s="79"/>
      <c r="T373" s="79"/>
      <c r="U373" s="80"/>
      <c r="V373" s="80"/>
      <c r="W373" s="79"/>
      <c r="X373" s="81"/>
      <c r="Y373" s="79"/>
      <c r="Z373" s="79"/>
      <c r="AA373" s="82" t="str">
        <f t="shared" si="8"/>
        <v/>
      </c>
      <c r="AB373" s="80"/>
      <c r="AC373" s="80"/>
      <c r="AD373" s="80" t="s">
        <v>4904</v>
      </c>
      <c r="AE373" s="76" t="s">
        <v>4174</v>
      </c>
      <c r="AF373" s="79" t="s">
        <v>2223</v>
      </c>
      <c r="AG373" s="76" t="s">
        <v>2449</v>
      </c>
    </row>
    <row r="374" spans="1:33" s="83" customFormat="1" ht="51" x14ac:dyDescent="0.25">
      <c r="A374" s="74" t="s">
        <v>2408</v>
      </c>
      <c r="B374" s="75" t="s">
        <v>4905</v>
      </c>
      <c r="C374" s="76" t="s">
        <v>4906</v>
      </c>
      <c r="D374" s="76" t="s">
        <v>3163</v>
      </c>
      <c r="E374" s="75" t="s">
        <v>2302</v>
      </c>
      <c r="F374" s="84" t="s">
        <v>4129</v>
      </c>
      <c r="G374" s="77" t="s">
        <v>2338</v>
      </c>
      <c r="H374" s="78">
        <v>25000000</v>
      </c>
      <c r="I374" s="78">
        <v>25000000</v>
      </c>
      <c r="J374" s="79" t="s">
        <v>2874</v>
      </c>
      <c r="K374" s="79" t="s">
        <v>2221</v>
      </c>
      <c r="L374" s="76" t="s">
        <v>4901</v>
      </c>
      <c r="M374" s="76" t="s">
        <v>2327</v>
      </c>
      <c r="N374" s="76" t="s">
        <v>4907</v>
      </c>
      <c r="O374" s="76" t="s">
        <v>4903</v>
      </c>
      <c r="P374" s="79"/>
      <c r="Q374" s="79"/>
      <c r="R374" s="79"/>
      <c r="S374" s="79"/>
      <c r="T374" s="79"/>
      <c r="U374" s="80"/>
      <c r="V374" s="80"/>
      <c r="W374" s="79"/>
      <c r="X374" s="81"/>
      <c r="Y374" s="79"/>
      <c r="Z374" s="79"/>
      <c r="AA374" s="82" t="str">
        <f t="shared" si="8"/>
        <v/>
      </c>
      <c r="AB374" s="80"/>
      <c r="AC374" s="80"/>
      <c r="AD374" s="80" t="s">
        <v>4908</v>
      </c>
      <c r="AE374" s="76" t="s">
        <v>4174</v>
      </c>
      <c r="AF374" s="79" t="s">
        <v>2223</v>
      </c>
      <c r="AG374" s="76" t="s">
        <v>2449</v>
      </c>
    </row>
    <row r="375" spans="1:33" s="83" customFormat="1" ht="51" x14ac:dyDescent="0.25">
      <c r="A375" s="74" t="s">
        <v>2408</v>
      </c>
      <c r="B375" s="75">
        <v>90121502</v>
      </c>
      <c r="C375" s="76" t="s">
        <v>4909</v>
      </c>
      <c r="D375" s="76" t="s">
        <v>3168</v>
      </c>
      <c r="E375" s="75" t="s">
        <v>2302</v>
      </c>
      <c r="F375" s="84" t="s">
        <v>4129</v>
      </c>
      <c r="G375" s="77" t="s">
        <v>2338</v>
      </c>
      <c r="H375" s="78">
        <v>17000000</v>
      </c>
      <c r="I375" s="78">
        <v>17000000</v>
      </c>
      <c r="J375" s="79" t="s">
        <v>2874</v>
      </c>
      <c r="K375" s="79" t="s">
        <v>2221</v>
      </c>
      <c r="L375" s="76" t="s">
        <v>4901</v>
      </c>
      <c r="M375" s="76" t="s">
        <v>2327</v>
      </c>
      <c r="N375" s="76" t="s">
        <v>4910</v>
      </c>
      <c r="O375" s="76" t="s">
        <v>4903</v>
      </c>
      <c r="P375" s="79"/>
      <c r="Q375" s="79"/>
      <c r="R375" s="79"/>
      <c r="S375" s="79"/>
      <c r="T375" s="79"/>
      <c r="U375" s="80"/>
      <c r="V375" s="80"/>
      <c r="W375" s="79"/>
      <c r="X375" s="81"/>
      <c r="Y375" s="79"/>
      <c r="Z375" s="79"/>
      <c r="AA375" s="82" t="str">
        <f t="shared" si="8"/>
        <v/>
      </c>
      <c r="AB375" s="80"/>
      <c r="AC375" s="80"/>
      <c r="AD375" s="80" t="s">
        <v>4911</v>
      </c>
      <c r="AE375" s="76"/>
      <c r="AF375" s="79" t="s">
        <v>2223</v>
      </c>
      <c r="AG375" s="76" t="s">
        <v>2449</v>
      </c>
    </row>
    <row r="376" spans="1:33" s="83" customFormat="1" ht="51" x14ac:dyDescent="0.25">
      <c r="A376" s="74" t="s">
        <v>2408</v>
      </c>
      <c r="B376" s="75">
        <v>80111700</v>
      </c>
      <c r="C376" s="76" t="s">
        <v>4912</v>
      </c>
      <c r="D376" s="76" t="s">
        <v>3168</v>
      </c>
      <c r="E376" s="75" t="s">
        <v>2302</v>
      </c>
      <c r="F376" s="84" t="s">
        <v>4129</v>
      </c>
      <c r="G376" s="77" t="s">
        <v>2338</v>
      </c>
      <c r="H376" s="78">
        <v>12000000</v>
      </c>
      <c r="I376" s="78">
        <v>12000000</v>
      </c>
      <c r="J376" s="79" t="s">
        <v>2874</v>
      </c>
      <c r="K376" s="79" t="s">
        <v>2221</v>
      </c>
      <c r="L376" s="76" t="s">
        <v>4901</v>
      </c>
      <c r="M376" s="76" t="s">
        <v>2327</v>
      </c>
      <c r="N376" s="76" t="s">
        <v>4913</v>
      </c>
      <c r="O376" s="76" t="s">
        <v>4903</v>
      </c>
      <c r="P376" s="79"/>
      <c r="Q376" s="79"/>
      <c r="R376" s="79"/>
      <c r="S376" s="79"/>
      <c r="T376" s="79"/>
      <c r="U376" s="80"/>
      <c r="V376" s="80"/>
      <c r="W376" s="79"/>
      <c r="X376" s="81"/>
      <c r="Y376" s="79"/>
      <c r="Z376" s="79"/>
      <c r="AA376" s="82" t="str">
        <f t="shared" si="8"/>
        <v/>
      </c>
      <c r="AB376" s="80"/>
      <c r="AC376" s="80"/>
      <c r="AD376" s="80" t="s">
        <v>4914</v>
      </c>
      <c r="AE376" s="76"/>
      <c r="AF376" s="79" t="s">
        <v>2223</v>
      </c>
      <c r="AG376" s="76" t="s">
        <v>2449</v>
      </c>
    </row>
    <row r="377" spans="1:33" s="83" customFormat="1" ht="51" x14ac:dyDescent="0.25">
      <c r="A377" s="74" t="s">
        <v>2408</v>
      </c>
      <c r="B377" s="75" t="s">
        <v>4915</v>
      </c>
      <c r="C377" s="76" t="s">
        <v>4916</v>
      </c>
      <c r="D377" s="76" t="s">
        <v>3168</v>
      </c>
      <c r="E377" s="75" t="s">
        <v>4741</v>
      </c>
      <c r="F377" s="84" t="s">
        <v>4129</v>
      </c>
      <c r="G377" s="77" t="s">
        <v>2338</v>
      </c>
      <c r="H377" s="78">
        <v>30000000</v>
      </c>
      <c r="I377" s="78">
        <v>30000000</v>
      </c>
      <c r="J377" s="79" t="s">
        <v>2874</v>
      </c>
      <c r="K377" s="79" t="s">
        <v>2221</v>
      </c>
      <c r="L377" s="76" t="s">
        <v>4901</v>
      </c>
      <c r="M377" s="76" t="s">
        <v>2327</v>
      </c>
      <c r="N377" s="76" t="s">
        <v>4917</v>
      </c>
      <c r="O377" s="76" t="s">
        <v>4903</v>
      </c>
      <c r="P377" s="79"/>
      <c r="Q377" s="79"/>
      <c r="R377" s="79"/>
      <c r="S377" s="79"/>
      <c r="T377" s="79"/>
      <c r="U377" s="80"/>
      <c r="V377" s="80"/>
      <c r="W377" s="79"/>
      <c r="X377" s="81"/>
      <c r="Y377" s="79"/>
      <c r="Z377" s="79"/>
      <c r="AA377" s="82" t="str">
        <f t="shared" si="8"/>
        <v/>
      </c>
      <c r="AB377" s="80"/>
      <c r="AC377" s="80"/>
      <c r="AD377" s="80" t="s">
        <v>3207</v>
      </c>
      <c r="AE377" s="76"/>
      <c r="AF377" s="79" t="s">
        <v>2223</v>
      </c>
      <c r="AG377" s="76" t="s">
        <v>2449</v>
      </c>
    </row>
    <row r="378" spans="1:33" s="83" customFormat="1" ht="102" x14ac:dyDescent="0.25">
      <c r="A378" s="74" t="s">
        <v>3099</v>
      </c>
      <c r="B378" s="75">
        <v>81161801</v>
      </c>
      <c r="C378" s="76" t="s">
        <v>4918</v>
      </c>
      <c r="D378" s="76" t="s">
        <v>4128</v>
      </c>
      <c r="E378" s="75" t="s">
        <v>2292</v>
      </c>
      <c r="F378" s="84" t="s">
        <v>2834</v>
      </c>
      <c r="G378" s="77" t="s">
        <v>2338</v>
      </c>
      <c r="H378" s="78">
        <v>2232000000</v>
      </c>
      <c r="I378" s="78">
        <v>1632000000</v>
      </c>
      <c r="J378" s="79" t="s">
        <v>4136</v>
      </c>
      <c r="K378" s="79" t="s">
        <v>2544</v>
      </c>
      <c r="L378" s="76" t="s">
        <v>3107</v>
      </c>
      <c r="M378" s="76" t="s">
        <v>2583</v>
      </c>
      <c r="N378" s="76" t="s">
        <v>4919</v>
      </c>
      <c r="O378" s="76" t="s">
        <v>3108</v>
      </c>
      <c r="P378" s="79" t="s">
        <v>3111</v>
      </c>
      <c r="Q378" s="79" t="s">
        <v>3112</v>
      </c>
      <c r="R378" s="79" t="s">
        <v>3111</v>
      </c>
      <c r="S378" s="79">
        <v>222197001</v>
      </c>
      <c r="T378" s="79" t="s">
        <v>3113</v>
      </c>
      <c r="U378" s="80" t="s">
        <v>3114</v>
      </c>
      <c r="V378" s="80">
        <v>7503</v>
      </c>
      <c r="W378" s="79">
        <v>18525</v>
      </c>
      <c r="X378" s="81">
        <v>42976</v>
      </c>
      <c r="Y378" s="79" t="s">
        <v>4920</v>
      </c>
      <c r="Z378" s="79">
        <v>4600007451</v>
      </c>
      <c r="AA378" s="82">
        <f t="shared" si="8"/>
        <v>1</v>
      </c>
      <c r="AB378" s="80" t="s">
        <v>3115</v>
      </c>
      <c r="AC378" s="80" t="s">
        <v>2222</v>
      </c>
      <c r="AD378" s="80"/>
      <c r="AE378" s="76" t="s">
        <v>3116</v>
      </c>
      <c r="AF378" s="79" t="s">
        <v>2223</v>
      </c>
      <c r="AG378" s="76" t="s">
        <v>3110</v>
      </c>
    </row>
    <row r="379" spans="1:33" s="83" customFormat="1" ht="63.75" x14ac:dyDescent="0.25">
      <c r="A379" s="74" t="s">
        <v>3099</v>
      </c>
      <c r="B379" s="75">
        <v>78111502</v>
      </c>
      <c r="C379" s="76" t="s">
        <v>3106</v>
      </c>
      <c r="D379" s="76" t="s">
        <v>4128</v>
      </c>
      <c r="E379" s="75" t="s">
        <v>2224</v>
      </c>
      <c r="F379" s="75" t="s">
        <v>2291</v>
      </c>
      <c r="G379" s="77" t="s">
        <v>2338</v>
      </c>
      <c r="H379" s="78">
        <v>80500000</v>
      </c>
      <c r="I379" s="78">
        <v>60500000</v>
      </c>
      <c r="J379" s="79" t="s">
        <v>4136</v>
      </c>
      <c r="K379" s="79" t="s">
        <v>2544</v>
      </c>
      <c r="L379" s="76" t="s">
        <v>3107</v>
      </c>
      <c r="M379" s="76" t="s">
        <v>2583</v>
      </c>
      <c r="N379" s="76" t="s">
        <v>4919</v>
      </c>
      <c r="O379" s="76" t="s">
        <v>3108</v>
      </c>
      <c r="P379" s="79" t="s">
        <v>2221</v>
      </c>
      <c r="Q379" s="79" t="s">
        <v>2221</v>
      </c>
      <c r="R379" s="79" t="s">
        <v>2221</v>
      </c>
      <c r="S379" s="79" t="s">
        <v>2221</v>
      </c>
      <c r="T379" s="79" t="s">
        <v>2221</v>
      </c>
      <c r="U379" s="80" t="s">
        <v>2221</v>
      </c>
      <c r="V379" s="80">
        <v>7571</v>
      </c>
      <c r="W379" s="79">
        <v>18669</v>
      </c>
      <c r="X379" s="81">
        <v>42986</v>
      </c>
      <c r="Y379" s="79" t="s">
        <v>4921</v>
      </c>
      <c r="Z379" s="79">
        <v>4600007506</v>
      </c>
      <c r="AA379" s="82">
        <f t="shared" si="8"/>
        <v>1</v>
      </c>
      <c r="AB379" s="80" t="s">
        <v>4922</v>
      </c>
      <c r="AC379" s="80" t="s">
        <v>2222</v>
      </c>
      <c r="AD379" s="80" t="s">
        <v>4923</v>
      </c>
      <c r="AE379" s="76" t="s">
        <v>3109</v>
      </c>
      <c r="AF379" s="79" t="s">
        <v>2223</v>
      </c>
      <c r="AG379" s="76" t="s">
        <v>3110</v>
      </c>
    </row>
    <row r="380" spans="1:33" s="83" customFormat="1" ht="38.25" x14ac:dyDescent="0.25">
      <c r="A380" s="74" t="s">
        <v>3099</v>
      </c>
      <c r="B380" s="75">
        <v>82121503</v>
      </c>
      <c r="C380" s="76" t="s">
        <v>3117</v>
      </c>
      <c r="D380" s="76" t="s">
        <v>3157</v>
      </c>
      <c r="E380" s="75" t="s">
        <v>2237</v>
      </c>
      <c r="F380" s="75" t="s">
        <v>2260</v>
      </c>
      <c r="G380" s="77" t="s">
        <v>2338</v>
      </c>
      <c r="H380" s="78">
        <v>10000000</v>
      </c>
      <c r="I380" s="78">
        <v>10000000</v>
      </c>
      <c r="J380" s="79" t="s">
        <v>2874</v>
      </c>
      <c r="K380" s="79" t="s">
        <v>2221</v>
      </c>
      <c r="L380" s="76" t="s">
        <v>3107</v>
      </c>
      <c r="M380" s="76" t="s">
        <v>2583</v>
      </c>
      <c r="N380" s="76" t="s">
        <v>4919</v>
      </c>
      <c r="O380" s="76" t="s">
        <v>3108</v>
      </c>
      <c r="P380" s="79" t="s">
        <v>2221</v>
      </c>
      <c r="Q380" s="79" t="s">
        <v>2221</v>
      </c>
      <c r="R380" s="79" t="s">
        <v>2221</v>
      </c>
      <c r="S380" s="79" t="s">
        <v>2221</v>
      </c>
      <c r="T380" s="79" t="s">
        <v>2221</v>
      </c>
      <c r="U380" s="80" t="s">
        <v>2221</v>
      </c>
      <c r="V380" s="80"/>
      <c r="W380" s="79"/>
      <c r="X380" s="81"/>
      <c r="Y380" s="79"/>
      <c r="Z380" s="79"/>
      <c r="AA380" s="82" t="str">
        <f t="shared" si="8"/>
        <v/>
      </c>
      <c r="AB380" s="80"/>
      <c r="AC380" s="80"/>
      <c r="AD380" s="80"/>
      <c r="AE380" s="76" t="s">
        <v>3118</v>
      </c>
      <c r="AF380" s="79" t="s">
        <v>2223</v>
      </c>
      <c r="AG380" s="76" t="s">
        <v>3110</v>
      </c>
    </row>
    <row r="381" spans="1:33" s="83" customFormat="1" ht="51" x14ac:dyDescent="0.25">
      <c r="A381" s="74" t="s">
        <v>3099</v>
      </c>
      <c r="B381" s="75">
        <v>80111600</v>
      </c>
      <c r="C381" s="76" t="s">
        <v>4924</v>
      </c>
      <c r="D381" s="76" t="s">
        <v>4128</v>
      </c>
      <c r="E381" s="75" t="s">
        <v>2237</v>
      </c>
      <c r="F381" s="84" t="s">
        <v>4129</v>
      </c>
      <c r="G381" s="77" t="s">
        <v>2338</v>
      </c>
      <c r="H381" s="78">
        <v>2029471994</v>
      </c>
      <c r="I381" s="78">
        <v>1547412138</v>
      </c>
      <c r="J381" s="79" t="s">
        <v>4136</v>
      </c>
      <c r="K381" s="79" t="s">
        <v>2544</v>
      </c>
      <c r="L381" s="76" t="s">
        <v>3107</v>
      </c>
      <c r="M381" s="76" t="s">
        <v>2583</v>
      </c>
      <c r="N381" s="76" t="s">
        <v>4919</v>
      </c>
      <c r="O381" s="76" t="s">
        <v>3108</v>
      </c>
      <c r="P381" s="79" t="s">
        <v>2221</v>
      </c>
      <c r="Q381" s="79" t="s">
        <v>2221</v>
      </c>
      <c r="R381" s="79" t="s">
        <v>2221</v>
      </c>
      <c r="S381" s="79" t="s">
        <v>2221</v>
      </c>
      <c r="T381" s="79" t="s">
        <v>2221</v>
      </c>
      <c r="U381" s="80" t="s">
        <v>2221</v>
      </c>
      <c r="V381" s="80">
        <v>7454</v>
      </c>
      <c r="W381" s="79">
        <v>18524</v>
      </c>
      <c r="X381" s="81">
        <v>42977</v>
      </c>
      <c r="Y381" s="79">
        <v>42978</v>
      </c>
      <c r="Z381" s="79" t="s">
        <v>4925</v>
      </c>
      <c r="AA381" s="82">
        <f t="shared" si="8"/>
        <v>1</v>
      </c>
      <c r="AB381" s="80" t="s">
        <v>4926</v>
      </c>
      <c r="AC381" s="80" t="s">
        <v>2222</v>
      </c>
      <c r="AD381" s="80"/>
      <c r="AE381" s="76" t="s">
        <v>4927</v>
      </c>
      <c r="AF381" s="79" t="s">
        <v>2223</v>
      </c>
      <c r="AG381" s="76" t="s">
        <v>3110</v>
      </c>
    </row>
    <row r="382" spans="1:33" s="83" customFormat="1" ht="63.75" x14ac:dyDescent="0.25">
      <c r="A382" s="74" t="s">
        <v>3099</v>
      </c>
      <c r="B382" s="75">
        <v>81111811</v>
      </c>
      <c r="C382" s="76" t="s">
        <v>4928</v>
      </c>
      <c r="D382" s="76" t="s">
        <v>4128</v>
      </c>
      <c r="E382" s="75" t="s">
        <v>2237</v>
      </c>
      <c r="F382" s="84" t="s">
        <v>2834</v>
      </c>
      <c r="G382" s="77" t="s">
        <v>2338</v>
      </c>
      <c r="H382" s="78">
        <v>2418663303</v>
      </c>
      <c r="I382" s="78">
        <v>1636904414</v>
      </c>
      <c r="J382" s="79" t="s">
        <v>4136</v>
      </c>
      <c r="K382" s="79" t="s">
        <v>2544</v>
      </c>
      <c r="L382" s="76" t="s">
        <v>3107</v>
      </c>
      <c r="M382" s="76" t="s">
        <v>2583</v>
      </c>
      <c r="N382" s="76" t="s">
        <v>4919</v>
      </c>
      <c r="O382" s="76" t="s">
        <v>3108</v>
      </c>
      <c r="P382" s="79" t="s">
        <v>3142</v>
      </c>
      <c r="Q382" s="79" t="s">
        <v>4929</v>
      </c>
      <c r="R382" s="79" t="s">
        <v>3143</v>
      </c>
      <c r="S382" s="79" t="s">
        <v>3144</v>
      </c>
      <c r="T382" s="79" t="s">
        <v>3143</v>
      </c>
      <c r="U382" s="80" t="s">
        <v>4930</v>
      </c>
      <c r="V382" s="80">
        <v>7720</v>
      </c>
      <c r="W382" s="79" t="s">
        <v>4931</v>
      </c>
      <c r="X382" s="81">
        <v>43021</v>
      </c>
      <c r="Y382" s="79">
        <v>43042</v>
      </c>
      <c r="Z382" s="79">
        <v>4600007640</v>
      </c>
      <c r="AA382" s="82">
        <f t="shared" si="8"/>
        <v>1</v>
      </c>
      <c r="AB382" s="80" t="s">
        <v>3153</v>
      </c>
      <c r="AC382" s="80" t="s">
        <v>2222</v>
      </c>
      <c r="AD382" s="80"/>
      <c r="AE382" s="76" t="s">
        <v>4932</v>
      </c>
      <c r="AF382" s="79" t="s">
        <v>2402</v>
      </c>
      <c r="AG382" s="76" t="s">
        <v>3110</v>
      </c>
    </row>
    <row r="383" spans="1:33" s="83" customFormat="1" ht="51" x14ac:dyDescent="0.25">
      <c r="A383" s="74" t="s">
        <v>3099</v>
      </c>
      <c r="B383" s="75">
        <v>81112209</v>
      </c>
      <c r="C383" s="76" t="s">
        <v>4933</v>
      </c>
      <c r="D383" s="76" t="s">
        <v>4128</v>
      </c>
      <c r="E383" s="75" t="s">
        <v>2237</v>
      </c>
      <c r="F383" s="84" t="s">
        <v>2834</v>
      </c>
      <c r="G383" s="77" t="s">
        <v>2338</v>
      </c>
      <c r="H383" s="78">
        <v>130000000</v>
      </c>
      <c r="I383" s="78">
        <v>130000000</v>
      </c>
      <c r="J383" s="79" t="s">
        <v>2874</v>
      </c>
      <c r="K383" s="79" t="s">
        <v>2221</v>
      </c>
      <c r="L383" s="76" t="s">
        <v>3107</v>
      </c>
      <c r="M383" s="76" t="s">
        <v>2583</v>
      </c>
      <c r="N383" s="76" t="s">
        <v>4919</v>
      </c>
      <c r="O383" s="76" t="s">
        <v>3108</v>
      </c>
      <c r="P383" s="79" t="s">
        <v>3142</v>
      </c>
      <c r="Q383" s="79" t="s">
        <v>4929</v>
      </c>
      <c r="R383" s="79" t="s">
        <v>3143</v>
      </c>
      <c r="S383" s="79"/>
      <c r="T383" s="79" t="s">
        <v>3143</v>
      </c>
      <c r="U383" s="80" t="s">
        <v>4930</v>
      </c>
      <c r="V383" s="80"/>
      <c r="W383" s="79"/>
      <c r="X383" s="81"/>
      <c r="Y383" s="79"/>
      <c r="Z383" s="79"/>
      <c r="AA383" s="82" t="str">
        <f t="shared" si="8"/>
        <v/>
      </c>
      <c r="AB383" s="80"/>
      <c r="AC383" s="80"/>
      <c r="AD383" s="80"/>
      <c r="AE383" s="76"/>
      <c r="AF383" s="79" t="s">
        <v>2223</v>
      </c>
      <c r="AG383" s="76" t="s">
        <v>2449</v>
      </c>
    </row>
    <row r="384" spans="1:33" s="83" customFormat="1" ht="51" x14ac:dyDescent="0.25">
      <c r="A384" s="74" t="s">
        <v>3099</v>
      </c>
      <c r="B384" s="75">
        <v>81112209</v>
      </c>
      <c r="C384" s="76" t="s">
        <v>4934</v>
      </c>
      <c r="D384" s="76" t="s">
        <v>4128</v>
      </c>
      <c r="E384" s="75" t="s">
        <v>2237</v>
      </c>
      <c r="F384" s="84" t="s">
        <v>2834</v>
      </c>
      <c r="G384" s="77" t="s">
        <v>2338</v>
      </c>
      <c r="H384" s="78">
        <v>42000000</v>
      </c>
      <c r="I384" s="78">
        <v>26000000</v>
      </c>
      <c r="J384" s="79" t="s">
        <v>4136</v>
      </c>
      <c r="K384" s="79" t="s">
        <v>2544</v>
      </c>
      <c r="L384" s="76" t="s">
        <v>3107</v>
      </c>
      <c r="M384" s="76" t="s">
        <v>2583</v>
      </c>
      <c r="N384" s="76" t="s">
        <v>4919</v>
      </c>
      <c r="O384" s="76" t="s">
        <v>3108</v>
      </c>
      <c r="P384" s="79" t="s">
        <v>3142</v>
      </c>
      <c r="Q384" s="79" t="s">
        <v>3147</v>
      </c>
      <c r="R384" s="79" t="s">
        <v>3143</v>
      </c>
      <c r="S384" s="79" t="s">
        <v>4935</v>
      </c>
      <c r="T384" s="79" t="s">
        <v>3143</v>
      </c>
      <c r="U384" s="80" t="s">
        <v>3148</v>
      </c>
      <c r="V384" s="80">
        <v>7772</v>
      </c>
      <c r="W384" s="79">
        <v>19044</v>
      </c>
      <c r="X384" s="81">
        <v>43040</v>
      </c>
      <c r="Y384" s="79">
        <v>43042</v>
      </c>
      <c r="Z384" s="79" t="s">
        <v>4936</v>
      </c>
      <c r="AA384" s="82">
        <f t="shared" si="8"/>
        <v>1</v>
      </c>
      <c r="AB384" s="80" t="s">
        <v>4937</v>
      </c>
      <c r="AC384" s="80" t="s">
        <v>2222</v>
      </c>
      <c r="AD384" s="80"/>
      <c r="AE384" s="76" t="s">
        <v>4938</v>
      </c>
      <c r="AF384" s="79" t="s">
        <v>2223</v>
      </c>
      <c r="AG384" s="76" t="s">
        <v>3110</v>
      </c>
    </row>
    <row r="385" spans="1:33" s="83" customFormat="1" ht="51" x14ac:dyDescent="0.25">
      <c r="A385" s="74" t="s">
        <v>3099</v>
      </c>
      <c r="B385" s="75">
        <v>81112209</v>
      </c>
      <c r="C385" s="76" t="s">
        <v>4939</v>
      </c>
      <c r="D385" s="76" t="s">
        <v>4128</v>
      </c>
      <c r="E385" s="75" t="s">
        <v>2237</v>
      </c>
      <c r="F385" s="84" t="s">
        <v>2834</v>
      </c>
      <c r="G385" s="77" t="s">
        <v>2338</v>
      </c>
      <c r="H385" s="78">
        <v>170000000</v>
      </c>
      <c r="I385" s="78">
        <v>170000000</v>
      </c>
      <c r="J385" s="79" t="s">
        <v>2874</v>
      </c>
      <c r="K385" s="79" t="s">
        <v>2221</v>
      </c>
      <c r="L385" s="76" t="s">
        <v>3107</v>
      </c>
      <c r="M385" s="76" t="s">
        <v>2583</v>
      </c>
      <c r="N385" s="76" t="s">
        <v>4919</v>
      </c>
      <c r="O385" s="76" t="s">
        <v>3108</v>
      </c>
      <c r="P385" s="79" t="s">
        <v>3142</v>
      </c>
      <c r="Q385" s="79" t="s">
        <v>4929</v>
      </c>
      <c r="R385" s="79" t="s">
        <v>3143</v>
      </c>
      <c r="S385" s="79" t="s">
        <v>3144</v>
      </c>
      <c r="T385" s="79" t="s">
        <v>3143</v>
      </c>
      <c r="U385" s="80" t="s">
        <v>4930</v>
      </c>
      <c r="V385" s="80"/>
      <c r="W385" s="79"/>
      <c r="X385" s="81"/>
      <c r="Y385" s="79"/>
      <c r="Z385" s="79"/>
      <c r="AA385" s="82" t="str">
        <f t="shared" si="8"/>
        <v/>
      </c>
      <c r="AB385" s="80"/>
      <c r="AC385" s="80"/>
      <c r="AD385" s="80"/>
      <c r="AE385" s="76" t="s">
        <v>3145</v>
      </c>
      <c r="AF385" s="79" t="s">
        <v>2223</v>
      </c>
      <c r="AG385" s="76" t="s">
        <v>3110</v>
      </c>
    </row>
    <row r="386" spans="1:33" s="83" customFormat="1" ht="60.75" x14ac:dyDescent="0.25">
      <c r="A386" s="74" t="s">
        <v>3099</v>
      </c>
      <c r="B386" s="75">
        <v>81112205</v>
      </c>
      <c r="C386" s="76" t="s">
        <v>4940</v>
      </c>
      <c r="D386" s="76" t="s">
        <v>3161</v>
      </c>
      <c r="E386" s="75" t="s">
        <v>2237</v>
      </c>
      <c r="F386" s="84" t="s">
        <v>2834</v>
      </c>
      <c r="G386" s="77" t="s">
        <v>2338</v>
      </c>
      <c r="H386" s="78">
        <v>60000000</v>
      </c>
      <c r="I386" s="78">
        <v>60000000</v>
      </c>
      <c r="J386" s="79" t="s">
        <v>2874</v>
      </c>
      <c r="K386" s="79" t="s">
        <v>2221</v>
      </c>
      <c r="L386" s="76" t="s">
        <v>3107</v>
      </c>
      <c r="M386" s="76" t="s">
        <v>2583</v>
      </c>
      <c r="N386" s="76" t="s">
        <v>4919</v>
      </c>
      <c r="O386" s="76" t="s">
        <v>3108</v>
      </c>
      <c r="P386" s="79" t="s">
        <v>3142</v>
      </c>
      <c r="Q386" s="79" t="s">
        <v>4929</v>
      </c>
      <c r="R386" s="79" t="s">
        <v>3143</v>
      </c>
      <c r="S386" s="79"/>
      <c r="T386" s="79" t="s">
        <v>3143</v>
      </c>
      <c r="U386" s="80" t="s">
        <v>4930</v>
      </c>
      <c r="V386" s="80"/>
      <c r="W386" s="79"/>
      <c r="X386" s="81"/>
      <c r="Y386" s="79"/>
      <c r="Z386" s="79"/>
      <c r="AA386" s="82" t="str">
        <f t="shared" si="8"/>
        <v/>
      </c>
      <c r="AB386" s="80"/>
      <c r="AC386" s="80"/>
      <c r="AD386" s="80"/>
      <c r="AE386" s="76"/>
      <c r="AF386" s="79" t="s">
        <v>2223</v>
      </c>
      <c r="AG386" s="76" t="s">
        <v>2449</v>
      </c>
    </row>
    <row r="387" spans="1:33" s="83" customFormat="1" ht="63.75" x14ac:dyDescent="0.25">
      <c r="A387" s="74" t="s">
        <v>3099</v>
      </c>
      <c r="B387" s="75">
        <v>81112006</v>
      </c>
      <c r="C387" s="76" t="s">
        <v>4941</v>
      </c>
      <c r="D387" s="76" t="s">
        <v>3163</v>
      </c>
      <c r="E387" s="75" t="s">
        <v>2237</v>
      </c>
      <c r="F387" s="75" t="s">
        <v>2260</v>
      </c>
      <c r="G387" s="77" t="s">
        <v>2338</v>
      </c>
      <c r="H387" s="78">
        <v>4000000</v>
      </c>
      <c r="I387" s="78">
        <v>4000000</v>
      </c>
      <c r="J387" s="79" t="s">
        <v>2874</v>
      </c>
      <c r="K387" s="79" t="s">
        <v>2221</v>
      </c>
      <c r="L387" s="76" t="s">
        <v>3107</v>
      </c>
      <c r="M387" s="76" t="s">
        <v>2583</v>
      </c>
      <c r="N387" s="76" t="s">
        <v>4919</v>
      </c>
      <c r="O387" s="76" t="s">
        <v>3108</v>
      </c>
      <c r="P387" s="79" t="s">
        <v>3142</v>
      </c>
      <c r="Q387" s="79" t="s">
        <v>4929</v>
      </c>
      <c r="R387" s="79" t="s">
        <v>3143</v>
      </c>
      <c r="S387" s="79"/>
      <c r="T387" s="79" t="s">
        <v>3143</v>
      </c>
      <c r="U387" s="80" t="s">
        <v>4930</v>
      </c>
      <c r="V387" s="80"/>
      <c r="W387" s="79"/>
      <c r="X387" s="81"/>
      <c r="Y387" s="79"/>
      <c r="Z387" s="79"/>
      <c r="AA387" s="82" t="str">
        <f t="shared" si="8"/>
        <v/>
      </c>
      <c r="AB387" s="80"/>
      <c r="AC387" s="80"/>
      <c r="AD387" s="80"/>
      <c r="AE387" s="76"/>
      <c r="AF387" s="79" t="s">
        <v>2223</v>
      </c>
      <c r="AG387" s="76" t="s">
        <v>2449</v>
      </c>
    </row>
    <row r="388" spans="1:33" s="83" customFormat="1" ht="51" x14ac:dyDescent="0.25">
      <c r="A388" s="74" t="s">
        <v>3099</v>
      </c>
      <c r="B388" s="75">
        <v>81112209</v>
      </c>
      <c r="C388" s="76" t="s">
        <v>4942</v>
      </c>
      <c r="D388" s="76" t="s">
        <v>3161</v>
      </c>
      <c r="E388" s="75" t="s">
        <v>2237</v>
      </c>
      <c r="F388" s="84" t="s">
        <v>2834</v>
      </c>
      <c r="G388" s="77" t="s">
        <v>2338</v>
      </c>
      <c r="H388" s="78">
        <v>77000000</v>
      </c>
      <c r="I388" s="78">
        <v>77000000</v>
      </c>
      <c r="J388" s="79" t="s">
        <v>2874</v>
      </c>
      <c r="K388" s="79" t="s">
        <v>2221</v>
      </c>
      <c r="L388" s="76" t="s">
        <v>3107</v>
      </c>
      <c r="M388" s="76" t="s">
        <v>2583</v>
      </c>
      <c r="N388" s="76">
        <v>3839691</v>
      </c>
      <c r="O388" s="76" t="s">
        <v>3108</v>
      </c>
      <c r="P388" s="79" t="s">
        <v>3142</v>
      </c>
      <c r="Q388" s="79" t="s">
        <v>4929</v>
      </c>
      <c r="R388" s="79" t="s">
        <v>3143</v>
      </c>
      <c r="S388" s="79" t="s">
        <v>3144</v>
      </c>
      <c r="T388" s="79" t="s">
        <v>3143</v>
      </c>
      <c r="U388" s="80" t="s">
        <v>4930</v>
      </c>
      <c r="V388" s="80"/>
      <c r="W388" s="79"/>
      <c r="X388" s="81"/>
      <c r="Y388" s="79"/>
      <c r="Z388" s="79"/>
      <c r="AA388" s="82" t="str">
        <f t="shared" si="8"/>
        <v/>
      </c>
      <c r="AB388" s="80"/>
      <c r="AC388" s="80"/>
      <c r="AD388" s="80"/>
      <c r="AE388" s="76" t="s">
        <v>3145</v>
      </c>
      <c r="AF388" s="79" t="s">
        <v>2223</v>
      </c>
      <c r="AG388" s="76" t="s">
        <v>3110</v>
      </c>
    </row>
    <row r="389" spans="1:33" s="83" customFormat="1" ht="51" x14ac:dyDescent="0.25">
      <c r="A389" s="74" t="s">
        <v>3099</v>
      </c>
      <c r="B389" s="75">
        <v>81112209</v>
      </c>
      <c r="C389" s="76" t="s">
        <v>4943</v>
      </c>
      <c r="D389" s="76" t="s">
        <v>3161</v>
      </c>
      <c r="E389" s="75" t="s">
        <v>2237</v>
      </c>
      <c r="F389" s="84" t="s">
        <v>2834</v>
      </c>
      <c r="G389" s="77" t="s">
        <v>2338</v>
      </c>
      <c r="H389" s="78">
        <v>88000000</v>
      </c>
      <c r="I389" s="78">
        <v>88000000</v>
      </c>
      <c r="J389" s="79" t="s">
        <v>2874</v>
      </c>
      <c r="K389" s="79" t="s">
        <v>2221</v>
      </c>
      <c r="L389" s="76" t="s">
        <v>3107</v>
      </c>
      <c r="M389" s="76" t="s">
        <v>2583</v>
      </c>
      <c r="N389" s="76" t="s">
        <v>4919</v>
      </c>
      <c r="O389" s="76" t="s">
        <v>3108</v>
      </c>
      <c r="P389" s="79" t="s">
        <v>3142</v>
      </c>
      <c r="Q389" s="79" t="s">
        <v>4929</v>
      </c>
      <c r="R389" s="79" t="s">
        <v>3143</v>
      </c>
      <c r="S389" s="79" t="s">
        <v>3146</v>
      </c>
      <c r="T389" s="79" t="s">
        <v>3143</v>
      </c>
      <c r="U389" s="80" t="s">
        <v>4930</v>
      </c>
      <c r="V389" s="80"/>
      <c r="W389" s="79"/>
      <c r="X389" s="81"/>
      <c r="Y389" s="79"/>
      <c r="Z389" s="79"/>
      <c r="AA389" s="82" t="str">
        <f t="shared" si="8"/>
        <v/>
      </c>
      <c r="AB389" s="80"/>
      <c r="AC389" s="80"/>
      <c r="AD389" s="80"/>
      <c r="AE389" s="76"/>
      <c r="AF389" s="79" t="s">
        <v>2223</v>
      </c>
      <c r="AG389" s="76" t="s">
        <v>2449</v>
      </c>
    </row>
    <row r="390" spans="1:33" s="83" customFormat="1" ht="51" x14ac:dyDescent="0.25">
      <c r="A390" s="74" t="s">
        <v>3099</v>
      </c>
      <c r="B390" s="75">
        <v>81112218</v>
      </c>
      <c r="C390" s="76" t="s">
        <v>4944</v>
      </c>
      <c r="D390" s="76" t="s">
        <v>4128</v>
      </c>
      <c r="E390" s="75" t="s">
        <v>2237</v>
      </c>
      <c r="F390" s="84" t="s">
        <v>2834</v>
      </c>
      <c r="G390" s="77" t="s">
        <v>2338</v>
      </c>
      <c r="H390" s="78">
        <v>14676692</v>
      </c>
      <c r="I390" s="78">
        <v>14676692</v>
      </c>
      <c r="J390" s="79" t="s">
        <v>2874</v>
      </c>
      <c r="K390" s="79" t="s">
        <v>2221</v>
      </c>
      <c r="L390" s="76" t="s">
        <v>3107</v>
      </c>
      <c r="M390" s="76" t="s">
        <v>2583</v>
      </c>
      <c r="N390" s="76" t="s">
        <v>4919</v>
      </c>
      <c r="O390" s="76" t="s">
        <v>3108</v>
      </c>
      <c r="P390" s="79" t="s">
        <v>3142</v>
      </c>
      <c r="Q390" s="79" t="s">
        <v>4929</v>
      </c>
      <c r="R390" s="79" t="s">
        <v>3143</v>
      </c>
      <c r="S390" s="79" t="s">
        <v>4945</v>
      </c>
      <c r="T390" s="79" t="s">
        <v>3143</v>
      </c>
      <c r="U390" s="80" t="s">
        <v>4930</v>
      </c>
      <c r="V390" s="80"/>
      <c r="W390" s="79"/>
      <c r="X390" s="81"/>
      <c r="Y390" s="79"/>
      <c r="Z390" s="79"/>
      <c r="AA390" s="82" t="str">
        <f t="shared" si="8"/>
        <v/>
      </c>
      <c r="AB390" s="80"/>
      <c r="AC390" s="80"/>
      <c r="AD390" s="80"/>
      <c r="AE390" s="76"/>
      <c r="AF390" s="79" t="s">
        <v>2223</v>
      </c>
      <c r="AG390" s="76" t="s">
        <v>2449</v>
      </c>
    </row>
    <row r="391" spans="1:33" s="83" customFormat="1" ht="51" x14ac:dyDescent="0.25">
      <c r="A391" s="74" t="s">
        <v>3099</v>
      </c>
      <c r="B391" s="75">
        <v>43233200</v>
      </c>
      <c r="C391" s="76" t="s">
        <v>4946</v>
      </c>
      <c r="D391" s="76" t="s">
        <v>4661</v>
      </c>
      <c r="E391" s="75" t="s">
        <v>2225</v>
      </c>
      <c r="F391" s="75" t="s">
        <v>2291</v>
      </c>
      <c r="G391" s="77" t="s">
        <v>2338</v>
      </c>
      <c r="H391" s="78">
        <v>180000000</v>
      </c>
      <c r="I391" s="78">
        <v>180000000</v>
      </c>
      <c r="J391" s="79" t="s">
        <v>2874</v>
      </c>
      <c r="K391" s="79" t="s">
        <v>2221</v>
      </c>
      <c r="L391" s="76" t="s">
        <v>3107</v>
      </c>
      <c r="M391" s="76" t="s">
        <v>2583</v>
      </c>
      <c r="N391" s="76" t="s">
        <v>4919</v>
      </c>
      <c r="O391" s="76" t="s">
        <v>3108</v>
      </c>
      <c r="P391" s="79" t="s">
        <v>3142</v>
      </c>
      <c r="Q391" s="79" t="s">
        <v>4929</v>
      </c>
      <c r="R391" s="79" t="s">
        <v>3143</v>
      </c>
      <c r="S391" s="79" t="s">
        <v>4935</v>
      </c>
      <c r="T391" s="79" t="s">
        <v>3143</v>
      </c>
      <c r="U391" s="80" t="s">
        <v>4930</v>
      </c>
      <c r="V391" s="80"/>
      <c r="W391" s="79"/>
      <c r="X391" s="81"/>
      <c r="Y391" s="79"/>
      <c r="Z391" s="79"/>
      <c r="AA391" s="82" t="str">
        <f t="shared" si="8"/>
        <v/>
      </c>
      <c r="AB391" s="80"/>
      <c r="AC391" s="80"/>
      <c r="AD391" s="80"/>
      <c r="AE391" s="76"/>
      <c r="AF391" s="79" t="s">
        <v>2223</v>
      </c>
      <c r="AG391" s="76" t="s">
        <v>2449</v>
      </c>
    </row>
    <row r="392" spans="1:33" s="83" customFormat="1" ht="409.5" x14ac:dyDescent="0.25">
      <c r="A392" s="74" t="s">
        <v>3099</v>
      </c>
      <c r="B392" s="75">
        <v>80101505</v>
      </c>
      <c r="C392" s="76" t="s">
        <v>4947</v>
      </c>
      <c r="D392" s="76" t="s">
        <v>3165</v>
      </c>
      <c r="E392" s="75" t="s">
        <v>2363</v>
      </c>
      <c r="F392" s="75" t="s">
        <v>2326</v>
      </c>
      <c r="G392" s="77" t="s">
        <v>2338</v>
      </c>
      <c r="H392" s="78">
        <v>163000000</v>
      </c>
      <c r="I392" s="78">
        <v>163000000</v>
      </c>
      <c r="J392" s="79" t="s">
        <v>2874</v>
      </c>
      <c r="K392" s="79" t="s">
        <v>2221</v>
      </c>
      <c r="L392" s="76" t="s">
        <v>3107</v>
      </c>
      <c r="M392" s="76" t="s">
        <v>2583</v>
      </c>
      <c r="N392" s="76" t="s">
        <v>4919</v>
      </c>
      <c r="O392" s="76" t="s">
        <v>3108</v>
      </c>
      <c r="P392" s="79" t="s">
        <v>3291</v>
      </c>
      <c r="Q392" s="79" t="s">
        <v>4948</v>
      </c>
      <c r="R392" s="79" t="s">
        <v>4949</v>
      </c>
      <c r="S392" s="79" t="s">
        <v>4950</v>
      </c>
      <c r="T392" s="79" t="s">
        <v>4951</v>
      </c>
      <c r="U392" s="80" t="s">
        <v>4952</v>
      </c>
      <c r="V392" s="80"/>
      <c r="W392" s="79"/>
      <c r="X392" s="81"/>
      <c r="Y392" s="79"/>
      <c r="Z392" s="79"/>
      <c r="AA392" s="82" t="str">
        <f t="shared" si="8"/>
        <v/>
      </c>
      <c r="AB392" s="80"/>
      <c r="AC392" s="80"/>
      <c r="AD392" s="80"/>
      <c r="AE392" s="76" t="s">
        <v>4953</v>
      </c>
      <c r="AF392" s="79" t="s">
        <v>2223</v>
      </c>
      <c r="AG392" s="76" t="s">
        <v>3110</v>
      </c>
    </row>
    <row r="393" spans="1:33" s="83" customFormat="1" ht="89.25" x14ac:dyDescent="0.25">
      <c r="A393" s="74" t="s">
        <v>3099</v>
      </c>
      <c r="B393" s="75">
        <v>80101505</v>
      </c>
      <c r="C393" s="76" t="s">
        <v>4085</v>
      </c>
      <c r="D393" s="76" t="s">
        <v>3161</v>
      </c>
      <c r="E393" s="75" t="s">
        <v>2219</v>
      </c>
      <c r="F393" s="84" t="s">
        <v>2834</v>
      </c>
      <c r="G393" s="77" t="s">
        <v>2338</v>
      </c>
      <c r="H393" s="78">
        <v>14396739</v>
      </c>
      <c r="I393" s="78">
        <v>14396739</v>
      </c>
      <c r="J393" s="79" t="s">
        <v>2874</v>
      </c>
      <c r="K393" s="79" t="s">
        <v>2221</v>
      </c>
      <c r="L393" s="76" t="s">
        <v>3107</v>
      </c>
      <c r="M393" s="76" t="s">
        <v>2583</v>
      </c>
      <c r="N393" s="76" t="s">
        <v>4919</v>
      </c>
      <c r="O393" s="76" t="s">
        <v>3108</v>
      </c>
      <c r="P393" s="79" t="s">
        <v>3119</v>
      </c>
      <c r="Q393" s="79" t="s">
        <v>4954</v>
      </c>
      <c r="R393" s="79" t="s">
        <v>1839</v>
      </c>
      <c r="S393" s="79">
        <v>220040001</v>
      </c>
      <c r="T393" s="79">
        <v>370202012</v>
      </c>
      <c r="U393" s="80" t="s">
        <v>1573</v>
      </c>
      <c r="V393" s="80"/>
      <c r="W393" s="79"/>
      <c r="X393" s="81"/>
      <c r="Y393" s="79"/>
      <c r="Z393" s="79"/>
      <c r="AA393" s="82" t="str">
        <f t="shared" si="8"/>
        <v/>
      </c>
      <c r="AB393" s="80"/>
      <c r="AC393" s="80"/>
      <c r="AD393" s="80"/>
      <c r="AE393" s="76" t="s">
        <v>4955</v>
      </c>
      <c r="AF393" s="79" t="s">
        <v>2223</v>
      </c>
      <c r="AG393" s="76" t="s">
        <v>3110</v>
      </c>
    </row>
    <row r="394" spans="1:33" s="83" customFormat="1" ht="89.25" x14ac:dyDescent="0.25">
      <c r="A394" s="74" t="s">
        <v>3099</v>
      </c>
      <c r="B394" s="75">
        <v>80101505</v>
      </c>
      <c r="C394" s="76" t="s">
        <v>4956</v>
      </c>
      <c r="D394" s="76" t="s">
        <v>4128</v>
      </c>
      <c r="E394" s="75" t="s">
        <v>2237</v>
      </c>
      <c r="F394" s="84" t="s">
        <v>2834</v>
      </c>
      <c r="G394" s="77" t="s">
        <v>2338</v>
      </c>
      <c r="H394" s="78">
        <v>54091800</v>
      </c>
      <c r="I394" s="78">
        <v>45978030</v>
      </c>
      <c r="J394" s="79" t="s">
        <v>4136</v>
      </c>
      <c r="K394" s="79" t="s">
        <v>2544</v>
      </c>
      <c r="L394" s="76" t="s">
        <v>3107</v>
      </c>
      <c r="M394" s="76" t="s">
        <v>2583</v>
      </c>
      <c r="N394" s="76" t="s">
        <v>4919</v>
      </c>
      <c r="O394" s="76" t="s">
        <v>3108</v>
      </c>
      <c r="P394" s="79" t="s">
        <v>3119</v>
      </c>
      <c r="Q394" s="79" t="s">
        <v>4954</v>
      </c>
      <c r="R394" s="79" t="s">
        <v>1839</v>
      </c>
      <c r="S394" s="79">
        <v>220040001</v>
      </c>
      <c r="T394" s="79">
        <v>37020202</v>
      </c>
      <c r="U394" s="80" t="s">
        <v>1572</v>
      </c>
      <c r="V394" s="80"/>
      <c r="W394" s="79"/>
      <c r="X394" s="81"/>
      <c r="Y394" s="79"/>
      <c r="Z394" s="79"/>
      <c r="AA394" s="82" t="str">
        <f t="shared" si="8"/>
        <v/>
      </c>
      <c r="AB394" s="80"/>
      <c r="AC394" s="80"/>
      <c r="AD394" s="80"/>
      <c r="AE394" s="76" t="s">
        <v>4955</v>
      </c>
      <c r="AF394" s="79" t="s">
        <v>2223</v>
      </c>
      <c r="AG394" s="76" t="s">
        <v>3110</v>
      </c>
    </row>
    <row r="395" spans="1:33" s="83" customFormat="1" ht="89.25" x14ac:dyDescent="0.25">
      <c r="A395" s="74" t="s">
        <v>3099</v>
      </c>
      <c r="B395" s="75">
        <v>80101505</v>
      </c>
      <c r="C395" s="76" t="s">
        <v>4957</v>
      </c>
      <c r="D395" s="76" t="s">
        <v>4685</v>
      </c>
      <c r="E395" s="75" t="s">
        <v>2237</v>
      </c>
      <c r="F395" s="79" t="s">
        <v>2336</v>
      </c>
      <c r="G395" s="77" t="s">
        <v>2338</v>
      </c>
      <c r="H395" s="78">
        <v>14300000</v>
      </c>
      <c r="I395" s="78">
        <v>14300000</v>
      </c>
      <c r="J395" s="79" t="s">
        <v>2874</v>
      </c>
      <c r="K395" s="79" t="s">
        <v>2221</v>
      </c>
      <c r="L395" s="76" t="s">
        <v>3107</v>
      </c>
      <c r="M395" s="76" t="s">
        <v>2583</v>
      </c>
      <c r="N395" s="76" t="s">
        <v>4919</v>
      </c>
      <c r="O395" s="76" t="s">
        <v>3108</v>
      </c>
      <c r="P395" s="79" t="s">
        <v>3119</v>
      </c>
      <c r="Q395" s="79" t="s">
        <v>4954</v>
      </c>
      <c r="R395" s="79" t="s">
        <v>1839</v>
      </c>
      <c r="S395" s="79">
        <v>220040001</v>
      </c>
      <c r="T395" s="79">
        <v>37020202</v>
      </c>
      <c r="U395" s="80" t="s">
        <v>1572</v>
      </c>
      <c r="V395" s="80"/>
      <c r="W395" s="79"/>
      <c r="X395" s="81"/>
      <c r="Y395" s="79"/>
      <c r="Z395" s="79"/>
      <c r="AA395" s="82" t="str">
        <f t="shared" si="8"/>
        <v/>
      </c>
      <c r="AB395" s="80"/>
      <c r="AC395" s="80"/>
      <c r="AD395" s="80" t="s">
        <v>4958</v>
      </c>
      <c r="AE395" s="76" t="s">
        <v>4955</v>
      </c>
      <c r="AF395" s="79" t="s">
        <v>2223</v>
      </c>
      <c r="AG395" s="76" t="s">
        <v>3110</v>
      </c>
    </row>
    <row r="396" spans="1:33" s="83" customFormat="1" ht="89.25" x14ac:dyDescent="0.25">
      <c r="A396" s="74" t="s">
        <v>3099</v>
      </c>
      <c r="B396" s="75">
        <v>80101505</v>
      </c>
      <c r="C396" s="76" t="s">
        <v>4959</v>
      </c>
      <c r="D396" s="76" t="s">
        <v>4842</v>
      </c>
      <c r="E396" s="75" t="s">
        <v>2224</v>
      </c>
      <c r="F396" s="79" t="s">
        <v>2336</v>
      </c>
      <c r="G396" s="77" t="s">
        <v>2338</v>
      </c>
      <c r="H396" s="78">
        <f>21000000*1.1</f>
        <v>23100000.000000004</v>
      </c>
      <c r="I396" s="78">
        <f>21000000*1.1</f>
        <v>23100000.000000004</v>
      </c>
      <c r="J396" s="79" t="s">
        <v>2874</v>
      </c>
      <c r="K396" s="79" t="s">
        <v>2221</v>
      </c>
      <c r="L396" s="76" t="s">
        <v>3107</v>
      </c>
      <c r="M396" s="76" t="s">
        <v>2583</v>
      </c>
      <c r="N396" s="76" t="s">
        <v>4919</v>
      </c>
      <c r="O396" s="76" t="s">
        <v>3108</v>
      </c>
      <c r="P396" s="79" t="s">
        <v>3119</v>
      </c>
      <c r="Q396" s="79" t="s">
        <v>4954</v>
      </c>
      <c r="R396" s="79" t="s">
        <v>1839</v>
      </c>
      <c r="S396" s="79">
        <v>220040001</v>
      </c>
      <c r="T396" s="79">
        <v>37020202</v>
      </c>
      <c r="U396" s="80" t="s">
        <v>1572</v>
      </c>
      <c r="V396" s="80"/>
      <c r="W396" s="79"/>
      <c r="X396" s="81"/>
      <c r="Y396" s="79"/>
      <c r="Z396" s="79"/>
      <c r="AA396" s="82" t="str">
        <f t="shared" si="8"/>
        <v/>
      </c>
      <c r="AB396" s="80"/>
      <c r="AC396" s="80"/>
      <c r="AD396" s="80" t="s">
        <v>4958</v>
      </c>
      <c r="AE396" s="76" t="s">
        <v>4955</v>
      </c>
      <c r="AF396" s="79" t="s">
        <v>2223</v>
      </c>
      <c r="AG396" s="76" t="s">
        <v>3110</v>
      </c>
    </row>
    <row r="397" spans="1:33" s="83" customFormat="1" ht="76.5" x14ac:dyDescent="0.25">
      <c r="A397" s="74" t="s">
        <v>3099</v>
      </c>
      <c r="B397" s="75">
        <v>80111504</v>
      </c>
      <c r="C397" s="76" t="s">
        <v>4960</v>
      </c>
      <c r="D397" s="76" t="s">
        <v>4128</v>
      </c>
      <c r="E397" s="75" t="s">
        <v>2224</v>
      </c>
      <c r="F397" s="84" t="s">
        <v>2834</v>
      </c>
      <c r="G397" s="77" t="s">
        <v>2338</v>
      </c>
      <c r="H397" s="78">
        <v>526896180</v>
      </c>
      <c r="I397" s="78">
        <v>526896180</v>
      </c>
      <c r="J397" s="79" t="s">
        <v>4136</v>
      </c>
      <c r="K397" s="79" t="s">
        <v>2544</v>
      </c>
      <c r="L397" s="76" t="s">
        <v>3107</v>
      </c>
      <c r="M397" s="76" t="s">
        <v>2583</v>
      </c>
      <c r="N397" s="76" t="s">
        <v>4919</v>
      </c>
      <c r="O397" s="76" t="s">
        <v>3108</v>
      </c>
      <c r="P397" s="79" t="s">
        <v>3096</v>
      </c>
      <c r="Q397" s="79" t="s">
        <v>4961</v>
      </c>
      <c r="R397" s="79" t="s">
        <v>3098</v>
      </c>
      <c r="S397" s="79" t="s">
        <v>4962</v>
      </c>
      <c r="T397" s="79">
        <v>37020301</v>
      </c>
      <c r="U397" s="80" t="s">
        <v>4963</v>
      </c>
      <c r="V397" s="80"/>
      <c r="W397" s="79"/>
      <c r="X397" s="81"/>
      <c r="Y397" s="79"/>
      <c r="Z397" s="79"/>
      <c r="AA397" s="82" t="str">
        <f t="shared" ref="AA397:AA460" si="9">+IF(AND(W397="",X397="",Y397="",Z397=""),"",IF(AND(W397&lt;&gt;"",X397="",Y397="",Z397=""),0%,IF(AND(W397&lt;&gt;"",X397&lt;&gt;"",Y397="",Z397=""),33%,IF(AND(W397&lt;&gt;"",X397&lt;&gt;"",Y397&lt;&gt;"",Z397=""),66%,IF(AND(W397&lt;&gt;"",X397&lt;&gt;"",Y397&lt;&gt;"",Z397&lt;&gt;""),100%,"Información incompleta")))))</f>
        <v/>
      </c>
      <c r="AB397" s="80"/>
      <c r="AC397" s="80"/>
      <c r="AD397" s="80"/>
      <c r="AE397" s="76" t="s">
        <v>4964</v>
      </c>
      <c r="AF397" s="79" t="s">
        <v>2223</v>
      </c>
      <c r="AG397" s="76" t="s">
        <v>3110</v>
      </c>
    </row>
    <row r="398" spans="1:33" s="83" customFormat="1" ht="76.5" x14ac:dyDescent="0.25">
      <c r="A398" s="74" t="s">
        <v>3099</v>
      </c>
      <c r="B398" s="75">
        <v>80111504</v>
      </c>
      <c r="C398" s="76" t="s">
        <v>4965</v>
      </c>
      <c r="D398" s="76" t="s">
        <v>4128</v>
      </c>
      <c r="E398" s="75" t="s">
        <v>2302</v>
      </c>
      <c r="F398" s="84" t="s">
        <v>2834</v>
      </c>
      <c r="G398" s="77" t="s">
        <v>2338</v>
      </c>
      <c r="H398" s="78">
        <v>692661150</v>
      </c>
      <c r="I398" s="78">
        <v>692661150</v>
      </c>
      <c r="J398" s="79" t="s">
        <v>4136</v>
      </c>
      <c r="K398" s="79" t="s">
        <v>2544</v>
      </c>
      <c r="L398" s="76" t="s">
        <v>3107</v>
      </c>
      <c r="M398" s="76" t="s">
        <v>2583</v>
      </c>
      <c r="N398" s="76" t="s">
        <v>4919</v>
      </c>
      <c r="O398" s="76" t="s">
        <v>3108</v>
      </c>
      <c r="P398" s="79" t="s">
        <v>3096</v>
      </c>
      <c r="Q398" s="79" t="s">
        <v>4961</v>
      </c>
      <c r="R398" s="79" t="s">
        <v>3098</v>
      </c>
      <c r="S398" s="79" t="s">
        <v>4962</v>
      </c>
      <c r="T398" s="79">
        <v>37020301</v>
      </c>
      <c r="U398" s="80" t="s">
        <v>4966</v>
      </c>
      <c r="V398" s="80"/>
      <c r="W398" s="79"/>
      <c r="X398" s="81"/>
      <c r="Y398" s="79"/>
      <c r="Z398" s="79"/>
      <c r="AA398" s="82" t="str">
        <f t="shared" si="9"/>
        <v/>
      </c>
      <c r="AB398" s="80"/>
      <c r="AC398" s="80"/>
      <c r="AD398" s="80"/>
      <c r="AE398" s="76" t="s">
        <v>4967</v>
      </c>
      <c r="AF398" s="79" t="s">
        <v>2223</v>
      </c>
      <c r="AG398" s="76" t="s">
        <v>3110</v>
      </c>
    </row>
    <row r="399" spans="1:33" s="83" customFormat="1" ht="76.5" x14ac:dyDescent="0.25">
      <c r="A399" s="74" t="s">
        <v>3099</v>
      </c>
      <c r="B399" s="75">
        <v>80111504</v>
      </c>
      <c r="C399" s="76" t="s">
        <v>4968</v>
      </c>
      <c r="D399" s="76" t="s">
        <v>3161</v>
      </c>
      <c r="E399" s="75" t="s">
        <v>2302</v>
      </c>
      <c r="F399" s="84" t="s">
        <v>2834</v>
      </c>
      <c r="G399" s="77" t="s">
        <v>2338</v>
      </c>
      <c r="H399" s="78">
        <v>545000000</v>
      </c>
      <c r="I399" s="78">
        <v>545000000</v>
      </c>
      <c r="J399" s="79" t="s">
        <v>2874</v>
      </c>
      <c r="K399" s="79" t="s">
        <v>2221</v>
      </c>
      <c r="L399" s="76" t="s">
        <v>3107</v>
      </c>
      <c r="M399" s="76" t="s">
        <v>2583</v>
      </c>
      <c r="N399" s="76" t="s">
        <v>4919</v>
      </c>
      <c r="O399" s="76" t="s">
        <v>3108</v>
      </c>
      <c r="P399" s="79" t="s">
        <v>3096</v>
      </c>
      <c r="Q399" s="79" t="s">
        <v>4961</v>
      </c>
      <c r="R399" s="79" t="s">
        <v>3098</v>
      </c>
      <c r="S399" s="79" t="s">
        <v>4962</v>
      </c>
      <c r="T399" s="79">
        <v>37020301</v>
      </c>
      <c r="U399" s="80" t="s">
        <v>4963</v>
      </c>
      <c r="V399" s="80"/>
      <c r="W399" s="79"/>
      <c r="X399" s="81"/>
      <c r="Y399" s="79"/>
      <c r="Z399" s="79"/>
      <c r="AA399" s="82" t="str">
        <f t="shared" si="9"/>
        <v/>
      </c>
      <c r="AB399" s="80"/>
      <c r="AC399" s="80"/>
      <c r="AD399" s="80"/>
      <c r="AE399" s="76" t="s">
        <v>4964</v>
      </c>
      <c r="AF399" s="79" t="s">
        <v>2223</v>
      </c>
      <c r="AG399" s="76" t="s">
        <v>3110</v>
      </c>
    </row>
    <row r="400" spans="1:33" s="83" customFormat="1" ht="76.5" x14ac:dyDescent="0.25">
      <c r="A400" s="74" t="s">
        <v>3099</v>
      </c>
      <c r="B400" s="75">
        <v>80111504</v>
      </c>
      <c r="C400" s="76" t="s">
        <v>4969</v>
      </c>
      <c r="D400" s="76" t="s">
        <v>3161</v>
      </c>
      <c r="E400" s="75" t="s">
        <v>2219</v>
      </c>
      <c r="F400" s="84" t="s">
        <v>2834</v>
      </c>
      <c r="G400" s="77" t="s">
        <v>2338</v>
      </c>
      <c r="H400" s="78">
        <v>450000000</v>
      </c>
      <c r="I400" s="78">
        <v>450000000</v>
      </c>
      <c r="J400" s="79" t="s">
        <v>2874</v>
      </c>
      <c r="K400" s="79" t="s">
        <v>2221</v>
      </c>
      <c r="L400" s="76" t="s">
        <v>3107</v>
      </c>
      <c r="M400" s="76" t="s">
        <v>2583</v>
      </c>
      <c r="N400" s="76" t="s">
        <v>4919</v>
      </c>
      <c r="O400" s="76" t="s">
        <v>3108</v>
      </c>
      <c r="P400" s="79" t="s">
        <v>3096</v>
      </c>
      <c r="Q400" s="79" t="s">
        <v>4961</v>
      </c>
      <c r="R400" s="79" t="s">
        <v>3098</v>
      </c>
      <c r="S400" s="79" t="s">
        <v>4962</v>
      </c>
      <c r="T400" s="79">
        <v>37020301</v>
      </c>
      <c r="U400" s="80" t="s">
        <v>4966</v>
      </c>
      <c r="V400" s="80"/>
      <c r="W400" s="79"/>
      <c r="X400" s="81"/>
      <c r="Y400" s="79"/>
      <c r="Z400" s="79"/>
      <c r="AA400" s="82" t="str">
        <f t="shared" si="9"/>
        <v/>
      </c>
      <c r="AB400" s="80"/>
      <c r="AC400" s="80"/>
      <c r="AD400" s="80"/>
      <c r="AE400" s="76" t="s">
        <v>4967</v>
      </c>
      <c r="AF400" s="79" t="s">
        <v>2223</v>
      </c>
      <c r="AG400" s="76" t="s">
        <v>3110</v>
      </c>
    </row>
    <row r="401" spans="1:33" s="83" customFormat="1" ht="63.75" x14ac:dyDescent="0.25">
      <c r="A401" s="74" t="s">
        <v>3099</v>
      </c>
      <c r="B401" s="75">
        <v>80111504</v>
      </c>
      <c r="C401" s="76" t="s">
        <v>4970</v>
      </c>
      <c r="D401" s="76" t="s">
        <v>3161</v>
      </c>
      <c r="E401" s="75" t="s">
        <v>2292</v>
      </c>
      <c r="F401" s="84" t="s">
        <v>2834</v>
      </c>
      <c r="G401" s="77" t="s">
        <v>2338</v>
      </c>
      <c r="H401" s="78">
        <v>50000000</v>
      </c>
      <c r="I401" s="78">
        <v>50000000</v>
      </c>
      <c r="J401" s="79" t="s">
        <v>4136</v>
      </c>
      <c r="K401" s="79" t="s">
        <v>2544</v>
      </c>
      <c r="L401" s="76" t="s">
        <v>3107</v>
      </c>
      <c r="M401" s="76" t="s">
        <v>2583</v>
      </c>
      <c r="N401" s="76" t="s">
        <v>4919</v>
      </c>
      <c r="O401" s="76" t="s">
        <v>3108</v>
      </c>
      <c r="P401" s="79" t="s">
        <v>3096</v>
      </c>
      <c r="Q401" s="79" t="s">
        <v>4971</v>
      </c>
      <c r="R401" s="79" t="s">
        <v>3098</v>
      </c>
      <c r="S401" s="79" t="s">
        <v>4962</v>
      </c>
      <c r="T401" s="79">
        <v>37020301</v>
      </c>
      <c r="U401" s="80" t="s">
        <v>4972</v>
      </c>
      <c r="V401" s="80"/>
      <c r="W401" s="79"/>
      <c r="X401" s="81"/>
      <c r="Y401" s="79"/>
      <c r="Z401" s="79"/>
      <c r="AA401" s="82" t="str">
        <f t="shared" si="9"/>
        <v/>
      </c>
      <c r="AB401" s="80"/>
      <c r="AC401" s="80"/>
      <c r="AD401" s="80"/>
      <c r="AE401" s="76" t="s">
        <v>4964</v>
      </c>
      <c r="AF401" s="79" t="s">
        <v>2223</v>
      </c>
      <c r="AG401" s="76" t="s">
        <v>3110</v>
      </c>
    </row>
    <row r="402" spans="1:33" s="83" customFormat="1" ht="38.25" x14ac:dyDescent="0.25">
      <c r="A402" s="74" t="s">
        <v>3099</v>
      </c>
      <c r="B402" s="75">
        <v>80101505</v>
      </c>
      <c r="C402" s="76" t="s">
        <v>3126</v>
      </c>
      <c r="D402" s="76" t="s">
        <v>4128</v>
      </c>
      <c r="E402" s="75" t="s">
        <v>4626</v>
      </c>
      <c r="F402" s="84" t="s">
        <v>2834</v>
      </c>
      <c r="G402" s="77" t="s">
        <v>2338</v>
      </c>
      <c r="H402" s="78">
        <v>100000000</v>
      </c>
      <c r="I402" s="78">
        <v>100000000</v>
      </c>
      <c r="J402" s="79" t="s">
        <v>2874</v>
      </c>
      <c r="K402" s="79" t="s">
        <v>2221</v>
      </c>
      <c r="L402" s="76" t="s">
        <v>3107</v>
      </c>
      <c r="M402" s="76" t="s">
        <v>2583</v>
      </c>
      <c r="N402" s="76" t="s">
        <v>4919</v>
      </c>
      <c r="O402" s="76" t="s">
        <v>3108</v>
      </c>
      <c r="P402" s="79" t="s">
        <v>3127</v>
      </c>
      <c r="Q402" s="79" t="s">
        <v>3128</v>
      </c>
      <c r="R402" s="79" t="s">
        <v>3129</v>
      </c>
      <c r="S402" s="79" t="s">
        <v>3130</v>
      </c>
      <c r="T402" s="79" t="s">
        <v>3131</v>
      </c>
      <c r="U402" s="80" t="s">
        <v>3132</v>
      </c>
      <c r="V402" s="80"/>
      <c r="W402" s="79"/>
      <c r="X402" s="81"/>
      <c r="Y402" s="79"/>
      <c r="Z402" s="79"/>
      <c r="AA402" s="82" t="str">
        <f t="shared" si="9"/>
        <v/>
      </c>
      <c r="AB402" s="80"/>
      <c r="AC402" s="80"/>
      <c r="AD402" s="80"/>
      <c r="AE402" s="76" t="s">
        <v>3133</v>
      </c>
      <c r="AF402" s="79" t="s">
        <v>2223</v>
      </c>
      <c r="AG402" s="76" t="s">
        <v>3110</v>
      </c>
    </row>
    <row r="403" spans="1:33" s="83" customFormat="1" ht="63.75" x14ac:dyDescent="0.25">
      <c r="A403" s="74" t="s">
        <v>3099</v>
      </c>
      <c r="B403" s="75">
        <v>85101706</v>
      </c>
      <c r="C403" s="76" t="s">
        <v>4973</v>
      </c>
      <c r="D403" s="76" t="s">
        <v>4128</v>
      </c>
      <c r="E403" s="75" t="s">
        <v>4626</v>
      </c>
      <c r="F403" s="84" t="s">
        <v>2834</v>
      </c>
      <c r="G403" s="77" t="s">
        <v>2338</v>
      </c>
      <c r="H403" s="78">
        <v>1690248628</v>
      </c>
      <c r="I403" s="78">
        <v>599869670</v>
      </c>
      <c r="J403" s="79" t="s">
        <v>4136</v>
      </c>
      <c r="K403" s="79" t="s">
        <v>2544</v>
      </c>
      <c r="L403" s="76" t="s">
        <v>3107</v>
      </c>
      <c r="M403" s="76" t="s">
        <v>2583</v>
      </c>
      <c r="N403" s="76" t="s">
        <v>4974</v>
      </c>
      <c r="O403" s="76" t="s">
        <v>3108</v>
      </c>
      <c r="P403" s="79" t="s">
        <v>2221</v>
      </c>
      <c r="Q403" s="79" t="s">
        <v>2221</v>
      </c>
      <c r="R403" s="79" t="s">
        <v>2221</v>
      </c>
      <c r="S403" s="79" t="s">
        <v>2221</v>
      </c>
      <c r="T403" s="79" t="s">
        <v>2221</v>
      </c>
      <c r="U403" s="80" t="s">
        <v>2221</v>
      </c>
      <c r="V403" s="80">
        <v>7794</v>
      </c>
      <c r="W403" s="79" t="s">
        <v>4975</v>
      </c>
      <c r="X403" s="81">
        <v>43403</v>
      </c>
      <c r="Y403" s="79">
        <v>43413</v>
      </c>
      <c r="Z403" s="79" t="s">
        <v>4976</v>
      </c>
      <c r="AA403" s="82">
        <f t="shared" si="9"/>
        <v>1</v>
      </c>
      <c r="AB403" s="80" t="s">
        <v>4977</v>
      </c>
      <c r="AC403" s="80" t="s">
        <v>2222</v>
      </c>
      <c r="AD403" s="80"/>
      <c r="AE403" s="76" t="s">
        <v>4978</v>
      </c>
      <c r="AF403" s="79" t="s">
        <v>2223</v>
      </c>
      <c r="AG403" s="76" t="s">
        <v>3110</v>
      </c>
    </row>
    <row r="404" spans="1:33" s="83" customFormat="1" ht="76.5" x14ac:dyDescent="0.25">
      <c r="A404" s="74" t="s">
        <v>3099</v>
      </c>
      <c r="B404" s="75">
        <v>86111600</v>
      </c>
      <c r="C404" s="76" t="s">
        <v>4979</v>
      </c>
      <c r="D404" s="76" t="s">
        <v>4128</v>
      </c>
      <c r="E404" s="75" t="s">
        <v>2237</v>
      </c>
      <c r="F404" s="84" t="s">
        <v>2834</v>
      </c>
      <c r="G404" s="77" t="s">
        <v>2338</v>
      </c>
      <c r="H404" s="78">
        <v>750000000</v>
      </c>
      <c r="I404" s="78">
        <v>127500000</v>
      </c>
      <c r="J404" s="79" t="s">
        <v>4136</v>
      </c>
      <c r="K404" s="79" t="s">
        <v>2544</v>
      </c>
      <c r="L404" s="76" t="s">
        <v>3107</v>
      </c>
      <c r="M404" s="76" t="s">
        <v>2583</v>
      </c>
      <c r="N404" s="76" t="s">
        <v>4974</v>
      </c>
      <c r="O404" s="76" t="s">
        <v>3108</v>
      </c>
      <c r="P404" s="79" t="s">
        <v>3134</v>
      </c>
      <c r="Q404" s="79" t="s">
        <v>3122</v>
      </c>
      <c r="R404" s="79" t="s">
        <v>3135</v>
      </c>
      <c r="S404" s="79" t="s">
        <v>3149</v>
      </c>
      <c r="T404" s="79" t="s">
        <v>3150</v>
      </c>
      <c r="U404" s="80" t="s">
        <v>3132</v>
      </c>
      <c r="V404" s="80">
        <v>7971</v>
      </c>
      <c r="W404" s="79" t="s">
        <v>4980</v>
      </c>
      <c r="X404" s="81">
        <v>43061</v>
      </c>
      <c r="Y404" s="79">
        <v>43434</v>
      </c>
      <c r="Z404" s="79">
        <v>4600007927</v>
      </c>
      <c r="AA404" s="82">
        <f t="shared" si="9"/>
        <v>1</v>
      </c>
      <c r="AB404" s="80" t="s">
        <v>4981</v>
      </c>
      <c r="AC404" s="80" t="s">
        <v>2222</v>
      </c>
      <c r="AD404" s="80"/>
      <c r="AE404" s="76" t="s">
        <v>3141</v>
      </c>
      <c r="AF404" s="79" t="s">
        <v>2223</v>
      </c>
      <c r="AG404" s="76" t="s">
        <v>3110</v>
      </c>
    </row>
    <row r="405" spans="1:33" s="83" customFormat="1" ht="76.5" x14ac:dyDescent="0.25">
      <c r="A405" s="74" t="s">
        <v>3099</v>
      </c>
      <c r="B405" s="75">
        <v>851015003</v>
      </c>
      <c r="C405" s="76" t="s">
        <v>4982</v>
      </c>
      <c r="D405" s="76" t="s">
        <v>4128</v>
      </c>
      <c r="E405" s="75" t="s">
        <v>2237</v>
      </c>
      <c r="F405" s="75" t="s">
        <v>2260</v>
      </c>
      <c r="G405" s="77" t="s">
        <v>2338</v>
      </c>
      <c r="H405" s="78">
        <v>15000000</v>
      </c>
      <c r="I405" s="78">
        <v>12500000</v>
      </c>
      <c r="J405" s="79" t="s">
        <v>4136</v>
      </c>
      <c r="K405" s="79" t="s">
        <v>2544</v>
      </c>
      <c r="L405" s="76" t="s">
        <v>3107</v>
      </c>
      <c r="M405" s="76" t="s">
        <v>2583</v>
      </c>
      <c r="N405" s="76" t="s">
        <v>4974</v>
      </c>
      <c r="O405" s="76" t="s">
        <v>3108</v>
      </c>
      <c r="P405" s="79" t="s">
        <v>3121</v>
      </c>
      <c r="Q405" s="79" t="s">
        <v>3122</v>
      </c>
      <c r="R405" s="79" t="s">
        <v>1826</v>
      </c>
      <c r="S405" s="79" t="s">
        <v>3123</v>
      </c>
      <c r="T405" s="79" t="s">
        <v>3124</v>
      </c>
      <c r="U405" s="80" t="s">
        <v>3132</v>
      </c>
      <c r="V405" s="80"/>
      <c r="W405" s="79"/>
      <c r="X405" s="81"/>
      <c r="Y405" s="79"/>
      <c r="Z405" s="79"/>
      <c r="AA405" s="82" t="str">
        <f t="shared" si="9"/>
        <v/>
      </c>
      <c r="AB405" s="80"/>
      <c r="AC405" s="80"/>
      <c r="AD405" s="80"/>
      <c r="AE405" s="76" t="s">
        <v>3138</v>
      </c>
      <c r="AF405" s="79" t="s">
        <v>2223</v>
      </c>
      <c r="AG405" s="76" t="s">
        <v>3110</v>
      </c>
    </row>
    <row r="406" spans="1:33" s="83" customFormat="1" ht="51" x14ac:dyDescent="0.25">
      <c r="A406" s="74" t="s">
        <v>3099</v>
      </c>
      <c r="B406" s="75">
        <v>861116004</v>
      </c>
      <c r="C406" s="76" t="s">
        <v>4983</v>
      </c>
      <c r="D406" s="76" t="s">
        <v>4128</v>
      </c>
      <c r="E406" s="75" t="s">
        <v>2257</v>
      </c>
      <c r="F406" s="75" t="s">
        <v>2260</v>
      </c>
      <c r="G406" s="77" t="s">
        <v>2338</v>
      </c>
      <c r="H406" s="78">
        <v>73000000</v>
      </c>
      <c r="I406" s="78">
        <v>73000000</v>
      </c>
      <c r="J406" s="79" t="s">
        <v>4136</v>
      </c>
      <c r="K406" s="79" t="s">
        <v>2544</v>
      </c>
      <c r="L406" s="76" t="s">
        <v>3107</v>
      </c>
      <c r="M406" s="76" t="s">
        <v>2583</v>
      </c>
      <c r="N406" s="76" t="s">
        <v>4974</v>
      </c>
      <c r="O406" s="76" t="s">
        <v>3108</v>
      </c>
      <c r="P406" s="79" t="s">
        <v>2221</v>
      </c>
      <c r="Q406" s="79" t="s">
        <v>2221</v>
      </c>
      <c r="R406" s="79" t="s">
        <v>2221</v>
      </c>
      <c r="S406" s="79" t="s">
        <v>2221</v>
      </c>
      <c r="T406" s="79" t="s">
        <v>2221</v>
      </c>
      <c r="U406" s="80" t="s">
        <v>2221</v>
      </c>
      <c r="V406" s="80"/>
      <c r="W406" s="79"/>
      <c r="X406" s="81"/>
      <c r="Y406" s="79"/>
      <c r="Z406" s="79"/>
      <c r="AA406" s="82" t="str">
        <f t="shared" si="9"/>
        <v/>
      </c>
      <c r="AB406" s="80"/>
      <c r="AC406" s="80"/>
      <c r="AD406" s="80"/>
      <c r="AE406" s="76" t="s">
        <v>3151</v>
      </c>
      <c r="AF406" s="79" t="s">
        <v>2223</v>
      </c>
      <c r="AG406" s="76" t="s">
        <v>3110</v>
      </c>
    </row>
    <row r="407" spans="1:33" s="83" customFormat="1" ht="76.5" x14ac:dyDescent="0.25">
      <c r="A407" s="74" t="s">
        <v>3099</v>
      </c>
      <c r="B407" s="76" t="s">
        <v>4984</v>
      </c>
      <c r="C407" s="76" t="s">
        <v>3152</v>
      </c>
      <c r="D407" s="76" t="s">
        <v>4128</v>
      </c>
      <c r="E407" s="75" t="s">
        <v>2224</v>
      </c>
      <c r="F407" s="79" t="s">
        <v>2336</v>
      </c>
      <c r="G407" s="77" t="s">
        <v>2338</v>
      </c>
      <c r="H407" s="78">
        <v>1117378164</v>
      </c>
      <c r="I407" s="78">
        <v>1117378164</v>
      </c>
      <c r="J407" s="79" t="s">
        <v>2874</v>
      </c>
      <c r="K407" s="79" t="s">
        <v>2221</v>
      </c>
      <c r="L407" s="76" t="s">
        <v>3107</v>
      </c>
      <c r="M407" s="76" t="s">
        <v>2583</v>
      </c>
      <c r="N407" s="76" t="s">
        <v>4974</v>
      </c>
      <c r="O407" s="76" t="s">
        <v>3108</v>
      </c>
      <c r="P407" s="79" t="s">
        <v>3134</v>
      </c>
      <c r="Q407" s="79" t="s">
        <v>3122</v>
      </c>
      <c r="R407" s="79" t="s">
        <v>3135</v>
      </c>
      <c r="S407" s="79" t="s">
        <v>3136</v>
      </c>
      <c r="T407" s="79" t="s">
        <v>3137</v>
      </c>
      <c r="U407" s="80" t="s">
        <v>3132</v>
      </c>
      <c r="V407" s="80"/>
      <c r="W407" s="79"/>
      <c r="X407" s="81"/>
      <c r="Y407" s="79"/>
      <c r="Z407" s="79"/>
      <c r="AA407" s="82" t="str">
        <f t="shared" si="9"/>
        <v/>
      </c>
      <c r="AB407" s="80"/>
      <c r="AC407" s="80"/>
      <c r="AD407" s="80"/>
      <c r="AE407" s="76" t="s">
        <v>3133</v>
      </c>
      <c r="AF407" s="79" t="s">
        <v>2223</v>
      </c>
      <c r="AG407" s="76" t="s">
        <v>3110</v>
      </c>
    </row>
    <row r="408" spans="1:33" s="83" customFormat="1" ht="51" x14ac:dyDescent="0.25">
      <c r="A408" s="74" t="s">
        <v>3099</v>
      </c>
      <c r="B408" s="75">
        <v>851015003</v>
      </c>
      <c r="C408" s="76" t="s">
        <v>3139</v>
      </c>
      <c r="D408" s="76" t="s">
        <v>3157</v>
      </c>
      <c r="E408" s="75" t="s">
        <v>2237</v>
      </c>
      <c r="F408" s="75" t="s">
        <v>2260</v>
      </c>
      <c r="G408" s="77" t="s">
        <v>2338</v>
      </c>
      <c r="H408" s="78">
        <v>60000000</v>
      </c>
      <c r="I408" s="78">
        <v>6000000</v>
      </c>
      <c r="J408" s="79" t="s">
        <v>2874</v>
      </c>
      <c r="K408" s="79" t="s">
        <v>2221</v>
      </c>
      <c r="L408" s="76" t="s">
        <v>3107</v>
      </c>
      <c r="M408" s="76" t="s">
        <v>2583</v>
      </c>
      <c r="N408" s="76" t="s">
        <v>4974</v>
      </c>
      <c r="O408" s="76" t="s">
        <v>3108</v>
      </c>
      <c r="P408" s="79" t="s">
        <v>3121</v>
      </c>
      <c r="Q408" s="79" t="s">
        <v>3122</v>
      </c>
      <c r="R408" s="79" t="s">
        <v>1826</v>
      </c>
      <c r="S408" s="79" t="s">
        <v>3123</v>
      </c>
      <c r="T408" s="79" t="s">
        <v>3124</v>
      </c>
      <c r="U408" s="80" t="s">
        <v>3132</v>
      </c>
      <c r="V408" s="80"/>
      <c r="W408" s="79"/>
      <c r="X408" s="81"/>
      <c r="Y408" s="79"/>
      <c r="Z408" s="79"/>
      <c r="AA408" s="82" t="str">
        <f t="shared" si="9"/>
        <v/>
      </c>
      <c r="AB408" s="80"/>
      <c r="AC408" s="80"/>
      <c r="AD408" s="80"/>
      <c r="AE408" s="76" t="s">
        <v>3138</v>
      </c>
      <c r="AF408" s="79" t="s">
        <v>2223</v>
      </c>
      <c r="AG408" s="76" t="s">
        <v>3110</v>
      </c>
    </row>
    <row r="409" spans="1:33" s="83" customFormat="1" ht="51" x14ac:dyDescent="0.25">
      <c r="A409" s="74" t="s">
        <v>3099</v>
      </c>
      <c r="B409" s="75">
        <v>80121610</v>
      </c>
      <c r="C409" s="76" t="s">
        <v>4985</v>
      </c>
      <c r="D409" s="76" t="s">
        <v>4128</v>
      </c>
      <c r="E409" s="75" t="s">
        <v>2219</v>
      </c>
      <c r="F409" s="84" t="s">
        <v>2834</v>
      </c>
      <c r="G409" s="77" t="s">
        <v>2338</v>
      </c>
      <c r="H409" s="78">
        <v>30000000</v>
      </c>
      <c r="I409" s="78">
        <v>3000000</v>
      </c>
      <c r="J409" s="79" t="s">
        <v>2874</v>
      </c>
      <c r="K409" s="79" t="s">
        <v>2221</v>
      </c>
      <c r="L409" s="76" t="s">
        <v>3107</v>
      </c>
      <c r="M409" s="76" t="s">
        <v>2583</v>
      </c>
      <c r="N409" s="76" t="s">
        <v>4986</v>
      </c>
      <c r="O409" s="76" t="s">
        <v>3108</v>
      </c>
      <c r="P409" s="79" t="s">
        <v>2221</v>
      </c>
      <c r="Q409" s="79" t="s">
        <v>2221</v>
      </c>
      <c r="R409" s="79" t="s">
        <v>2221</v>
      </c>
      <c r="S409" s="79" t="s">
        <v>2221</v>
      </c>
      <c r="T409" s="79" t="s">
        <v>2221</v>
      </c>
      <c r="U409" s="80" t="s">
        <v>2221</v>
      </c>
      <c r="V409" s="80"/>
      <c r="W409" s="79"/>
      <c r="X409" s="81"/>
      <c r="Y409" s="79"/>
      <c r="Z409" s="79"/>
      <c r="AA409" s="82" t="str">
        <f t="shared" si="9"/>
        <v/>
      </c>
      <c r="AB409" s="80"/>
      <c r="AC409" s="80"/>
      <c r="AD409" s="80"/>
      <c r="AE409" s="76" t="s">
        <v>4987</v>
      </c>
      <c r="AF409" s="79" t="s">
        <v>2223</v>
      </c>
      <c r="AG409" s="76" t="s">
        <v>3110</v>
      </c>
    </row>
    <row r="410" spans="1:33" s="83" customFormat="1" ht="38.25" x14ac:dyDescent="0.25">
      <c r="A410" s="74" t="s">
        <v>3154</v>
      </c>
      <c r="B410" s="75">
        <v>78141500</v>
      </c>
      <c r="C410" s="76" t="s">
        <v>4988</v>
      </c>
      <c r="D410" s="76" t="s">
        <v>3157</v>
      </c>
      <c r="E410" s="75" t="s">
        <v>2219</v>
      </c>
      <c r="F410" s="84" t="s">
        <v>2834</v>
      </c>
      <c r="G410" s="77" t="s">
        <v>2338</v>
      </c>
      <c r="H410" s="78">
        <v>30000000</v>
      </c>
      <c r="I410" s="78">
        <v>30000000</v>
      </c>
      <c r="J410" s="79" t="s">
        <v>4136</v>
      </c>
      <c r="K410" s="79" t="s">
        <v>2544</v>
      </c>
      <c r="L410" s="76" t="s">
        <v>4989</v>
      </c>
      <c r="M410" s="76" t="s">
        <v>4990</v>
      </c>
      <c r="N410" s="76" t="s">
        <v>4991</v>
      </c>
      <c r="O410" s="76" t="s">
        <v>4992</v>
      </c>
      <c r="P410" s="79"/>
      <c r="Q410" s="79" t="s">
        <v>4993</v>
      </c>
      <c r="R410" s="79" t="s">
        <v>4993</v>
      </c>
      <c r="S410" s="79" t="s">
        <v>2221</v>
      </c>
      <c r="T410" s="79"/>
      <c r="U410" s="80"/>
      <c r="V410" s="80"/>
      <c r="W410" s="79"/>
      <c r="X410" s="81"/>
      <c r="Y410" s="79"/>
      <c r="Z410" s="79"/>
      <c r="AA410" s="82" t="str">
        <f t="shared" si="9"/>
        <v/>
      </c>
      <c r="AB410" s="80"/>
      <c r="AC410" s="80"/>
      <c r="AD410" s="80" t="s">
        <v>4994</v>
      </c>
      <c r="AE410" s="76" t="s">
        <v>4989</v>
      </c>
      <c r="AF410" s="79" t="s">
        <v>2223</v>
      </c>
      <c r="AG410" s="76" t="s">
        <v>2235</v>
      </c>
    </row>
    <row r="411" spans="1:33" s="83" customFormat="1" ht="38.25" x14ac:dyDescent="0.25">
      <c r="A411" s="74" t="s">
        <v>3154</v>
      </c>
      <c r="B411" s="75">
        <v>50111500</v>
      </c>
      <c r="C411" s="76" t="s">
        <v>4995</v>
      </c>
      <c r="D411" s="76" t="s">
        <v>3163</v>
      </c>
      <c r="E411" s="75" t="s">
        <v>2224</v>
      </c>
      <c r="F411" s="75" t="s">
        <v>2260</v>
      </c>
      <c r="G411" s="77" t="s">
        <v>2338</v>
      </c>
      <c r="H411" s="78">
        <v>70000000</v>
      </c>
      <c r="I411" s="78">
        <v>20000000</v>
      </c>
      <c r="J411" s="79" t="s">
        <v>4136</v>
      </c>
      <c r="K411" s="79" t="s">
        <v>2544</v>
      </c>
      <c r="L411" s="76" t="s">
        <v>4989</v>
      </c>
      <c r="M411" s="76" t="s">
        <v>4990</v>
      </c>
      <c r="N411" s="76" t="s">
        <v>4996</v>
      </c>
      <c r="O411" s="76" t="s">
        <v>4992</v>
      </c>
      <c r="P411" s="79"/>
      <c r="Q411" s="79" t="s">
        <v>4993</v>
      </c>
      <c r="R411" s="79" t="s">
        <v>4993</v>
      </c>
      <c r="S411" s="79" t="s">
        <v>2221</v>
      </c>
      <c r="T411" s="79"/>
      <c r="U411" s="80"/>
      <c r="V411" s="80"/>
      <c r="W411" s="79"/>
      <c r="X411" s="81"/>
      <c r="Y411" s="79"/>
      <c r="Z411" s="79"/>
      <c r="AA411" s="82" t="str">
        <f t="shared" si="9"/>
        <v/>
      </c>
      <c r="AB411" s="80"/>
      <c r="AC411" s="80"/>
      <c r="AD411" s="80" t="s">
        <v>4997</v>
      </c>
      <c r="AE411" s="76" t="s">
        <v>4989</v>
      </c>
      <c r="AF411" s="79" t="s">
        <v>2223</v>
      </c>
      <c r="AG411" s="76" t="s">
        <v>2235</v>
      </c>
    </row>
    <row r="412" spans="1:33" s="83" customFormat="1" ht="76.5" x14ac:dyDescent="0.25">
      <c r="A412" s="74" t="s">
        <v>3154</v>
      </c>
      <c r="B412" s="75">
        <v>93151500</v>
      </c>
      <c r="C412" s="76" t="s">
        <v>4998</v>
      </c>
      <c r="D412" s="76" t="s">
        <v>4128</v>
      </c>
      <c r="E412" s="75" t="s">
        <v>2302</v>
      </c>
      <c r="F412" s="84" t="s">
        <v>2834</v>
      </c>
      <c r="G412" s="77" t="s">
        <v>2338</v>
      </c>
      <c r="H412" s="78">
        <v>300000000</v>
      </c>
      <c r="I412" s="78">
        <v>300000000</v>
      </c>
      <c r="J412" s="79" t="s">
        <v>2874</v>
      </c>
      <c r="K412" s="79" t="s">
        <v>2221</v>
      </c>
      <c r="L412" s="76" t="s">
        <v>3166</v>
      </c>
      <c r="M412" s="76" t="s">
        <v>4999</v>
      </c>
      <c r="N412" s="76" t="s">
        <v>5000</v>
      </c>
      <c r="O412" s="76" t="s">
        <v>5001</v>
      </c>
      <c r="P412" s="79" t="s">
        <v>5002</v>
      </c>
      <c r="Q412" s="79" t="s">
        <v>5003</v>
      </c>
      <c r="R412" s="79"/>
      <c r="S412" s="79" t="s">
        <v>5004</v>
      </c>
      <c r="T412" s="79"/>
      <c r="U412" s="80"/>
      <c r="V412" s="80"/>
      <c r="W412" s="79"/>
      <c r="X412" s="81"/>
      <c r="Y412" s="79"/>
      <c r="Z412" s="79"/>
      <c r="AA412" s="82" t="str">
        <f t="shared" si="9"/>
        <v/>
      </c>
      <c r="AB412" s="80"/>
      <c r="AC412" s="80"/>
      <c r="AD412" s="80"/>
      <c r="AE412" s="76" t="s">
        <v>3166</v>
      </c>
      <c r="AF412" s="79" t="s">
        <v>2223</v>
      </c>
      <c r="AG412" s="76" t="s">
        <v>2235</v>
      </c>
    </row>
    <row r="413" spans="1:33" s="83" customFormat="1" ht="114.75" x14ac:dyDescent="0.25">
      <c r="A413" s="74" t="s">
        <v>3154</v>
      </c>
      <c r="B413" s="75">
        <v>93151500</v>
      </c>
      <c r="C413" s="76" t="s">
        <v>5005</v>
      </c>
      <c r="D413" s="76" t="s">
        <v>3161</v>
      </c>
      <c r="E413" s="75" t="s">
        <v>2237</v>
      </c>
      <c r="F413" s="84" t="s">
        <v>2834</v>
      </c>
      <c r="G413" s="77" t="s">
        <v>2338</v>
      </c>
      <c r="H413" s="78">
        <v>129060293</v>
      </c>
      <c r="I413" s="78">
        <v>129060293</v>
      </c>
      <c r="J413" s="79" t="s">
        <v>2874</v>
      </c>
      <c r="K413" s="79" t="s">
        <v>2221</v>
      </c>
      <c r="L413" s="76" t="s">
        <v>3166</v>
      </c>
      <c r="M413" s="76" t="s">
        <v>5006</v>
      </c>
      <c r="N413" s="76" t="s">
        <v>3158</v>
      </c>
      <c r="O413" s="76" t="s">
        <v>5001</v>
      </c>
      <c r="P413" s="79" t="s">
        <v>5007</v>
      </c>
      <c r="Q413" s="79" t="s">
        <v>5008</v>
      </c>
      <c r="R413" s="79" t="s">
        <v>5007</v>
      </c>
      <c r="S413" s="79" t="s">
        <v>5009</v>
      </c>
      <c r="T413" s="79"/>
      <c r="U413" s="80"/>
      <c r="V413" s="80"/>
      <c r="W413" s="79"/>
      <c r="X413" s="81"/>
      <c r="Y413" s="79"/>
      <c r="Z413" s="79"/>
      <c r="AA413" s="82" t="str">
        <f t="shared" si="9"/>
        <v/>
      </c>
      <c r="AB413" s="80"/>
      <c r="AC413" s="80"/>
      <c r="AD413" s="80"/>
      <c r="AE413" s="76" t="s">
        <v>3166</v>
      </c>
      <c r="AF413" s="79" t="s">
        <v>2223</v>
      </c>
      <c r="AG413" s="76" t="s">
        <v>2235</v>
      </c>
    </row>
    <row r="414" spans="1:33" s="83" customFormat="1" ht="51" x14ac:dyDescent="0.25">
      <c r="A414" s="74" t="s">
        <v>3154</v>
      </c>
      <c r="B414" s="75">
        <v>92101500</v>
      </c>
      <c r="C414" s="76" t="s">
        <v>5010</v>
      </c>
      <c r="D414" s="76" t="s">
        <v>4128</v>
      </c>
      <c r="E414" s="75" t="s">
        <v>2268</v>
      </c>
      <c r="F414" s="84" t="s">
        <v>4129</v>
      </c>
      <c r="G414" s="77" t="s">
        <v>2338</v>
      </c>
      <c r="H414" s="78">
        <v>469908333</v>
      </c>
      <c r="I414" s="78">
        <v>156636111</v>
      </c>
      <c r="J414" s="79" t="s">
        <v>4136</v>
      </c>
      <c r="K414" s="79" t="s">
        <v>2544</v>
      </c>
      <c r="L414" s="76" t="s">
        <v>5011</v>
      </c>
      <c r="M414" s="76" t="s">
        <v>5012</v>
      </c>
      <c r="N414" s="76" t="s">
        <v>5013</v>
      </c>
      <c r="O414" s="76" t="s">
        <v>5014</v>
      </c>
      <c r="P414" s="79" t="s">
        <v>3296</v>
      </c>
      <c r="Q414" s="79" t="s">
        <v>5015</v>
      </c>
      <c r="R414" s="79" t="s">
        <v>5016</v>
      </c>
      <c r="S414" s="79" t="s">
        <v>5017</v>
      </c>
      <c r="T414" s="79" t="s">
        <v>5015</v>
      </c>
      <c r="U414" s="80" t="s">
        <v>5015</v>
      </c>
      <c r="V414" s="80">
        <v>6434</v>
      </c>
      <c r="W414" s="79">
        <v>6434</v>
      </c>
      <c r="X414" s="81">
        <v>42930</v>
      </c>
      <c r="Y414" s="79"/>
      <c r="Z414" s="79">
        <v>4600007048</v>
      </c>
      <c r="AA414" s="82" t="str">
        <f t="shared" si="9"/>
        <v>Información incompleta</v>
      </c>
      <c r="AB414" s="80" t="s">
        <v>5018</v>
      </c>
      <c r="AC414" s="80"/>
      <c r="AD414" s="80" t="s">
        <v>2222</v>
      </c>
      <c r="AE414" s="76" t="s">
        <v>5011</v>
      </c>
      <c r="AF414" s="79" t="s">
        <v>2223</v>
      </c>
      <c r="AG414" s="76" t="s">
        <v>2235</v>
      </c>
    </row>
    <row r="415" spans="1:33" s="83" customFormat="1" ht="63.75" x14ac:dyDescent="0.25">
      <c r="A415" s="74" t="s">
        <v>3154</v>
      </c>
      <c r="B415" s="75">
        <v>72121400</v>
      </c>
      <c r="C415" s="76" t="s">
        <v>5019</v>
      </c>
      <c r="D415" s="76" t="s">
        <v>3160</v>
      </c>
      <c r="E415" s="75" t="s">
        <v>2237</v>
      </c>
      <c r="F415" s="79" t="s">
        <v>2336</v>
      </c>
      <c r="G415" s="77" t="s">
        <v>2338</v>
      </c>
      <c r="H415" s="78">
        <v>2900000000</v>
      </c>
      <c r="I415" s="78">
        <v>2900000000</v>
      </c>
      <c r="J415" s="79" t="s">
        <v>2874</v>
      </c>
      <c r="K415" s="79" t="s">
        <v>2221</v>
      </c>
      <c r="L415" s="76" t="s">
        <v>5020</v>
      </c>
      <c r="M415" s="76" t="s">
        <v>5006</v>
      </c>
      <c r="N415" s="76" t="s">
        <v>5021</v>
      </c>
      <c r="O415" s="76" t="s">
        <v>5022</v>
      </c>
      <c r="P415" s="79" t="s">
        <v>3295</v>
      </c>
      <c r="Q415" s="79" t="s">
        <v>5023</v>
      </c>
      <c r="R415" s="79" t="s">
        <v>5024</v>
      </c>
      <c r="S415" s="79" t="s">
        <v>5025</v>
      </c>
      <c r="T415" s="79" t="s">
        <v>5023</v>
      </c>
      <c r="U415" s="80" t="s">
        <v>5026</v>
      </c>
      <c r="V415" s="80"/>
      <c r="W415" s="79"/>
      <c r="X415" s="81"/>
      <c r="Y415" s="79"/>
      <c r="Z415" s="79"/>
      <c r="AA415" s="82" t="str">
        <f t="shared" si="9"/>
        <v/>
      </c>
      <c r="AB415" s="80"/>
      <c r="AC415" s="80"/>
      <c r="AD415" s="80"/>
      <c r="AE415" s="76" t="s">
        <v>5020</v>
      </c>
      <c r="AF415" s="79" t="s">
        <v>2223</v>
      </c>
      <c r="AG415" s="76" t="s">
        <v>2235</v>
      </c>
    </row>
    <row r="416" spans="1:33" s="83" customFormat="1" ht="63.75" x14ac:dyDescent="0.25">
      <c r="A416" s="74" t="s">
        <v>3154</v>
      </c>
      <c r="B416" s="75" t="s">
        <v>4364</v>
      </c>
      <c r="C416" s="76" t="s">
        <v>5027</v>
      </c>
      <c r="D416" s="76" t="s">
        <v>4128</v>
      </c>
      <c r="E416" s="75" t="s">
        <v>2219</v>
      </c>
      <c r="F416" s="84" t="s">
        <v>2834</v>
      </c>
      <c r="G416" s="77" t="s">
        <v>2338</v>
      </c>
      <c r="H416" s="78">
        <v>100000000</v>
      </c>
      <c r="I416" s="78">
        <v>100000000</v>
      </c>
      <c r="J416" s="79" t="s">
        <v>2874</v>
      </c>
      <c r="K416" s="79" t="s">
        <v>2221</v>
      </c>
      <c r="L416" s="76" t="s">
        <v>5020</v>
      </c>
      <c r="M416" s="76" t="s">
        <v>5006</v>
      </c>
      <c r="N416" s="76" t="s">
        <v>5021</v>
      </c>
      <c r="O416" s="76" t="s">
        <v>5022</v>
      </c>
      <c r="P416" s="79" t="s">
        <v>3295</v>
      </c>
      <c r="Q416" s="79" t="s">
        <v>5023</v>
      </c>
      <c r="R416" s="79" t="s">
        <v>5024</v>
      </c>
      <c r="S416" s="79" t="s">
        <v>5025</v>
      </c>
      <c r="T416" s="79" t="s">
        <v>5023</v>
      </c>
      <c r="U416" s="80"/>
      <c r="V416" s="80"/>
      <c r="W416" s="79"/>
      <c r="X416" s="81"/>
      <c r="Y416" s="79"/>
      <c r="Z416" s="79"/>
      <c r="AA416" s="82" t="str">
        <f t="shared" si="9"/>
        <v/>
      </c>
      <c r="AB416" s="80"/>
      <c r="AC416" s="80"/>
      <c r="AD416" s="80" t="s">
        <v>5028</v>
      </c>
      <c r="AE416" s="76" t="s">
        <v>5020</v>
      </c>
      <c r="AF416" s="79" t="s">
        <v>2223</v>
      </c>
      <c r="AG416" s="76" t="s">
        <v>2235</v>
      </c>
    </row>
    <row r="417" spans="1:33" s="83" customFormat="1" ht="76.5" x14ac:dyDescent="0.25">
      <c r="A417" s="74" t="s">
        <v>3154</v>
      </c>
      <c r="B417" s="75" t="s">
        <v>5029</v>
      </c>
      <c r="C417" s="76" t="s">
        <v>5030</v>
      </c>
      <c r="D417" s="76" t="s">
        <v>4128</v>
      </c>
      <c r="E417" s="75" t="s">
        <v>2224</v>
      </c>
      <c r="F417" s="84" t="s">
        <v>2834</v>
      </c>
      <c r="G417" s="77" t="s">
        <v>2338</v>
      </c>
      <c r="H417" s="78">
        <v>1500000000</v>
      </c>
      <c r="I417" s="78">
        <v>1000000000</v>
      </c>
      <c r="J417" s="79" t="s">
        <v>4136</v>
      </c>
      <c r="K417" s="79" t="s">
        <v>2544</v>
      </c>
      <c r="L417" s="76" t="s">
        <v>5020</v>
      </c>
      <c r="M417" s="76" t="s">
        <v>5006</v>
      </c>
      <c r="N417" s="76" t="s">
        <v>5021</v>
      </c>
      <c r="O417" s="76" t="s">
        <v>5022</v>
      </c>
      <c r="P417" s="79" t="s">
        <v>3295</v>
      </c>
      <c r="Q417" s="79" t="s">
        <v>5031</v>
      </c>
      <c r="R417" s="79" t="s">
        <v>5032</v>
      </c>
      <c r="S417" s="79" t="s">
        <v>5033</v>
      </c>
      <c r="T417" s="79" t="s">
        <v>5031</v>
      </c>
      <c r="U417" s="80"/>
      <c r="V417" s="80">
        <v>7730</v>
      </c>
      <c r="W417" s="79">
        <v>7730</v>
      </c>
      <c r="X417" s="81">
        <v>43033</v>
      </c>
      <c r="Y417" s="79" t="s">
        <v>5034</v>
      </c>
      <c r="Z417" s="79">
        <v>4600007716</v>
      </c>
      <c r="AA417" s="82">
        <f t="shared" si="9"/>
        <v>1</v>
      </c>
      <c r="AB417" s="80" t="s">
        <v>3164</v>
      </c>
      <c r="AC417" s="80"/>
      <c r="AD417" s="80" t="s">
        <v>2222</v>
      </c>
      <c r="AE417" s="76" t="s">
        <v>5020</v>
      </c>
      <c r="AF417" s="79" t="s">
        <v>2223</v>
      </c>
      <c r="AG417" s="76" t="s">
        <v>2235</v>
      </c>
    </row>
    <row r="418" spans="1:33" s="83" customFormat="1" ht="76.5" x14ac:dyDescent="0.25">
      <c r="A418" s="74" t="s">
        <v>3154</v>
      </c>
      <c r="B418" s="75" t="s">
        <v>5029</v>
      </c>
      <c r="C418" s="76" t="s">
        <v>5035</v>
      </c>
      <c r="D418" s="76" t="s">
        <v>3161</v>
      </c>
      <c r="E418" s="75" t="s">
        <v>2219</v>
      </c>
      <c r="F418" s="84" t="s">
        <v>2834</v>
      </c>
      <c r="G418" s="77" t="s">
        <v>2338</v>
      </c>
      <c r="H418" s="78">
        <v>500000000</v>
      </c>
      <c r="I418" s="78">
        <v>500000000</v>
      </c>
      <c r="J418" s="79" t="s">
        <v>2874</v>
      </c>
      <c r="K418" s="79" t="s">
        <v>2221</v>
      </c>
      <c r="L418" s="76" t="s">
        <v>5020</v>
      </c>
      <c r="M418" s="76" t="s">
        <v>5006</v>
      </c>
      <c r="N418" s="76" t="s">
        <v>5021</v>
      </c>
      <c r="O418" s="76" t="s">
        <v>5022</v>
      </c>
      <c r="P418" s="79" t="s">
        <v>3295</v>
      </c>
      <c r="Q418" s="79" t="s">
        <v>5031</v>
      </c>
      <c r="R418" s="79" t="s">
        <v>5032</v>
      </c>
      <c r="S418" s="79" t="s">
        <v>5033</v>
      </c>
      <c r="T418" s="79" t="s">
        <v>5031</v>
      </c>
      <c r="U418" s="80"/>
      <c r="V418" s="80"/>
      <c r="W418" s="79"/>
      <c r="X418" s="81"/>
      <c r="Y418" s="79"/>
      <c r="Z418" s="79"/>
      <c r="AA418" s="82" t="str">
        <f t="shared" si="9"/>
        <v/>
      </c>
      <c r="AB418" s="80"/>
      <c r="AC418" s="80"/>
      <c r="AD418" s="80"/>
      <c r="AE418" s="76" t="s">
        <v>5020</v>
      </c>
      <c r="AF418" s="79" t="s">
        <v>2223</v>
      </c>
      <c r="AG418" s="76" t="s">
        <v>2235</v>
      </c>
    </row>
    <row r="419" spans="1:33" s="83" customFormat="1" ht="76.5" x14ac:dyDescent="0.25">
      <c r="A419" s="74" t="s">
        <v>3154</v>
      </c>
      <c r="B419" s="75">
        <v>92111800</v>
      </c>
      <c r="C419" s="76" t="s">
        <v>5036</v>
      </c>
      <c r="D419" s="76" t="s">
        <v>4128</v>
      </c>
      <c r="E419" s="75" t="s">
        <v>2302</v>
      </c>
      <c r="F419" s="84" t="s">
        <v>2834</v>
      </c>
      <c r="G419" s="77" t="s">
        <v>2338</v>
      </c>
      <c r="H419" s="78">
        <v>240000000</v>
      </c>
      <c r="I419" s="78">
        <v>200000000</v>
      </c>
      <c r="J419" s="79" t="s">
        <v>4136</v>
      </c>
      <c r="K419" s="79" t="s">
        <v>2544</v>
      </c>
      <c r="L419" s="76" t="s">
        <v>5020</v>
      </c>
      <c r="M419" s="76" t="s">
        <v>5006</v>
      </c>
      <c r="N419" s="76" t="s">
        <v>5021</v>
      </c>
      <c r="O419" s="76" t="s">
        <v>5022</v>
      </c>
      <c r="P419" s="79" t="s">
        <v>3295</v>
      </c>
      <c r="Q419" s="79" t="s">
        <v>5031</v>
      </c>
      <c r="R419" s="79" t="s">
        <v>5032</v>
      </c>
      <c r="S419" s="79" t="s">
        <v>5037</v>
      </c>
      <c r="T419" s="79" t="s">
        <v>5031</v>
      </c>
      <c r="U419" s="80"/>
      <c r="V419" s="80">
        <v>7751</v>
      </c>
      <c r="W419" s="79">
        <v>7751</v>
      </c>
      <c r="X419" s="81">
        <v>43033</v>
      </c>
      <c r="Y419" s="79" t="s">
        <v>5038</v>
      </c>
      <c r="Z419" s="79">
        <v>4600007830</v>
      </c>
      <c r="AA419" s="82">
        <f t="shared" si="9"/>
        <v>1</v>
      </c>
      <c r="AB419" s="80" t="s">
        <v>5039</v>
      </c>
      <c r="AC419" s="80"/>
      <c r="AD419" s="80" t="s">
        <v>2222</v>
      </c>
      <c r="AE419" s="76" t="s">
        <v>5020</v>
      </c>
      <c r="AF419" s="79" t="s">
        <v>2223</v>
      </c>
      <c r="AG419" s="76" t="s">
        <v>2235</v>
      </c>
    </row>
    <row r="420" spans="1:33" s="83" customFormat="1" ht="76.5" x14ac:dyDescent="0.25">
      <c r="A420" s="74" t="s">
        <v>3154</v>
      </c>
      <c r="B420" s="75">
        <v>92111800</v>
      </c>
      <c r="C420" s="76" t="s">
        <v>5036</v>
      </c>
      <c r="D420" s="76" t="s">
        <v>4603</v>
      </c>
      <c r="E420" s="75" t="s">
        <v>2219</v>
      </c>
      <c r="F420" s="84" t="s">
        <v>2834</v>
      </c>
      <c r="G420" s="77" t="s">
        <v>2338</v>
      </c>
      <c r="H420" s="78">
        <v>100000000</v>
      </c>
      <c r="I420" s="78">
        <v>100000000</v>
      </c>
      <c r="J420" s="79" t="s">
        <v>2874</v>
      </c>
      <c r="K420" s="79" t="s">
        <v>2221</v>
      </c>
      <c r="L420" s="76" t="s">
        <v>5020</v>
      </c>
      <c r="M420" s="76" t="s">
        <v>5006</v>
      </c>
      <c r="N420" s="76" t="s">
        <v>5021</v>
      </c>
      <c r="O420" s="76" t="s">
        <v>5022</v>
      </c>
      <c r="P420" s="79" t="s">
        <v>3295</v>
      </c>
      <c r="Q420" s="79" t="s">
        <v>5031</v>
      </c>
      <c r="R420" s="79" t="s">
        <v>5032</v>
      </c>
      <c r="S420" s="79" t="s">
        <v>5037</v>
      </c>
      <c r="T420" s="79" t="s">
        <v>5031</v>
      </c>
      <c r="U420" s="80"/>
      <c r="V420" s="80"/>
      <c r="W420" s="79"/>
      <c r="X420" s="81"/>
      <c r="Y420" s="79"/>
      <c r="Z420" s="79"/>
      <c r="AA420" s="82" t="str">
        <f t="shared" si="9"/>
        <v/>
      </c>
      <c r="AB420" s="80"/>
      <c r="AC420" s="80"/>
      <c r="AD420" s="80"/>
      <c r="AE420" s="76" t="s">
        <v>5020</v>
      </c>
      <c r="AF420" s="79" t="s">
        <v>2223</v>
      </c>
      <c r="AG420" s="76" t="s">
        <v>2235</v>
      </c>
    </row>
    <row r="421" spans="1:33" s="83" customFormat="1" ht="76.5" x14ac:dyDescent="0.25">
      <c r="A421" s="74" t="s">
        <v>3154</v>
      </c>
      <c r="B421" s="75" t="s">
        <v>5029</v>
      </c>
      <c r="C421" s="76" t="s">
        <v>5040</v>
      </c>
      <c r="D421" s="76" t="s">
        <v>3168</v>
      </c>
      <c r="E421" s="75" t="s">
        <v>2237</v>
      </c>
      <c r="F421" s="75" t="s">
        <v>2326</v>
      </c>
      <c r="G421" s="77" t="s">
        <v>2338</v>
      </c>
      <c r="H421" s="78">
        <v>173000000</v>
      </c>
      <c r="I421" s="78">
        <v>173000000</v>
      </c>
      <c r="J421" s="79" t="s">
        <v>2874</v>
      </c>
      <c r="K421" s="79" t="s">
        <v>2221</v>
      </c>
      <c r="L421" s="76" t="s">
        <v>5020</v>
      </c>
      <c r="M421" s="76" t="s">
        <v>5006</v>
      </c>
      <c r="N421" s="76" t="s">
        <v>5021</v>
      </c>
      <c r="O421" s="76" t="s">
        <v>5022</v>
      </c>
      <c r="P421" s="79" t="s">
        <v>3295</v>
      </c>
      <c r="Q421" s="79" t="s">
        <v>5031</v>
      </c>
      <c r="R421" s="79" t="s">
        <v>5032</v>
      </c>
      <c r="S421" s="79" t="s">
        <v>5037</v>
      </c>
      <c r="T421" s="79" t="s">
        <v>5031</v>
      </c>
      <c r="U421" s="80"/>
      <c r="V421" s="80"/>
      <c r="W421" s="79"/>
      <c r="X421" s="81"/>
      <c r="Y421" s="79"/>
      <c r="Z421" s="79"/>
      <c r="AA421" s="82" t="str">
        <f t="shared" si="9"/>
        <v/>
      </c>
      <c r="AB421" s="80"/>
      <c r="AC421" s="80"/>
      <c r="AD421" s="80"/>
      <c r="AE421" s="76" t="s">
        <v>5020</v>
      </c>
      <c r="AF421" s="79" t="s">
        <v>2223</v>
      </c>
      <c r="AG421" s="76" t="s">
        <v>2235</v>
      </c>
    </row>
    <row r="422" spans="1:33" s="83" customFormat="1" ht="76.5" x14ac:dyDescent="0.25">
      <c r="A422" s="74" t="s">
        <v>3154</v>
      </c>
      <c r="B422" s="75" t="s">
        <v>4364</v>
      </c>
      <c r="C422" s="76" t="s">
        <v>5041</v>
      </c>
      <c r="D422" s="76" t="s">
        <v>4128</v>
      </c>
      <c r="E422" s="75" t="s">
        <v>2340</v>
      </c>
      <c r="F422" s="84" t="s">
        <v>2834</v>
      </c>
      <c r="G422" s="77" t="s">
        <v>2338</v>
      </c>
      <c r="H422" s="78">
        <v>730500000</v>
      </c>
      <c r="I422" s="78">
        <v>730500000</v>
      </c>
      <c r="J422" s="79" t="s">
        <v>2874</v>
      </c>
      <c r="K422" s="79" t="s">
        <v>2221</v>
      </c>
      <c r="L422" s="76" t="s">
        <v>5020</v>
      </c>
      <c r="M422" s="76" t="s">
        <v>5006</v>
      </c>
      <c r="N422" s="76" t="s">
        <v>5021</v>
      </c>
      <c r="O422" s="76" t="s">
        <v>5022</v>
      </c>
      <c r="P422" s="79" t="s">
        <v>3295</v>
      </c>
      <c r="Q422" s="79" t="s">
        <v>5031</v>
      </c>
      <c r="R422" s="79" t="s">
        <v>5032</v>
      </c>
      <c r="S422" s="79" t="s">
        <v>5037</v>
      </c>
      <c r="T422" s="79" t="s">
        <v>5031</v>
      </c>
      <c r="U422" s="80"/>
      <c r="V422" s="80"/>
      <c r="W422" s="79"/>
      <c r="X422" s="81"/>
      <c r="Y422" s="79"/>
      <c r="Z422" s="79"/>
      <c r="AA422" s="82" t="str">
        <f t="shared" si="9"/>
        <v/>
      </c>
      <c r="AB422" s="80"/>
      <c r="AC422" s="80"/>
      <c r="AD422" s="80" t="s">
        <v>5028</v>
      </c>
      <c r="AE422" s="76" t="s">
        <v>5020</v>
      </c>
      <c r="AF422" s="79" t="s">
        <v>2223</v>
      </c>
      <c r="AG422" s="76" t="s">
        <v>2449</v>
      </c>
    </row>
    <row r="423" spans="1:33" s="83" customFormat="1" ht="63.75" x14ac:dyDescent="0.25">
      <c r="A423" s="74" t="s">
        <v>3154</v>
      </c>
      <c r="B423" s="75">
        <v>72121400</v>
      </c>
      <c r="C423" s="76" t="s">
        <v>5042</v>
      </c>
      <c r="D423" s="76" t="s">
        <v>4128</v>
      </c>
      <c r="E423" s="75" t="s">
        <v>2257</v>
      </c>
      <c r="F423" s="84" t="s">
        <v>2834</v>
      </c>
      <c r="G423" s="77" t="s">
        <v>2338</v>
      </c>
      <c r="H423" s="78">
        <v>9019927066</v>
      </c>
      <c r="I423" s="78">
        <v>1000000000</v>
      </c>
      <c r="J423" s="79" t="s">
        <v>4136</v>
      </c>
      <c r="K423" s="79" t="s">
        <v>2544</v>
      </c>
      <c r="L423" s="76" t="s">
        <v>5020</v>
      </c>
      <c r="M423" s="76" t="s">
        <v>5006</v>
      </c>
      <c r="N423" s="76" t="s">
        <v>5021</v>
      </c>
      <c r="O423" s="76" t="s">
        <v>5022</v>
      </c>
      <c r="P423" s="79" t="s">
        <v>3295</v>
      </c>
      <c r="Q423" s="79" t="s">
        <v>5023</v>
      </c>
      <c r="R423" s="79" t="s">
        <v>5024</v>
      </c>
      <c r="S423" s="79" t="s">
        <v>5037</v>
      </c>
      <c r="T423" s="79" t="s">
        <v>5023</v>
      </c>
      <c r="U423" s="80" t="s">
        <v>5026</v>
      </c>
      <c r="V423" s="80">
        <v>6718</v>
      </c>
      <c r="W423" s="79">
        <v>6718</v>
      </c>
      <c r="X423" s="81">
        <v>42821</v>
      </c>
      <c r="Y423" s="79" t="s">
        <v>5043</v>
      </c>
      <c r="Z423" s="79">
        <v>4600006649</v>
      </c>
      <c r="AA423" s="82">
        <f t="shared" si="9"/>
        <v>1</v>
      </c>
      <c r="AB423" s="80" t="s">
        <v>4410</v>
      </c>
      <c r="AC423" s="80"/>
      <c r="AD423" s="80" t="s">
        <v>2222</v>
      </c>
      <c r="AE423" s="76" t="s">
        <v>5020</v>
      </c>
      <c r="AF423" s="79" t="s">
        <v>2223</v>
      </c>
      <c r="AG423" s="76" t="s">
        <v>2235</v>
      </c>
    </row>
    <row r="424" spans="1:33" s="83" customFormat="1" ht="76.5" x14ac:dyDescent="0.25">
      <c r="A424" s="74" t="s">
        <v>3154</v>
      </c>
      <c r="B424" s="75">
        <v>15101500</v>
      </c>
      <c r="C424" s="76" t="s">
        <v>5044</v>
      </c>
      <c r="D424" s="76" t="s">
        <v>4128</v>
      </c>
      <c r="E424" s="75" t="s">
        <v>2219</v>
      </c>
      <c r="F424" s="75" t="s">
        <v>2291</v>
      </c>
      <c r="G424" s="77" t="s">
        <v>2338</v>
      </c>
      <c r="H424" s="78">
        <v>1420000000</v>
      </c>
      <c r="I424" s="78">
        <v>200000000</v>
      </c>
      <c r="J424" s="79" t="s">
        <v>4136</v>
      </c>
      <c r="K424" s="79" t="s">
        <v>2544</v>
      </c>
      <c r="L424" s="76" t="s">
        <v>5020</v>
      </c>
      <c r="M424" s="76" t="s">
        <v>5006</v>
      </c>
      <c r="N424" s="76" t="s">
        <v>5021</v>
      </c>
      <c r="O424" s="76" t="s">
        <v>5022</v>
      </c>
      <c r="P424" s="79" t="s">
        <v>3295</v>
      </c>
      <c r="Q424" s="79" t="s">
        <v>5031</v>
      </c>
      <c r="R424" s="79" t="s">
        <v>5032</v>
      </c>
      <c r="S424" s="79" t="s">
        <v>5033</v>
      </c>
      <c r="T424" s="79" t="s">
        <v>5031</v>
      </c>
      <c r="U424" s="80" t="s">
        <v>5045</v>
      </c>
      <c r="V424" s="80">
        <v>7032</v>
      </c>
      <c r="W424" s="79">
        <v>7032</v>
      </c>
      <c r="X424" s="81">
        <v>42902</v>
      </c>
      <c r="Y424" s="79" t="s">
        <v>5046</v>
      </c>
      <c r="Z424" s="79">
        <v>4600006924</v>
      </c>
      <c r="AA424" s="82">
        <f t="shared" si="9"/>
        <v>1</v>
      </c>
      <c r="AB424" s="80" t="s">
        <v>5047</v>
      </c>
      <c r="AC424" s="80"/>
      <c r="AD424" s="80" t="s">
        <v>2222</v>
      </c>
      <c r="AE424" s="76" t="s">
        <v>5020</v>
      </c>
      <c r="AF424" s="79" t="s">
        <v>2223</v>
      </c>
      <c r="AG424" s="76" t="s">
        <v>2235</v>
      </c>
    </row>
    <row r="425" spans="1:33" s="83" customFormat="1" ht="76.5" x14ac:dyDescent="0.25">
      <c r="A425" s="74" t="s">
        <v>3154</v>
      </c>
      <c r="B425" s="75">
        <v>15101500</v>
      </c>
      <c r="C425" s="76" t="s">
        <v>5048</v>
      </c>
      <c r="D425" s="76" t="s">
        <v>3168</v>
      </c>
      <c r="E425" s="75" t="s">
        <v>2257</v>
      </c>
      <c r="F425" s="75" t="s">
        <v>2291</v>
      </c>
      <c r="G425" s="77" t="s">
        <v>2338</v>
      </c>
      <c r="H425" s="78">
        <v>1000000000</v>
      </c>
      <c r="I425" s="78">
        <v>1000000000</v>
      </c>
      <c r="J425" s="79" t="s">
        <v>2874</v>
      </c>
      <c r="K425" s="79" t="s">
        <v>2221</v>
      </c>
      <c r="L425" s="76" t="s">
        <v>5020</v>
      </c>
      <c r="M425" s="76" t="s">
        <v>5006</v>
      </c>
      <c r="N425" s="76" t="s">
        <v>5021</v>
      </c>
      <c r="O425" s="76" t="s">
        <v>5022</v>
      </c>
      <c r="P425" s="79" t="s">
        <v>3295</v>
      </c>
      <c r="Q425" s="79" t="s">
        <v>5031</v>
      </c>
      <c r="R425" s="79" t="s">
        <v>5032</v>
      </c>
      <c r="S425" s="79" t="s">
        <v>5037</v>
      </c>
      <c r="T425" s="79" t="s">
        <v>5031</v>
      </c>
      <c r="U425" s="80" t="s">
        <v>5045</v>
      </c>
      <c r="V425" s="80"/>
      <c r="W425" s="79"/>
      <c r="X425" s="81"/>
      <c r="Y425" s="79"/>
      <c r="Z425" s="79"/>
      <c r="AA425" s="82" t="str">
        <f t="shared" si="9"/>
        <v/>
      </c>
      <c r="AB425" s="80"/>
      <c r="AC425" s="80"/>
      <c r="AD425" s="80"/>
      <c r="AE425" s="76" t="s">
        <v>5020</v>
      </c>
      <c r="AF425" s="79" t="s">
        <v>2223</v>
      </c>
      <c r="AG425" s="76" t="s">
        <v>2235</v>
      </c>
    </row>
    <row r="426" spans="1:33" s="83" customFormat="1" ht="76.5" x14ac:dyDescent="0.25">
      <c r="A426" s="74" t="s">
        <v>3154</v>
      </c>
      <c r="B426" s="75">
        <v>25101500</v>
      </c>
      <c r="C426" s="76" t="s">
        <v>5049</v>
      </c>
      <c r="D426" s="76" t="s">
        <v>3165</v>
      </c>
      <c r="E426" s="75" t="s">
        <v>2237</v>
      </c>
      <c r="F426" s="84" t="s">
        <v>2436</v>
      </c>
      <c r="G426" s="77" t="s">
        <v>2338</v>
      </c>
      <c r="H426" s="78">
        <v>1500000000</v>
      </c>
      <c r="I426" s="78">
        <v>1500000000</v>
      </c>
      <c r="J426" s="79" t="s">
        <v>2874</v>
      </c>
      <c r="K426" s="79" t="s">
        <v>2221</v>
      </c>
      <c r="L426" s="76" t="s">
        <v>5020</v>
      </c>
      <c r="M426" s="76" t="s">
        <v>5006</v>
      </c>
      <c r="N426" s="76" t="s">
        <v>5021</v>
      </c>
      <c r="O426" s="76" t="s">
        <v>5022</v>
      </c>
      <c r="P426" s="79" t="s">
        <v>3295</v>
      </c>
      <c r="Q426" s="79" t="s">
        <v>5031</v>
      </c>
      <c r="R426" s="79" t="s">
        <v>5032</v>
      </c>
      <c r="S426" s="79" t="s">
        <v>5037</v>
      </c>
      <c r="T426" s="79" t="s">
        <v>5050</v>
      </c>
      <c r="U426" s="80" t="s">
        <v>5051</v>
      </c>
      <c r="V426" s="80"/>
      <c r="W426" s="79"/>
      <c r="X426" s="81"/>
      <c r="Y426" s="79"/>
      <c r="Z426" s="79"/>
      <c r="AA426" s="82" t="str">
        <f t="shared" si="9"/>
        <v/>
      </c>
      <c r="AB426" s="80"/>
      <c r="AC426" s="80"/>
      <c r="AD426" s="80"/>
      <c r="AE426" s="76" t="s">
        <v>5020</v>
      </c>
      <c r="AF426" s="79" t="s">
        <v>2223</v>
      </c>
      <c r="AG426" s="76" t="s">
        <v>2235</v>
      </c>
    </row>
    <row r="427" spans="1:33" s="83" customFormat="1" ht="51" x14ac:dyDescent="0.25">
      <c r="A427" s="74" t="s">
        <v>3154</v>
      </c>
      <c r="B427" s="75">
        <v>92101700</v>
      </c>
      <c r="C427" s="76" t="s">
        <v>5052</v>
      </c>
      <c r="D427" s="76" t="s">
        <v>3163</v>
      </c>
      <c r="E427" s="75" t="s">
        <v>2219</v>
      </c>
      <c r="F427" s="84" t="s">
        <v>4129</v>
      </c>
      <c r="G427" s="77" t="s">
        <v>2338</v>
      </c>
      <c r="H427" s="78">
        <v>685763241</v>
      </c>
      <c r="I427" s="78">
        <v>228000000</v>
      </c>
      <c r="J427" s="79" t="s">
        <v>4136</v>
      </c>
      <c r="K427" s="79" t="s">
        <v>2544</v>
      </c>
      <c r="L427" s="76" t="s">
        <v>5053</v>
      </c>
      <c r="M427" s="76" t="s">
        <v>5054</v>
      </c>
      <c r="N427" s="76" t="s">
        <v>3155</v>
      </c>
      <c r="O427" s="76" t="s">
        <v>3156</v>
      </c>
      <c r="P427" s="79" t="s">
        <v>5055</v>
      </c>
      <c r="Q427" s="79" t="s">
        <v>5056</v>
      </c>
      <c r="R427" s="79" t="s">
        <v>5055</v>
      </c>
      <c r="S427" s="79" t="s">
        <v>5057</v>
      </c>
      <c r="T427" s="79" t="s">
        <v>5056</v>
      </c>
      <c r="U427" s="80"/>
      <c r="V427" s="80">
        <v>6863</v>
      </c>
      <c r="W427" s="79">
        <v>6863</v>
      </c>
      <c r="X427" s="81"/>
      <c r="Y427" s="79" t="s">
        <v>5058</v>
      </c>
      <c r="Z427" s="79">
        <v>4600006749</v>
      </c>
      <c r="AA427" s="82" t="str">
        <f t="shared" si="9"/>
        <v>Información incompleta</v>
      </c>
      <c r="AB427" s="80" t="s">
        <v>5059</v>
      </c>
      <c r="AC427" s="80"/>
      <c r="AD427" s="80" t="s">
        <v>2222</v>
      </c>
      <c r="AE427" s="76" t="s">
        <v>5053</v>
      </c>
      <c r="AF427" s="79" t="s">
        <v>2223</v>
      </c>
      <c r="AG427" s="76" t="s">
        <v>2235</v>
      </c>
    </row>
    <row r="428" spans="1:33" s="83" customFormat="1" ht="63.75" x14ac:dyDescent="0.25">
      <c r="A428" s="74" t="s">
        <v>3154</v>
      </c>
      <c r="B428" s="75">
        <v>83111600</v>
      </c>
      <c r="C428" s="76" t="s">
        <v>5060</v>
      </c>
      <c r="D428" s="76" t="s">
        <v>4128</v>
      </c>
      <c r="E428" s="75" t="s">
        <v>2292</v>
      </c>
      <c r="F428" s="84" t="s">
        <v>2834</v>
      </c>
      <c r="G428" s="77" t="s">
        <v>2338</v>
      </c>
      <c r="H428" s="78">
        <v>23500000</v>
      </c>
      <c r="I428" s="78">
        <v>19000000</v>
      </c>
      <c r="J428" s="79" t="s">
        <v>4136</v>
      </c>
      <c r="K428" s="79" t="s">
        <v>2544</v>
      </c>
      <c r="L428" s="76" t="s">
        <v>5020</v>
      </c>
      <c r="M428" s="76" t="s">
        <v>5006</v>
      </c>
      <c r="N428" s="76" t="s">
        <v>5021</v>
      </c>
      <c r="O428" s="76" t="s">
        <v>5022</v>
      </c>
      <c r="P428" s="79" t="s">
        <v>3295</v>
      </c>
      <c r="Q428" s="79" t="s">
        <v>5061</v>
      </c>
      <c r="R428" s="79" t="s">
        <v>5062</v>
      </c>
      <c r="S428" s="79" t="s">
        <v>5033</v>
      </c>
      <c r="T428" s="79" t="s">
        <v>5063</v>
      </c>
      <c r="U428" s="80"/>
      <c r="V428" s="80">
        <v>7729</v>
      </c>
      <c r="W428" s="79">
        <v>7729</v>
      </c>
      <c r="X428" s="81">
        <v>43033</v>
      </c>
      <c r="Y428" s="79" t="s">
        <v>5064</v>
      </c>
      <c r="Z428" s="79">
        <v>4600007647</v>
      </c>
      <c r="AA428" s="82">
        <f t="shared" si="9"/>
        <v>1</v>
      </c>
      <c r="AB428" s="80" t="s">
        <v>5065</v>
      </c>
      <c r="AC428" s="80"/>
      <c r="AD428" s="80" t="s">
        <v>2222</v>
      </c>
      <c r="AE428" s="76" t="s">
        <v>5020</v>
      </c>
      <c r="AF428" s="79" t="s">
        <v>2223</v>
      </c>
      <c r="AG428" s="76" t="s">
        <v>2235</v>
      </c>
    </row>
    <row r="429" spans="1:33" s="83" customFormat="1" ht="63.75" x14ac:dyDescent="0.25">
      <c r="A429" s="74" t="s">
        <v>3154</v>
      </c>
      <c r="B429" s="75">
        <v>92101602</v>
      </c>
      <c r="C429" s="76" t="s">
        <v>5066</v>
      </c>
      <c r="D429" s="76" t="s">
        <v>4128</v>
      </c>
      <c r="E429" s="75" t="s">
        <v>4626</v>
      </c>
      <c r="F429" s="84" t="s">
        <v>2834</v>
      </c>
      <c r="G429" s="77" t="s">
        <v>2338</v>
      </c>
      <c r="H429" s="78">
        <v>28886258</v>
      </c>
      <c r="I429" s="78">
        <v>28886258</v>
      </c>
      <c r="J429" s="79" t="s">
        <v>4136</v>
      </c>
      <c r="K429" s="79" t="s">
        <v>2544</v>
      </c>
      <c r="L429" s="76" t="s">
        <v>5053</v>
      </c>
      <c r="M429" s="76" t="s">
        <v>5054</v>
      </c>
      <c r="N429" s="76" t="s">
        <v>3155</v>
      </c>
      <c r="O429" s="76" t="s">
        <v>3156</v>
      </c>
      <c r="P429" s="79"/>
      <c r="Q429" s="79" t="s">
        <v>4993</v>
      </c>
      <c r="R429" s="79" t="s">
        <v>4993</v>
      </c>
      <c r="S429" s="79" t="s">
        <v>5067</v>
      </c>
      <c r="T429" s="79"/>
      <c r="U429" s="80"/>
      <c r="V429" s="80"/>
      <c r="W429" s="79"/>
      <c r="X429" s="81"/>
      <c r="Y429" s="79"/>
      <c r="Z429" s="79"/>
      <c r="AA429" s="82" t="str">
        <f t="shared" si="9"/>
        <v/>
      </c>
      <c r="AB429" s="80"/>
      <c r="AC429" s="80"/>
      <c r="AD429" s="80" t="s">
        <v>4997</v>
      </c>
      <c r="AE429" s="76" t="s">
        <v>5053</v>
      </c>
      <c r="AF429" s="79" t="s">
        <v>2223</v>
      </c>
      <c r="AG429" s="76" t="s">
        <v>2235</v>
      </c>
    </row>
    <row r="430" spans="1:33" s="83" customFormat="1" ht="51" x14ac:dyDescent="0.25">
      <c r="A430" s="74" t="s">
        <v>3154</v>
      </c>
      <c r="B430" s="75">
        <v>90101600</v>
      </c>
      <c r="C430" s="76" t="s">
        <v>5068</v>
      </c>
      <c r="D430" s="76" t="s">
        <v>4128</v>
      </c>
      <c r="E430" s="75" t="s">
        <v>2268</v>
      </c>
      <c r="F430" s="75" t="s">
        <v>2326</v>
      </c>
      <c r="G430" s="77" t="s">
        <v>2338</v>
      </c>
      <c r="H430" s="78">
        <v>196000000</v>
      </c>
      <c r="I430" s="78">
        <v>54000000</v>
      </c>
      <c r="J430" s="79" t="s">
        <v>4136</v>
      </c>
      <c r="K430" s="79" t="s">
        <v>2544</v>
      </c>
      <c r="L430" s="76" t="s">
        <v>5053</v>
      </c>
      <c r="M430" s="76" t="s">
        <v>5054</v>
      </c>
      <c r="N430" s="76" t="s">
        <v>3155</v>
      </c>
      <c r="O430" s="76" t="s">
        <v>3156</v>
      </c>
      <c r="P430" s="79"/>
      <c r="Q430" s="79" t="s">
        <v>4993</v>
      </c>
      <c r="R430" s="79" t="s">
        <v>4993</v>
      </c>
      <c r="S430" s="79" t="s">
        <v>5067</v>
      </c>
      <c r="T430" s="79"/>
      <c r="U430" s="80"/>
      <c r="V430" s="80">
        <v>6457</v>
      </c>
      <c r="W430" s="79">
        <v>6457</v>
      </c>
      <c r="X430" s="81">
        <v>42794</v>
      </c>
      <c r="Y430" s="79" t="s">
        <v>5069</v>
      </c>
      <c r="Z430" s="79">
        <v>460006708</v>
      </c>
      <c r="AA430" s="82">
        <f t="shared" si="9"/>
        <v>1</v>
      </c>
      <c r="AB430" s="80" t="s">
        <v>5070</v>
      </c>
      <c r="AC430" s="80"/>
      <c r="AD430" s="80" t="s">
        <v>2222</v>
      </c>
      <c r="AE430" s="76" t="s">
        <v>5053</v>
      </c>
      <c r="AF430" s="79" t="s">
        <v>2223</v>
      </c>
      <c r="AG430" s="76" t="s">
        <v>2235</v>
      </c>
    </row>
    <row r="431" spans="1:33" s="83" customFormat="1" ht="51" x14ac:dyDescent="0.25">
      <c r="A431" s="74" t="s">
        <v>3154</v>
      </c>
      <c r="B431" s="75">
        <v>86101700</v>
      </c>
      <c r="C431" s="76" t="s">
        <v>5071</v>
      </c>
      <c r="D431" s="76" t="s">
        <v>3168</v>
      </c>
      <c r="E431" s="75" t="s">
        <v>2219</v>
      </c>
      <c r="F431" s="75" t="s">
        <v>2326</v>
      </c>
      <c r="G431" s="77" t="s">
        <v>2338</v>
      </c>
      <c r="H431" s="78">
        <v>282921422</v>
      </c>
      <c r="I431" s="78">
        <v>282921422</v>
      </c>
      <c r="J431" s="79" t="s">
        <v>2874</v>
      </c>
      <c r="K431" s="79" t="s">
        <v>2221</v>
      </c>
      <c r="L431" s="76" t="s">
        <v>5053</v>
      </c>
      <c r="M431" s="76" t="s">
        <v>5054</v>
      </c>
      <c r="N431" s="76" t="s">
        <v>3155</v>
      </c>
      <c r="O431" s="76" t="s">
        <v>3156</v>
      </c>
      <c r="P431" s="79" t="s">
        <v>3299</v>
      </c>
      <c r="Q431" s="79" t="s">
        <v>5072</v>
      </c>
      <c r="R431" s="79" t="s">
        <v>3299</v>
      </c>
      <c r="S431" s="79" t="s">
        <v>5067</v>
      </c>
      <c r="T431" s="79" t="s">
        <v>5072</v>
      </c>
      <c r="U431" s="80"/>
      <c r="V431" s="80"/>
      <c r="W431" s="79"/>
      <c r="X431" s="81"/>
      <c r="Y431" s="79"/>
      <c r="Z431" s="79"/>
      <c r="AA431" s="82" t="str">
        <f t="shared" si="9"/>
        <v/>
      </c>
      <c r="AB431" s="80"/>
      <c r="AC431" s="80"/>
      <c r="AD431" s="80"/>
      <c r="AE431" s="76" t="s">
        <v>5053</v>
      </c>
      <c r="AF431" s="79" t="s">
        <v>2223</v>
      </c>
      <c r="AG431" s="76" t="s">
        <v>2235</v>
      </c>
    </row>
    <row r="432" spans="1:33" s="83" customFormat="1" ht="63.75" x14ac:dyDescent="0.25">
      <c r="A432" s="74" t="s">
        <v>3154</v>
      </c>
      <c r="B432" s="75">
        <v>44100000</v>
      </c>
      <c r="C432" s="76" t="s">
        <v>5073</v>
      </c>
      <c r="D432" s="76" t="s">
        <v>3168</v>
      </c>
      <c r="E432" s="75" t="s">
        <v>2347</v>
      </c>
      <c r="F432" s="75" t="s">
        <v>2291</v>
      </c>
      <c r="G432" s="77" t="s">
        <v>2338</v>
      </c>
      <c r="H432" s="78">
        <v>481949000</v>
      </c>
      <c r="I432" s="78">
        <v>481949000</v>
      </c>
      <c r="J432" s="79" t="s">
        <v>2874</v>
      </c>
      <c r="K432" s="79" t="s">
        <v>2221</v>
      </c>
      <c r="L432" s="76" t="s">
        <v>5011</v>
      </c>
      <c r="M432" s="76" t="s">
        <v>5012</v>
      </c>
      <c r="N432" s="76" t="s">
        <v>5013</v>
      </c>
      <c r="O432" s="76" t="s">
        <v>5074</v>
      </c>
      <c r="P432" s="79" t="s">
        <v>3159</v>
      </c>
      <c r="Q432" s="79" t="s">
        <v>3444</v>
      </c>
      <c r="R432" s="79" t="s">
        <v>5075</v>
      </c>
      <c r="S432" s="79" t="s">
        <v>5076</v>
      </c>
      <c r="T432" s="79" t="s">
        <v>5015</v>
      </c>
      <c r="U432" s="80" t="s">
        <v>5015</v>
      </c>
      <c r="V432" s="80"/>
      <c r="W432" s="79"/>
      <c r="X432" s="81"/>
      <c r="Y432" s="79"/>
      <c r="Z432" s="79"/>
      <c r="AA432" s="82" t="str">
        <f t="shared" si="9"/>
        <v/>
      </c>
      <c r="AB432" s="80"/>
      <c r="AC432" s="80"/>
      <c r="AD432" s="80"/>
      <c r="AE432" s="76" t="s">
        <v>5011</v>
      </c>
      <c r="AF432" s="79" t="s">
        <v>2223</v>
      </c>
      <c r="AG432" s="76" t="s">
        <v>2235</v>
      </c>
    </row>
    <row r="433" spans="1:33" s="83" customFormat="1" ht="89.25" x14ac:dyDescent="0.25">
      <c r="A433" s="74" t="s">
        <v>3154</v>
      </c>
      <c r="B433" s="75">
        <v>83111600</v>
      </c>
      <c r="C433" s="76" t="s">
        <v>5077</v>
      </c>
      <c r="D433" s="76" t="s">
        <v>3161</v>
      </c>
      <c r="E433" s="75" t="s">
        <v>2302</v>
      </c>
      <c r="F433" s="84" t="s">
        <v>2834</v>
      </c>
      <c r="G433" s="77" t="s">
        <v>2338</v>
      </c>
      <c r="H433" s="78">
        <v>10000000</v>
      </c>
      <c r="I433" s="78">
        <v>10000000</v>
      </c>
      <c r="J433" s="79" t="s">
        <v>2874</v>
      </c>
      <c r="K433" s="79" t="s">
        <v>2221</v>
      </c>
      <c r="L433" s="76" t="s">
        <v>5020</v>
      </c>
      <c r="M433" s="76" t="s">
        <v>5006</v>
      </c>
      <c r="N433" s="76" t="s">
        <v>5021</v>
      </c>
      <c r="O433" s="76" t="s">
        <v>5022</v>
      </c>
      <c r="P433" s="79" t="s">
        <v>3295</v>
      </c>
      <c r="Q433" s="79" t="s">
        <v>5078</v>
      </c>
      <c r="R433" s="79" t="s">
        <v>5032</v>
      </c>
      <c r="S433" s="79" t="s">
        <v>5033</v>
      </c>
      <c r="T433" s="79" t="s">
        <v>5078</v>
      </c>
      <c r="U433" s="80"/>
      <c r="V433" s="80"/>
      <c r="W433" s="79"/>
      <c r="X433" s="81"/>
      <c r="Y433" s="79"/>
      <c r="Z433" s="79"/>
      <c r="AA433" s="82" t="str">
        <f t="shared" si="9"/>
        <v/>
      </c>
      <c r="AB433" s="80"/>
      <c r="AC433" s="80"/>
      <c r="AD433" s="80"/>
      <c r="AE433" s="76" t="s">
        <v>5020</v>
      </c>
      <c r="AF433" s="79" t="s">
        <v>2223</v>
      </c>
      <c r="AG433" s="76" t="s">
        <v>2235</v>
      </c>
    </row>
    <row r="434" spans="1:33" s="83" customFormat="1" ht="76.5" x14ac:dyDescent="0.25">
      <c r="A434" s="74" t="s">
        <v>3154</v>
      </c>
      <c r="B434" s="75">
        <v>92121900</v>
      </c>
      <c r="C434" s="76" t="s">
        <v>5079</v>
      </c>
      <c r="D434" s="76" t="s">
        <v>4685</v>
      </c>
      <c r="E434" s="75" t="s">
        <v>2219</v>
      </c>
      <c r="F434" s="75" t="s">
        <v>2291</v>
      </c>
      <c r="G434" s="77" t="s">
        <v>2338</v>
      </c>
      <c r="H434" s="78">
        <v>500000000</v>
      </c>
      <c r="I434" s="78">
        <v>500000000</v>
      </c>
      <c r="J434" s="79" t="s">
        <v>2874</v>
      </c>
      <c r="K434" s="79" t="s">
        <v>2221</v>
      </c>
      <c r="L434" s="76" t="s">
        <v>5020</v>
      </c>
      <c r="M434" s="76" t="s">
        <v>5006</v>
      </c>
      <c r="N434" s="76" t="s">
        <v>5021</v>
      </c>
      <c r="O434" s="76" t="s">
        <v>5022</v>
      </c>
      <c r="P434" s="79" t="s">
        <v>3295</v>
      </c>
      <c r="Q434" s="79" t="s">
        <v>5031</v>
      </c>
      <c r="R434" s="79" t="s">
        <v>5032</v>
      </c>
      <c r="S434" s="79" t="s">
        <v>5037</v>
      </c>
      <c r="T434" s="79" t="s">
        <v>5031</v>
      </c>
      <c r="U434" s="80"/>
      <c r="V434" s="80"/>
      <c r="W434" s="79"/>
      <c r="X434" s="81"/>
      <c r="Y434" s="79"/>
      <c r="Z434" s="79"/>
      <c r="AA434" s="82" t="str">
        <f t="shared" si="9"/>
        <v/>
      </c>
      <c r="AB434" s="80"/>
      <c r="AC434" s="80"/>
      <c r="AD434" s="80"/>
      <c r="AE434" s="76" t="s">
        <v>5020</v>
      </c>
      <c r="AF434" s="79" t="s">
        <v>2223</v>
      </c>
      <c r="AG434" s="76" t="s">
        <v>2235</v>
      </c>
    </row>
    <row r="435" spans="1:33" s="83" customFormat="1" ht="76.5" x14ac:dyDescent="0.25">
      <c r="A435" s="74" t="s">
        <v>3154</v>
      </c>
      <c r="B435" s="75">
        <v>93151500</v>
      </c>
      <c r="C435" s="76" t="s">
        <v>5080</v>
      </c>
      <c r="D435" s="76" t="s">
        <v>4128</v>
      </c>
      <c r="E435" s="75" t="s">
        <v>2219</v>
      </c>
      <c r="F435" s="84" t="s">
        <v>2834</v>
      </c>
      <c r="G435" s="77" t="s">
        <v>2338</v>
      </c>
      <c r="H435" s="78">
        <v>1639500000</v>
      </c>
      <c r="I435" s="78">
        <v>350000000</v>
      </c>
      <c r="J435" s="79" t="s">
        <v>4136</v>
      </c>
      <c r="K435" s="79" t="s">
        <v>2544</v>
      </c>
      <c r="L435" s="76" t="s">
        <v>3166</v>
      </c>
      <c r="M435" s="76" t="s">
        <v>4999</v>
      </c>
      <c r="N435" s="76" t="s">
        <v>5000</v>
      </c>
      <c r="O435" s="76" t="s">
        <v>5001</v>
      </c>
      <c r="P435" s="79"/>
      <c r="Q435" s="79"/>
      <c r="R435" s="79"/>
      <c r="S435" s="79" t="s">
        <v>5081</v>
      </c>
      <c r="T435" s="79"/>
      <c r="U435" s="80"/>
      <c r="V435" s="80">
        <v>7158</v>
      </c>
      <c r="W435" s="79">
        <v>7158</v>
      </c>
      <c r="X435" s="81">
        <v>42906</v>
      </c>
      <c r="Y435" s="79" t="s">
        <v>5082</v>
      </c>
      <c r="Z435" s="79">
        <v>46000006932</v>
      </c>
      <c r="AA435" s="82">
        <f t="shared" si="9"/>
        <v>1</v>
      </c>
      <c r="AB435" s="80" t="s">
        <v>5083</v>
      </c>
      <c r="AC435" s="80"/>
      <c r="AD435" s="80" t="s">
        <v>2222</v>
      </c>
      <c r="AE435" s="76" t="s">
        <v>3166</v>
      </c>
      <c r="AF435" s="79" t="s">
        <v>2223</v>
      </c>
      <c r="AG435" s="76" t="s">
        <v>2235</v>
      </c>
    </row>
    <row r="436" spans="1:33" s="83" customFormat="1" ht="76.5" x14ac:dyDescent="0.25">
      <c r="A436" s="74" t="s">
        <v>3154</v>
      </c>
      <c r="B436" s="75">
        <v>93151500</v>
      </c>
      <c r="C436" s="76" t="s">
        <v>5084</v>
      </c>
      <c r="D436" s="76" t="s">
        <v>4128</v>
      </c>
      <c r="E436" s="75" t="s">
        <v>2224</v>
      </c>
      <c r="F436" s="84" t="s">
        <v>2834</v>
      </c>
      <c r="G436" s="77" t="s">
        <v>2338</v>
      </c>
      <c r="H436" s="78">
        <v>1639500000</v>
      </c>
      <c r="I436" s="78">
        <v>187500000</v>
      </c>
      <c r="J436" s="79" t="s">
        <v>4136</v>
      </c>
      <c r="K436" s="79" t="s">
        <v>2544</v>
      </c>
      <c r="L436" s="76" t="s">
        <v>3166</v>
      </c>
      <c r="M436" s="76" t="s">
        <v>4999</v>
      </c>
      <c r="N436" s="76" t="s">
        <v>5000</v>
      </c>
      <c r="O436" s="76" t="s">
        <v>5001</v>
      </c>
      <c r="P436" s="79"/>
      <c r="Q436" s="79"/>
      <c r="R436" s="79"/>
      <c r="S436" s="79" t="s">
        <v>5085</v>
      </c>
      <c r="T436" s="79"/>
      <c r="U436" s="80"/>
      <c r="V436" s="80">
        <v>7158</v>
      </c>
      <c r="W436" s="79">
        <v>7158</v>
      </c>
      <c r="X436" s="81">
        <v>42906</v>
      </c>
      <c r="Y436" s="79" t="s">
        <v>5082</v>
      </c>
      <c r="Z436" s="79">
        <v>46000006932</v>
      </c>
      <c r="AA436" s="82">
        <f t="shared" si="9"/>
        <v>1</v>
      </c>
      <c r="AB436" s="80" t="s">
        <v>5083</v>
      </c>
      <c r="AC436" s="80"/>
      <c r="AD436" s="80" t="s">
        <v>2222</v>
      </c>
      <c r="AE436" s="76" t="s">
        <v>3166</v>
      </c>
      <c r="AF436" s="79" t="s">
        <v>2223</v>
      </c>
      <c r="AG436" s="76" t="s">
        <v>2235</v>
      </c>
    </row>
    <row r="437" spans="1:33" s="83" customFormat="1" ht="51" x14ac:dyDescent="0.25">
      <c r="A437" s="74" t="s">
        <v>3154</v>
      </c>
      <c r="B437" s="75">
        <v>93151500</v>
      </c>
      <c r="C437" s="76" t="s">
        <v>5086</v>
      </c>
      <c r="D437" s="76" t="s">
        <v>4128</v>
      </c>
      <c r="E437" s="75" t="s">
        <v>2224</v>
      </c>
      <c r="F437" s="84" t="s">
        <v>2834</v>
      </c>
      <c r="G437" s="77" t="s">
        <v>2338</v>
      </c>
      <c r="H437" s="78">
        <v>212500000</v>
      </c>
      <c r="I437" s="78">
        <v>212500000</v>
      </c>
      <c r="J437" s="79" t="s">
        <v>2874</v>
      </c>
      <c r="K437" s="79" t="s">
        <v>2221</v>
      </c>
      <c r="L437" s="76" t="s">
        <v>3166</v>
      </c>
      <c r="M437" s="76" t="s">
        <v>4999</v>
      </c>
      <c r="N437" s="76" t="s">
        <v>5000</v>
      </c>
      <c r="O437" s="76" t="s">
        <v>5001</v>
      </c>
      <c r="P437" s="79"/>
      <c r="Q437" s="79"/>
      <c r="R437" s="79"/>
      <c r="S437" s="79" t="s">
        <v>5085</v>
      </c>
      <c r="T437" s="79"/>
      <c r="U437" s="80"/>
      <c r="V437" s="80"/>
      <c r="W437" s="79"/>
      <c r="X437" s="81"/>
      <c r="Y437" s="79"/>
      <c r="Z437" s="79"/>
      <c r="AA437" s="82" t="str">
        <f t="shared" si="9"/>
        <v/>
      </c>
      <c r="AB437" s="80"/>
      <c r="AC437" s="80"/>
      <c r="AD437" s="80"/>
      <c r="AE437" s="76" t="s">
        <v>3166</v>
      </c>
      <c r="AF437" s="79" t="s">
        <v>2223</v>
      </c>
      <c r="AG437" s="76" t="s">
        <v>2235</v>
      </c>
    </row>
    <row r="438" spans="1:33" s="83" customFormat="1" ht="76.5" x14ac:dyDescent="0.25">
      <c r="A438" s="74" t="s">
        <v>3154</v>
      </c>
      <c r="B438" s="75">
        <v>93151500</v>
      </c>
      <c r="C438" s="76" t="s">
        <v>5087</v>
      </c>
      <c r="D438" s="76" t="s">
        <v>4128</v>
      </c>
      <c r="E438" s="75" t="s">
        <v>2219</v>
      </c>
      <c r="F438" s="84" t="s">
        <v>2834</v>
      </c>
      <c r="G438" s="77" t="s">
        <v>2338</v>
      </c>
      <c r="H438" s="78">
        <v>250000000</v>
      </c>
      <c r="I438" s="78">
        <v>250000000</v>
      </c>
      <c r="J438" s="79" t="s">
        <v>2874</v>
      </c>
      <c r="K438" s="79" t="s">
        <v>2221</v>
      </c>
      <c r="L438" s="76" t="s">
        <v>3166</v>
      </c>
      <c r="M438" s="76" t="s">
        <v>4999</v>
      </c>
      <c r="N438" s="76" t="s">
        <v>5000</v>
      </c>
      <c r="O438" s="76" t="s">
        <v>5001</v>
      </c>
      <c r="P438" s="79" t="s">
        <v>3167</v>
      </c>
      <c r="Q438" s="79" t="s">
        <v>5088</v>
      </c>
      <c r="R438" s="79"/>
      <c r="S438" s="79" t="s">
        <v>5089</v>
      </c>
      <c r="T438" s="79"/>
      <c r="U438" s="80"/>
      <c r="V438" s="80"/>
      <c r="W438" s="79"/>
      <c r="X438" s="81"/>
      <c r="Y438" s="79"/>
      <c r="Z438" s="79"/>
      <c r="AA438" s="82" t="str">
        <f t="shared" si="9"/>
        <v/>
      </c>
      <c r="AB438" s="80"/>
      <c r="AC438" s="80"/>
      <c r="AD438" s="80"/>
      <c r="AE438" s="76" t="s">
        <v>3166</v>
      </c>
      <c r="AF438" s="79" t="s">
        <v>2223</v>
      </c>
      <c r="AG438" s="76" t="s">
        <v>2235</v>
      </c>
    </row>
    <row r="439" spans="1:33" s="83" customFormat="1" ht="89.25" x14ac:dyDescent="0.25">
      <c r="A439" s="74" t="s">
        <v>3154</v>
      </c>
      <c r="B439" s="75">
        <v>80101500</v>
      </c>
      <c r="C439" s="76" t="s">
        <v>5090</v>
      </c>
      <c r="D439" s="76" t="s">
        <v>3168</v>
      </c>
      <c r="E439" s="75" t="s">
        <v>2237</v>
      </c>
      <c r="F439" s="79" t="s">
        <v>2336</v>
      </c>
      <c r="G439" s="77" t="s">
        <v>2338</v>
      </c>
      <c r="H439" s="78">
        <v>4000000000</v>
      </c>
      <c r="I439" s="78">
        <v>4000000000</v>
      </c>
      <c r="J439" s="79" t="s">
        <v>2874</v>
      </c>
      <c r="K439" s="79" t="s">
        <v>2221</v>
      </c>
      <c r="L439" s="76" t="s">
        <v>5020</v>
      </c>
      <c r="M439" s="76" t="s">
        <v>5006</v>
      </c>
      <c r="N439" s="76" t="s">
        <v>5021</v>
      </c>
      <c r="O439" s="76" t="s">
        <v>5022</v>
      </c>
      <c r="P439" s="79" t="s">
        <v>3295</v>
      </c>
      <c r="Q439" s="79" t="s">
        <v>5078</v>
      </c>
      <c r="R439" s="79" t="s">
        <v>5062</v>
      </c>
      <c r="S439" s="79" t="s">
        <v>5091</v>
      </c>
      <c r="T439" s="79" t="s">
        <v>5078</v>
      </c>
      <c r="U439" s="80"/>
      <c r="V439" s="80"/>
      <c r="W439" s="79"/>
      <c r="X439" s="81"/>
      <c r="Y439" s="79"/>
      <c r="Z439" s="79"/>
      <c r="AA439" s="82" t="str">
        <f t="shared" si="9"/>
        <v/>
      </c>
      <c r="AB439" s="80"/>
      <c r="AC439" s="80"/>
      <c r="AD439" s="80"/>
      <c r="AE439" s="76" t="s">
        <v>5020</v>
      </c>
      <c r="AF439" s="79" t="s">
        <v>2223</v>
      </c>
      <c r="AG439" s="76" t="s">
        <v>2235</v>
      </c>
    </row>
    <row r="440" spans="1:33" s="83" customFormat="1" ht="89.25" x14ac:dyDescent="0.25">
      <c r="A440" s="74" t="s">
        <v>3154</v>
      </c>
      <c r="B440" s="75">
        <v>80101500</v>
      </c>
      <c r="C440" s="76" t="s">
        <v>5092</v>
      </c>
      <c r="D440" s="76" t="s">
        <v>4128</v>
      </c>
      <c r="E440" s="75" t="s">
        <v>2219</v>
      </c>
      <c r="F440" s="84" t="s">
        <v>2834</v>
      </c>
      <c r="G440" s="77" t="s">
        <v>2338</v>
      </c>
      <c r="H440" s="78">
        <v>200000000</v>
      </c>
      <c r="I440" s="78">
        <v>200000000</v>
      </c>
      <c r="J440" s="79" t="s">
        <v>2874</v>
      </c>
      <c r="K440" s="79" t="s">
        <v>2221</v>
      </c>
      <c r="L440" s="76" t="s">
        <v>5020</v>
      </c>
      <c r="M440" s="76" t="s">
        <v>5006</v>
      </c>
      <c r="N440" s="76" t="s">
        <v>5021</v>
      </c>
      <c r="O440" s="76" t="s">
        <v>5022</v>
      </c>
      <c r="P440" s="79" t="s">
        <v>3295</v>
      </c>
      <c r="Q440" s="79" t="s">
        <v>5078</v>
      </c>
      <c r="R440" s="79" t="s">
        <v>5062</v>
      </c>
      <c r="S440" s="79" t="s">
        <v>5091</v>
      </c>
      <c r="T440" s="79" t="s">
        <v>5078</v>
      </c>
      <c r="U440" s="80"/>
      <c r="V440" s="80"/>
      <c r="W440" s="79"/>
      <c r="X440" s="81"/>
      <c r="Y440" s="79"/>
      <c r="Z440" s="79"/>
      <c r="AA440" s="82" t="str">
        <f t="shared" si="9"/>
        <v/>
      </c>
      <c r="AB440" s="80"/>
      <c r="AC440" s="80"/>
      <c r="AD440" s="80" t="s">
        <v>5028</v>
      </c>
      <c r="AE440" s="76" t="s">
        <v>5020</v>
      </c>
      <c r="AF440" s="79" t="s">
        <v>2223</v>
      </c>
      <c r="AG440" s="76" t="s">
        <v>2235</v>
      </c>
    </row>
    <row r="441" spans="1:33" s="83" customFormat="1" ht="63.75" x14ac:dyDescent="0.25">
      <c r="A441" s="74" t="s">
        <v>3154</v>
      </c>
      <c r="B441" s="75">
        <v>93141500</v>
      </c>
      <c r="C441" s="76" t="s">
        <v>5093</v>
      </c>
      <c r="D441" s="76" t="s">
        <v>3168</v>
      </c>
      <c r="E441" s="75" t="s">
        <v>2224</v>
      </c>
      <c r="F441" s="75" t="s">
        <v>2260</v>
      </c>
      <c r="G441" s="77" t="s">
        <v>2338</v>
      </c>
      <c r="H441" s="78">
        <v>70000000</v>
      </c>
      <c r="I441" s="78">
        <v>70000000</v>
      </c>
      <c r="J441" s="79" t="s">
        <v>2874</v>
      </c>
      <c r="K441" s="79" t="s">
        <v>2221</v>
      </c>
      <c r="L441" s="76" t="s">
        <v>5020</v>
      </c>
      <c r="M441" s="76" t="s">
        <v>5006</v>
      </c>
      <c r="N441" s="76" t="s">
        <v>5021</v>
      </c>
      <c r="O441" s="76" t="s">
        <v>5022</v>
      </c>
      <c r="P441" s="79" t="s">
        <v>3295</v>
      </c>
      <c r="Q441" s="79" t="s">
        <v>5094</v>
      </c>
      <c r="R441" s="79" t="s">
        <v>5032</v>
      </c>
      <c r="S441" s="79" t="s">
        <v>5037</v>
      </c>
      <c r="T441" s="79" t="s">
        <v>5094</v>
      </c>
      <c r="U441" s="80"/>
      <c r="V441" s="80"/>
      <c r="W441" s="79"/>
      <c r="X441" s="81"/>
      <c r="Y441" s="79"/>
      <c r="Z441" s="79"/>
      <c r="AA441" s="82" t="str">
        <f t="shared" si="9"/>
        <v/>
      </c>
      <c r="AB441" s="80"/>
      <c r="AC441" s="80"/>
      <c r="AD441" s="80"/>
      <c r="AE441" s="76" t="s">
        <v>5020</v>
      </c>
      <c r="AF441" s="79" t="s">
        <v>2223</v>
      </c>
      <c r="AG441" s="76" t="s">
        <v>2235</v>
      </c>
    </row>
    <row r="442" spans="1:33" s="83" customFormat="1" ht="51" x14ac:dyDescent="0.25">
      <c r="A442" s="74" t="s">
        <v>3154</v>
      </c>
      <c r="B442" s="75">
        <v>92101700</v>
      </c>
      <c r="C442" s="76" t="s">
        <v>5095</v>
      </c>
      <c r="D442" s="76" t="s">
        <v>3161</v>
      </c>
      <c r="E442" s="75" t="s">
        <v>4741</v>
      </c>
      <c r="F442" s="84" t="s">
        <v>4129</v>
      </c>
      <c r="G442" s="77" t="s">
        <v>2338</v>
      </c>
      <c r="H442" s="78">
        <v>267096431</v>
      </c>
      <c r="I442" s="78">
        <v>267096431</v>
      </c>
      <c r="J442" s="79" t="s">
        <v>2874</v>
      </c>
      <c r="K442" s="79" t="s">
        <v>2221</v>
      </c>
      <c r="L442" s="76" t="s">
        <v>5053</v>
      </c>
      <c r="M442" s="76" t="s">
        <v>5054</v>
      </c>
      <c r="N442" s="76" t="s">
        <v>3155</v>
      </c>
      <c r="O442" s="76" t="s">
        <v>3156</v>
      </c>
      <c r="P442" s="79" t="s">
        <v>5055</v>
      </c>
      <c r="Q442" s="79" t="s">
        <v>5056</v>
      </c>
      <c r="R442" s="79" t="s">
        <v>5055</v>
      </c>
      <c r="S442" s="79" t="s">
        <v>5057</v>
      </c>
      <c r="T442" s="79" t="s">
        <v>5056</v>
      </c>
      <c r="U442" s="80"/>
      <c r="V442" s="80"/>
      <c r="W442" s="79"/>
      <c r="X442" s="81"/>
      <c r="Y442" s="79"/>
      <c r="Z442" s="79"/>
      <c r="AA442" s="82" t="str">
        <f t="shared" si="9"/>
        <v/>
      </c>
      <c r="AB442" s="80"/>
      <c r="AC442" s="80"/>
      <c r="AD442" s="80"/>
      <c r="AE442" s="76" t="s">
        <v>5053</v>
      </c>
      <c r="AF442" s="79" t="s">
        <v>2223</v>
      </c>
      <c r="AG442" s="76" t="s">
        <v>2235</v>
      </c>
    </row>
    <row r="443" spans="1:33" s="83" customFormat="1" ht="51" x14ac:dyDescent="0.25">
      <c r="A443" s="74" t="s">
        <v>3154</v>
      </c>
      <c r="B443" s="75">
        <v>93141500</v>
      </c>
      <c r="C443" s="76" t="s">
        <v>5096</v>
      </c>
      <c r="D443" s="76" t="s">
        <v>3160</v>
      </c>
      <c r="E443" s="75" t="s">
        <v>2268</v>
      </c>
      <c r="F443" s="84" t="s">
        <v>2834</v>
      </c>
      <c r="G443" s="77" t="s">
        <v>2338</v>
      </c>
      <c r="H443" s="78">
        <v>472500000</v>
      </c>
      <c r="I443" s="78">
        <v>52500000</v>
      </c>
      <c r="J443" s="79" t="s">
        <v>4136</v>
      </c>
      <c r="K443" s="79" t="s">
        <v>2544</v>
      </c>
      <c r="L443" s="76" t="s">
        <v>5053</v>
      </c>
      <c r="M443" s="76" t="s">
        <v>5054</v>
      </c>
      <c r="N443" s="76" t="s">
        <v>3155</v>
      </c>
      <c r="O443" s="76" t="s">
        <v>3156</v>
      </c>
      <c r="P443" s="79"/>
      <c r="Q443" s="79"/>
      <c r="R443" s="79"/>
      <c r="S443" s="79" t="s">
        <v>5097</v>
      </c>
      <c r="T443" s="79"/>
      <c r="U443" s="80"/>
      <c r="V443" s="80"/>
      <c r="W443" s="79"/>
      <c r="X443" s="81"/>
      <c r="Y443" s="79"/>
      <c r="Z443" s="79"/>
      <c r="AA443" s="82" t="str">
        <f t="shared" si="9"/>
        <v/>
      </c>
      <c r="AB443" s="80"/>
      <c r="AC443" s="80"/>
      <c r="AD443" s="80" t="s">
        <v>5098</v>
      </c>
      <c r="AE443" s="76" t="s">
        <v>5053</v>
      </c>
      <c r="AF443" s="79" t="s">
        <v>2223</v>
      </c>
      <c r="AG443" s="76" t="s">
        <v>2235</v>
      </c>
    </row>
    <row r="444" spans="1:33" s="83" customFormat="1" ht="51" x14ac:dyDescent="0.25">
      <c r="A444" s="74" t="s">
        <v>3154</v>
      </c>
      <c r="B444" s="75">
        <v>43211500</v>
      </c>
      <c r="C444" s="76" t="s">
        <v>5099</v>
      </c>
      <c r="D444" s="76" t="s">
        <v>3165</v>
      </c>
      <c r="E444" s="75" t="s">
        <v>4741</v>
      </c>
      <c r="F444" s="75" t="s">
        <v>2291</v>
      </c>
      <c r="G444" s="77" t="s">
        <v>2338</v>
      </c>
      <c r="H444" s="78">
        <v>547500000</v>
      </c>
      <c r="I444" s="78">
        <v>547500000</v>
      </c>
      <c r="J444" s="79" t="s">
        <v>2874</v>
      </c>
      <c r="K444" s="79" t="s">
        <v>2221</v>
      </c>
      <c r="L444" s="76" t="s">
        <v>5053</v>
      </c>
      <c r="M444" s="76" t="s">
        <v>5054</v>
      </c>
      <c r="N444" s="76" t="s">
        <v>3155</v>
      </c>
      <c r="O444" s="76" t="s">
        <v>3156</v>
      </c>
      <c r="P444" s="79" t="s">
        <v>5055</v>
      </c>
      <c r="Q444" s="79" t="s">
        <v>3441</v>
      </c>
      <c r="R444" s="79" t="s">
        <v>5055</v>
      </c>
      <c r="S444" s="79" t="s">
        <v>5100</v>
      </c>
      <c r="T444" s="79" t="s">
        <v>3441</v>
      </c>
      <c r="U444" s="80"/>
      <c r="V444" s="80"/>
      <c r="W444" s="79"/>
      <c r="X444" s="81"/>
      <c r="Y444" s="79"/>
      <c r="Z444" s="79"/>
      <c r="AA444" s="82" t="str">
        <f t="shared" si="9"/>
        <v/>
      </c>
      <c r="AB444" s="80"/>
      <c r="AC444" s="80"/>
      <c r="AD444" s="80"/>
      <c r="AE444" s="76" t="s">
        <v>5053</v>
      </c>
      <c r="AF444" s="79" t="s">
        <v>2223</v>
      </c>
      <c r="AG444" s="76" t="s">
        <v>2235</v>
      </c>
    </row>
    <row r="445" spans="1:33" s="83" customFormat="1" ht="63.75" x14ac:dyDescent="0.25">
      <c r="A445" s="74" t="s">
        <v>3154</v>
      </c>
      <c r="B445" s="75">
        <v>93141500</v>
      </c>
      <c r="C445" s="76" t="s">
        <v>5101</v>
      </c>
      <c r="D445" s="76" t="s">
        <v>3160</v>
      </c>
      <c r="E445" s="75" t="s">
        <v>2224</v>
      </c>
      <c r="F445" s="84" t="s">
        <v>2834</v>
      </c>
      <c r="G445" s="77" t="s">
        <v>2338</v>
      </c>
      <c r="H445" s="78">
        <v>472500000</v>
      </c>
      <c r="I445" s="78">
        <v>52500000</v>
      </c>
      <c r="J445" s="79" t="s">
        <v>4136</v>
      </c>
      <c r="K445" s="79" t="s">
        <v>2544</v>
      </c>
      <c r="L445" s="76" t="s">
        <v>5020</v>
      </c>
      <c r="M445" s="76" t="s">
        <v>5006</v>
      </c>
      <c r="N445" s="76" t="s">
        <v>5021</v>
      </c>
      <c r="O445" s="76" t="s">
        <v>5022</v>
      </c>
      <c r="P445" s="79" t="s">
        <v>3295</v>
      </c>
      <c r="Q445" s="79" t="s">
        <v>5094</v>
      </c>
      <c r="R445" s="79" t="s">
        <v>5032</v>
      </c>
      <c r="S445" s="79" t="s">
        <v>5033</v>
      </c>
      <c r="T445" s="79" t="s">
        <v>5094</v>
      </c>
      <c r="U445" s="80"/>
      <c r="V445" s="80"/>
      <c r="W445" s="79"/>
      <c r="X445" s="81"/>
      <c r="Y445" s="79"/>
      <c r="Z445" s="79"/>
      <c r="AA445" s="82" t="str">
        <f t="shared" si="9"/>
        <v/>
      </c>
      <c r="AB445" s="80"/>
      <c r="AC445" s="80"/>
      <c r="AD445" s="80" t="s">
        <v>5098</v>
      </c>
      <c r="AE445" s="76" t="s">
        <v>5020</v>
      </c>
      <c r="AF445" s="79" t="s">
        <v>2223</v>
      </c>
      <c r="AG445" s="76" t="s">
        <v>2235</v>
      </c>
    </row>
    <row r="446" spans="1:33" s="83" customFormat="1" ht="63.75" x14ac:dyDescent="0.25">
      <c r="A446" s="74" t="s">
        <v>3154</v>
      </c>
      <c r="B446" s="75">
        <v>93141500</v>
      </c>
      <c r="C446" s="76" t="s">
        <v>5102</v>
      </c>
      <c r="D446" s="76" t="s">
        <v>3161</v>
      </c>
      <c r="E446" s="75" t="s">
        <v>4741</v>
      </c>
      <c r="F446" s="84" t="s">
        <v>2834</v>
      </c>
      <c r="G446" s="77" t="s">
        <v>2338</v>
      </c>
      <c r="H446" s="78">
        <v>60000000</v>
      </c>
      <c r="I446" s="78">
        <v>60000000</v>
      </c>
      <c r="J446" s="79" t="s">
        <v>2874</v>
      </c>
      <c r="K446" s="79" t="s">
        <v>2221</v>
      </c>
      <c r="L446" s="76" t="s">
        <v>5020</v>
      </c>
      <c r="M446" s="76" t="s">
        <v>5006</v>
      </c>
      <c r="N446" s="76" t="s">
        <v>5021</v>
      </c>
      <c r="O446" s="76" t="s">
        <v>5022</v>
      </c>
      <c r="P446" s="79" t="s">
        <v>3295</v>
      </c>
      <c r="Q446" s="79" t="s">
        <v>5103</v>
      </c>
      <c r="R446" s="79" t="s">
        <v>5032</v>
      </c>
      <c r="S446" s="79" t="s">
        <v>5033</v>
      </c>
      <c r="T446" s="79" t="s">
        <v>5094</v>
      </c>
      <c r="U446" s="80"/>
      <c r="V446" s="80"/>
      <c r="W446" s="79"/>
      <c r="X446" s="81"/>
      <c r="Y446" s="79"/>
      <c r="Z446" s="79"/>
      <c r="AA446" s="82" t="str">
        <f t="shared" si="9"/>
        <v/>
      </c>
      <c r="AB446" s="80"/>
      <c r="AC446" s="80"/>
      <c r="AD446" s="80" t="s">
        <v>5098</v>
      </c>
      <c r="AE446" s="76" t="s">
        <v>5020</v>
      </c>
      <c r="AF446" s="79" t="s">
        <v>2223</v>
      </c>
      <c r="AG446" s="76" t="s">
        <v>2235</v>
      </c>
    </row>
    <row r="447" spans="1:33" s="83" customFormat="1" ht="63.75" x14ac:dyDescent="0.25">
      <c r="A447" s="74" t="s">
        <v>3154</v>
      </c>
      <c r="B447" s="75">
        <v>93141500</v>
      </c>
      <c r="C447" s="76" t="s">
        <v>5104</v>
      </c>
      <c r="D447" s="76" t="s">
        <v>3160</v>
      </c>
      <c r="E447" s="75" t="s">
        <v>2488</v>
      </c>
      <c r="F447" s="84" t="s">
        <v>2834</v>
      </c>
      <c r="G447" s="77" t="s">
        <v>2338</v>
      </c>
      <c r="H447" s="78">
        <v>472500000</v>
      </c>
      <c r="I447" s="78">
        <v>68750000</v>
      </c>
      <c r="J447" s="79" t="s">
        <v>4136</v>
      </c>
      <c r="K447" s="79" t="s">
        <v>2544</v>
      </c>
      <c r="L447" s="76" t="s">
        <v>5020</v>
      </c>
      <c r="M447" s="76" t="s">
        <v>5006</v>
      </c>
      <c r="N447" s="76" t="s">
        <v>5021</v>
      </c>
      <c r="O447" s="76" t="s">
        <v>5022</v>
      </c>
      <c r="P447" s="79" t="s">
        <v>3295</v>
      </c>
      <c r="Q447" s="79" t="s">
        <v>5094</v>
      </c>
      <c r="R447" s="79" t="s">
        <v>5032</v>
      </c>
      <c r="S447" s="79" t="s">
        <v>5033</v>
      </c>
      <c r="T447" s="79" t="s">
        <v>5094</v>
      </c>
      <c r="U447" s="80"/>
      <c r="V447" s="80"/>
      <c r="W447" s="79"/>
      <c r="X447" s="81"/>
      <c r="Y447" s="79"/>
      <c r="Z447" s="79"/>
      <c r="AA447" s="82" t="str">
        <f t="shared" si="9"/>
        <v/>
      </c>
      <c r="AB447" s="80"/>
      <c r="AC447" s="80"/>
      <c r="AD447" s="80" t="s">
        <v>5098</v>
      </c>
      <c r="AE447" s="76" t="s">
        <v>5020</v>
      </c>
      <c r="AF447" s="79" t="s">
        <v>2223</v>
      </c>
      <c r="AG447" s="76" t="s">
        <v>2235</v>
      </c>
    </row>
    <row r="448" spans="1:33" s="83" customFormat="1" ht="63.75" x14ac:dyDescent="0.25">
      <c r="A448" s="74" t="s">
        <v>3154</v>
      </c>
      <c r="B448" s="75">
        <v>83111600</v>
      </c>
      <c r="C448" s="76" t="s">
        <v>5105</v>
      </c>
      <c r="D448" s="76" t="s">
        <v>4603</v>
      </c>
      <c r="E448" s="75" t="s">
        <v>2268</v>
      </c>
      <c r="F448" s="84" t="s">
        <v>2834</v>
      </c>
      <c r="G448" s="77" t="s">
        <v>2338</v>
      </c>
      <c r="H448" s="78">
        <v>80000000</v>
      </c>
      <c r="I448" s="78">
        <v>80000000</v>
      </c>
      <c r="J448" s="79" t="s">
        <v>2874</v>
      </c>
      <c r="K448" s="79" t="s">
        <v>2221</v>
      </c>
      <c r="L448" s="76" t="s">
        <v>5020</v>
      </c>
      <c r="M448" s="76" t="s">
        <v>5006</v>
      </c>
      <c r="N448" s="76" t="s">
        <v>5021</v>
      </c>
      <c r="O448" s="76" t="s">
        <v>5022</v>
      </c>
      <c r="P448" s="79" t="s">
        <v>3295</v>
      </c>
      <c r="Q448" s="79" t="s">
        <v>5103</v>
      </c>
      <c r="R448" s="79" t="s">
        <v>5032</v>
      </c>
      <c r="S448" s="79" t="s">
        <v>5033</v>
      </c>
      <c r="T448" s="79" t="s">
        <v>5103</v>
      </c>
      <c r="U448" s="80"/>
      <c r="V448" s="80"/>
      <c r="W448" s="79"/>
      <c r="X448" s="81"/>
      <c r="Y448" s="79"/>
      <c r="Z448" s="79"/>
      <c r="AA448" s="82" t="str">
        <f t="shared" si="9"/>
        <v/>
      </c>
      <c r="AB448" s="80"/>
      <c r="AC448" s="80"/>
      <c r="AD448" s="80"/>
      <c r="AE448" s="76" t="s">
        <v>5020</v>
      </c>
      <c r="AF448" s="79" t="s">
        <v>2223</v>
      </c>
      <c r="AG448" s="76" t="s">
        <v>2235</v>
      </c>
    </row>
    <row r="449" spans="1:33" s="83" customFormat="1" ht="63.75" x14ac:dyDescent="0.25">
      <c r="A449" s="74" t="s">
        <v>3154</v>
      </c>
      <c r="B449" s="75">
        <v>16111500</v>
      </c>
      <c r="C449" s="76" t="s">
        <v>5106</v>
      </c>
      <c r="D449" s="76" t="s">
        <v>4128</v>
      </c>
      <c r="E449" s="75" t="s">
        <v>4741</v>
      </c>
      <c r="F449" s="75" t="s">
        <v>2291</v>
      </c>
      <c r="G449" s="77" t="s">
        <v>2338</v>
      </c>
      <c r="H449" s="78">
        <v>200000000</v>
      </c>
      <c r="I449" s="78">
        <v>200000000</v>
      </c>
      <c r="J449" s="79" t="s">
        <v>2874</v>
      </c>
      <c r="K449" s="79" t="s">
        <v>2221</v>
      </c>
      <c r="L449" s="76" t="s">
        <v>5020</v>
      </c>
      <c r="M449" s="76" t="s">
        <v>5006</v>
      </c>
      <c r="N449" s="76" t="s">
        <v>5021</v>
      </c>
      <c r="O449" s="76" t="s">
        <v>5022</v>
      </c>
      <c r="P449" s="79" t="s">
        <v>3295</v>
      </c>
      <c r="Q449" s="79" t="s">
        <v>5103</v>
      </c>
      <c r="R449" s="79" t="s">
        <v>5032</v>
      </c>
      <c r="S449" s="79" t="s">
        <v>5033</v>
      </c>
      <c r="T449" s="79" t="s">
        <v>5103</v>
      </c>
      <c r="U449" s="80"/>
      <c r="V449" s="80"/>
      <c r="W449" s="79"/>
      <c r="X449" s="81"/>
      <c r="Y449" s="79"/>
      <c r="Z449" s="79"/>
      <c r="AA449" s="82" t="str">
        <f t="shared" si="9"/>
        <v/>
      </c>
      <c r="AB449" s="80"/>
      <c r="AC449" s="80"/>
      <c r="AD449" s="80"/>
      <c r="AE449" s="76" t="s">
        <v>5020</v>
      </c>
      <c r="AF449" s="79" t="s">
        <v>2223</v>
      </c>
      <c r="AG449" s="76" t="s">
        <v>2235</v>
      </c>
    </row>
    <row r="450" spans="1:33" s="83" customFormat="1" ht="51" x14ac:dyDescent="0.25">
      <c r="A450" s="74" t="s">
        <v>3154</v>
      </c>
      <c r="B450" s="75">
        <v>93141500</v>
      </c>
      <c r="C450" s="76" t="s">
        <v>5107</v>
      </c>
      <c r="D450" s="76" t="s">
        <v>3160</v>
      </c>
      <c r="E450" s="75" t="s">
        <v>2219</v>
      </c>
      <c r="F450" s="84" t="s">
        <v>2834</v>
      </c>
      <c r="G450" s="77" t="s">
        <v>2338</v>
      </c>
      <c r="H450" s="78">
        <v>472500000</v>
      </c>
      <c r="I450" s="78">
        <v>52500000</v>
      </c>
      <c r="J450" s="79" t="s">
        <v>4136</v>
      </c>
      <c r="K450" s="79" t="s">
        <v>2544</v>
      </c>
      <c r="L450" s="76" t="s">
        <v>5011</v>
      </c>
      <c r="M450" s="76" t="s">
        <v>5012</v>
      </c>
      <c r="N450" s="76" t="s">
        <v>5013</v>
      </c>
      <c r="O450" s="76" t="s">
        <v>5074</v>
      </c>
      <c r="P450" s="79"/>
      <c r="Q450" s="79"/>
      <c r="R450" s="79"/>
      <c r="S450" s="79" t="s">
        <v>5108</v>
      </c>
      <c r="T450" s="79"/>
      <c r="U450" s="80"/>
      <c r="V450" s="80"/>
      <c r="W450" s="79"/>
      <c r="X450" s="81"/>
      <c r="Y450" s="79"/>
      <c r="Z450" s="79"/>
      <c r="AA450" s="82" t="str">
        <f t="shared" si="9"/>
        <v/>
      </c>
      <c r="AB450" s="80"/>
      <c r="AC450" s="80"/>
      <c r="AD450" s="80" t="s">
        <v>5098</v>
      </c>
      <c r="AE450" s="76" t="s">
        <v>5011</v>
      </c>
      <c r="AF450" s="79" t="s">
        <v>2223</v>
      </c>
      <c r="AG450" s="76" t="s">
        <v>2235</v>
      </c>
    </row>
    <row r="451" spans="1:33" s="83" customFormat="1" ht="51" x14ac:dyDescent="0.25">
      <c r="A451" s="74" t="s">
        <v>3154</v>
      </c>
      <c r="B451" s="75">
        <v>83111600</v>
      </c>
      <c r="C451" s="76" t="s">
        <v>5109</v>
      </c>
      <c r="D451" s="76" t="s">
        <v>3168</v>
      </c>
      <c r="E451" s="75" t="s">
        <v>4626</v>
      </c>
      <c r="F451" s="84" t="s">
        <v>2834</v>
      </c>
      <c r="G451" s="77" t="s">
        <v>2338</v>
      </c>
      <c r="H451" s="78">
        <v>68750000</v>
      </c>
      <c r="I451" s="78">
        <v>68750000</v>
      </c>
      <c r="J451" s="79" t="s">
        <v>2874</v>
      </c>
      <c r="K451" s="79" t="s">
        <v>2221</v>
      </c>
      <c r="L451" s="76" t="s">
        <v>5011</v>
      </c>
      <c r="M451" s="76" t="s">
        <v>5012</v>
      </c>
      <c r="N451" s="76" t="s">
        <v>5013</v>
      </c>
      <c r="O451" s="76" t="s">
        <v>5074</v>
      </c>
      <c r="P451" s="79"/>
      <c r="Q451" s="79"/>
      <c r="R451" s="79"/>
      <c r="S451" s="79" t="s">
        <v>5110</v>
      </c>
      <c r="T451" s="79"/>
      <c r="U451" s="80"/>
      <c r="V451" s="80"/>
      <c r="W451" s="79"/>
      <c r="X451" s="81"/>
      <c r="Y451" s="79"/>
      <c r="Z451" s="79"/>
      <c r="AA451" s="82" t="str">
        <f t="shared" si="9"/>
        <v/>
      </c>
      <c r="AB451" s="80"/>
      <c r="AC451" s="80"/>
      <c r="AD451" s="80" t="s">
        <v>5098</v>
      </c>
      <c r="AE451" s="76" t="s">
        <v>5011</v>
      </c>
      <c r="AF451" s="79" t="s">
        <v>2223</v>
      </c>
      <c r="AG451" s="76" t="s">
        <v>2235</v>
      </c>
    </row>
    <row r="452" spans="1:33" s="83" customFormat="1" ht="89.25" x14ac:dyDescent="0.25">
      <c r="A452" s="74" t="s">
        <v>3154</v>
      </c>
      <c r="B452" s="75">
        <v>81161700</v>
      </c>
      <c r="C452" s="76" t="s">
        <v>5111</v>
      </c>
      <c r="D452" s="76" t="s">
        <v>4128</v>
      </c>
      <c r="E452" s="75" t="s">
        <v>2224</v>
      </c>
      <c r="F452" s="84" t="s">
        <v>2834</v>
      </c>
      <c r="G452" s="77" t="s">
        <v>2338</v>
      </c>
      <c r="H452" s="78">
        <v>436720000</v>
      </c>
      <c r="I452" s="78">
        <v>143000000</v>
      </c>
      <c r="J452" s="79" t="s">
        <v>4136</v>
      </c>
      <c r="K452" s="79" t="s">
        <v>2544</v>
      </c>
      <c r="L452" s="76" t="s">
        <v>5020</v>
      </c>
      <c r="M452" s="76" t="s">
        <v>5006</v>
      </c>
      <c r="N452" s="76" t="s">
        <v>5021</v>
      </c>
      <c r="O452" s="76" t="s">
        <v>5022</v>
      </c>
      <c r="P452" s="79" t="s">
        <v>3295</v>
      </c>
      <c r="Q452" s="79" t="s">
        <v>5078</v>
      </c>
      <c r="R452" s="79" t="s">
        <v>5062</v>
      </c>
      <c r="S452" s="79" t="s">
        <v>5091</v>
      </c>
      <c r="T452" s="79" t="s">
        <v>5078</v>
      </c>
      <c r="U452" s="80"/>
      <c r="V452" s="80">
        <v>6280</v>
      </c>
      <c r="W452" s="79">
        <v>6280</v>
      </c>
      <c r="X452" s="81">
        <v>42720</v>
      </c>
      <c r="Y452" s="79" t="s">
        <v>5112</v>
      </c>
      <c r="Z452" s="79">
        <v>4600006147</v>
      </c>
      <c r="AA452" s="82">
        <f t="shared" si="9"/>
        <v>1</v>
      </c>
      <c r="AB452" s="80" t="s">
        <v>5065</v>
      </c>
      <c r="AC452" s="80"/>
      <c r="AD452" s="80" t="s">
        <v>2222</v>
      </c>
      <c r="AE452" s="76" t="s">
        <v>5020</v>
      </c>
      <c r="AF452" s="79" t="s">
        <v>2223</v>
      </c>
      <c r="AG452" s="76" t="s">
        <v>2235</v>
      </c>
    </row>
    <row r="453" spans="1:33" s="83" customFormat="1" ht="89.25" x14ac:dyDescent="0.25">
      <c r="A453" s="74" t="s">
        <v>3154</v>
      </c>
      <c r="B453" s="75">
        <v>81161700</v>
      </c>
      <c r="C453" s="76" t="s">
        <v>5113</v>
      </c>
      <c r="D453" s="76" t="s">
        <v>3163</v>
      </c>
      <c r="E453" s="75" t="s">
        <v>2219</v>
      </c>
      <c r="F453" s="84" t="s">
        <v>2834</v>
      </c>
      <c r="G453" s="77" t="s">
        <v>2338</v>
      </c>
      <c r="H453" s="78">
        <v>350000000</v>
      </c>
      <c r="I453" s="78">
        <v>350000000</v>
      </c>
      <c r="J453" s="79" t="s">
        <v>2874</v>
      </c>
      <c r="K453" s="79" t="s">
        <v>2221</v>
      </c>
      <c r="L453" s="76" t="s">
        <v>5020</v>
      </c>
      <c r="M453" s="76" t="s">
        <v>5006</v>
      </c>
      <c r="N453" s="76" t="s">
        <v>5021</v>
      </c>
      <c r="O453" s="76" t="s">
        <v>5022</v>
      </c>
      <c r="P453" s="79" t="s">
        <v>3295</v>
      </c>
      <c r="Q453" s="79" t="s">
        <v>5078</v>
      </c>
      <c r="R453" s="79" t="s">
        <v>5062</v>
      </c>
      <c r="S453" s="79" t="s">
        <v>5091</v>
      </c>
      <c r="T453" s="79" t="s">
        <v>5078</v>
      </c>
      <c r="U453" s="80"/>
      <c r="V453" s="80"/>
      <c r="W453" s="79"/>
      <c r="X453" s="81"/>
      <c r="Y453" s="79"/>
      <c r="Z453" s="79"/>
      <c r="AA453" s="82" t="str">
        <f t="shared" si="9"/>
        <v/>
      </c>
      <c r="AB453" s="80"/>
      <c r="AC453" s="80"/>
      <c r="AD453" s="80"/>
      <c r="AE453" s="76" t="s">
        <v>5020</v>
      </c>
      <c r="AF453" s="79" t="s">
        <v>2223</v>
      </c>
      <c r="AG453" s="76" t="s">
        <v>2235</v>
      </c>
    </row>
    <row r="454" spans="1:33" s="83" customFormat="1" ht="76.5" x14ac:dyDescent="0.25">
      <c r="A454" s="74" t="s">
        <v>3154</v>
      </c>
      <c r="B454" s="75">
        <v>86101700</v>
      </c>
      <c r="C454" s="76" t="s">
        <v>5114</v>
      </c>
      <c r="D454" s="76" t="s">
        <v>3168</v>
      </c>
      <c r="E454" s="75" t="s">
        <v>2219</v>
      </c>
      <c r="F454" s="75" t="s">
        <v>2326</v>
      </c>
      <c r="G454" s="77" t="s">
        <v>2338</v>
      </c>
      <c r="H454" s="78">
        <v>187000000</v>
      </c>
      <c r="I454" s="78">
        <v>187000000</v>
      </c>
      <c r="J454" s="79" t="s">
        <v>2874</v>
      </c>
      <c r="K454" s="79" t="s">
        <v>2221</v>
      </c>
      <c r="L454" s="76" t="s">
        <v>5020</v>
      </c>
      <c r="M454" s="76" t="s">
        <v>5006</v>
      </c>
      <c r="N454" s="76" t="s">
        <v>5021</v>
      </c>
      <c r="O454" s="76" t="s">
        <v>5022</v>
      </c>
      <c r="P454" s="79" t="s">
        <v>3295</v>
      </c>
      <c r="Q454" s="79" t="s">
        <v>5031</v>
      </c>
      <c r="R454" s="79" t="s">
        <v>5032</v>
      </c>
      <c r="S454" s="79" t="s">
        <v>5037</v>
      </c>
      <c r="T454" s="79" t="s">
        <v>5031</v>
      </c>
      <c r="U454" s="80"/>
      <c r="V454" s="80"/>
      <c r="W454" s="79"/>
      <c r="X454" s="81"/>
      <c r="Y454" s="79"/>
      <c r="Z454" s="79"/>
      <c r="AA454" s="82" t="str">
        <f t="shared" si="9"/>
        <v/>
      </c>
      <c r="AB454" s="80"/>
      <c r="AC454" s="80"/>
      <c r="AD454" s="80"/>
      <c r="AE454" s="76" t="s">
        <v>5020</v>
      </c>
      <c r="AF454" s="79" t="s">
        <v>2223</v>
      </c>
      <c r="AG454" s="76" t="s">
        <v>2235</v>
      </c>
    </row>
    <row r="455" spans="1:33" s="83" customFormat="1" ht="63.75" x14ac:dyDescent="0.25">
      <c r="A455" s="74" t="s">
        <v>3154</v>
      </c>
      <c r="B455" s="75">
        <v>500000000</v>
      </c>
      <c r="C455" s="76" t="s">
        <v>5115</v>
      </c>
      <c r="D455" s="76" t="s">
        <v>3168</v>
      </c>
      <c r="E455" s="75" t="s">
        <v>2219</v>
      </c>
      <c r="F455" s="75" t="s">
        <v>2291</v>
      </c>
      <c r="G455" s="77" t="s">
        <v>2338</v>
      </c>
      <c r="H455" s="78">
        <v>200000000</v>
      </c>
      <c r="I455" s="78">
        <v>200000000</v>
      </c>
      <c r="J455" s="79" t="s">
        <v>2874</v>
      </c>
      <c r="K455" s="79" t="s">
        <v>2221</v>
      </c>
      <c r="L455" s="76" t="s">
        <v>5020</v>
      </c>
      <c r="M455" s="76" t="s">
        <v>5006</v>
      </c>
      <c r="N455" s="76" t="s">
        <v>5021</v>
      </c>
      <c r="O455" s="76" t="s">
        <v>5022</v>
      </c>
      <c r="P455" s="79" t="s">
        <v>3295</v>
      </c>
      <c r="Q455" s="79" t="s">
        <v>5094</v>
      </c>
      <c r="R455" s="79" t="s">
        <v>5032</v>
      </c>
      <c r="S455" s="79" t="s">
        <v>5037</v>
      </c>
      <c r="T455" s="79" t="s">
        <v>5094</v>
      </c>
      <c r="U455" s="80"/>
      <c r="V455" s="80"/>
      <c r="W455" s="79"/>
      <c r="X455" s="81"/>
      <c r="Y455" s="79"/>
      <c r="Z455" s="79"/>
      <c r="AA455" s="82" t="str">
        <f t="shared" si="9"/>
        <v/>
      </c>
      <c r="AB455" s="80"/>
      <c r="AC455" s="80"/>
      <c r="AD455" s="80"/>
      <c r="AE455" s="76" t="s">
        <v>5020</v>
      </c>
      <c r="AF455" s="79" t="s">
        <v>2223</v>
      </c>
      <c r="AG455" s="76" t="s">
        <v>2235</v>
      </c>
    </row>
    <row r="456" spans="1:33" s="83" customFormat="1" ht="63.75" x14ac:dyDescent="0.25">
      <c r="A456" s="74" t="s">
        <v>3154</v>
      </c>
      <c r="B456" s="75">
        <v>70141500</v>
      </c>
      <c r="C456" s="76" t="s">
        <v>5116</v>
      </c>
      <c r="D456" s="76" t="s">
        <v>3168</v>
      </c>
      <c r="E456" s="75" t="s">
        <v>2237</v>
      </c>
      <c r="F456" s="75" t="s">
        <v>2326</v>
      </c>
      <c r="G456" s="77" t="s">
        <v>2338</v>
      </c>
      <c r="H456" s="78">
        <v>300000000</v>
      </c>
      <c r="I456" s="78">
        <v>300000000</v>
      </c>
      <c r="J456" s="79" t="s">
        <v>2874</v>
      </c>
      <c r="K456" s="79" t="s">
        <v>2221</v>
      </c>
      <c r="L456" s="76" t="s">
        <v>5020</v>
      </c>
      <c r="M456" s="76" t="s">
        <v>5006</v>
      </c>
      <c r="N456" s="76" t="s">
        <v>5021</v>
      </c>
      <c r="O456" s="76" t="s">
        <v>5022</v>
      </c>
      <c r="P456" s="79" t="s">
        <v>3290</v>
      </c>
      <c r="Q456" s="79" t="s">
        <v>5117</v>
      </c>
      <c r="R456" s="79" t="s">
        <v>3290</v>
      </c>
      <c r="S456" s="79" t="s">
        <v>5118</v>
      </c>
      <c r="T456" s="79" t="s">
        <v>5117</v>
      </c>
      <c r="U456" s="80"/>
      <c r="V456" s="80"/>
      <c r="W456" s="79"/>
      <c r="X456" s="81"/>
      <c r="Y456" s="79"/>
      <c r="Z456" s="79"/>
      <c r="AA456" s="82" t="str">
        <f t="shared" si="9"/>
        <v/>
      </c>
      <c r="AB456" s="80"/>
      <c r="AC456" s="80"/>
      <c r="AD456" s="80"/>
      <c r="AE456" s="76" t="s">
        <v>5020</v>
      </c>
      <c r="AF456" s="79" t="s">
        <v>2223</v>
      </c>
      <c r="AG456" s="76" t="s">
        <v>2235</v>
      </c>
    </row>
    <row r="457" spans="1:33" s="83" customFormat="1" ht="89.25" x14ac:dyDescent="0.25">
      <c r="A457" s="74" t="s">
        <v>2910</v>
      </c>
      <c r="B457" s="75" t="s">
        <v>2911</v>
      </c>
      <c r="C457" s="76" t="s">
        <v>5119</v>
      </c>
      <c r="D457" s="76" t="s">
        <v>4128</v>
      </c>
      <c r="E457" s="75" t="s">
        <v>2257</v>
      </c>
      <c r="F457" s="79" t="s">
        <v>2336</v>
      </c>
      <c r="G457" s="77" t="s">
        <v>2338</v>
      </c>
      <c r="H457" s="78">
        <v>2365421226</v>
      </c>
      <c r="I457" s="78">
        <v>459300000</v>
      </c>
      <c r="J457" s="79" t="s">
        <v>4136</v>
      </c>
      <c r="K457" s="79" t="s">
        <v>2544</v>
      </c>
      <c r="L457" s="76" t="s">
        <v>5120</v>
      </c>
      <c r="M457" s="76" t="s">
        <v>2912</v>
      </c>
      <c r="N457" s="76" t="s">
        <v>2913</v>
      </c>
      <c r="O457" s="76" t="s">
        <v>5121</v>
      </c>
      <c r="P457" s="79" t="s">
        <v>2221</v>
      </c>
      <c r="Q457" s="79" t="s">
        <v>2221</v>
      </c>
      <c r="R457" s="79" t="s">
        <v>2221</v>
      </c>
      <c r="S457" s="79" t="s">
        <v>2221</v>
      </c>
      <c r="T457" s="79" t="s">
        <v>2221</v>
      </c>
      <c r="U457" s="80" t="s">
        <v>2221</v>
      </c>
      <c r="V457" s="80" t="s">
        <v>2914</v>
      </c>
      <c r="W457" s="79">
        <v>15663</v>
      </c>
      <c r="X457" s="81">
        <v>42746</v>
      </c>
      <c r="Y457" s="79">
        <v>2017060052736</v>
      </c>
      <c r="Z457" s="79">
        <v>4600006524</v>
      </c>
      <c r="AA457" s="82">
        <f t="shared" si="9"/>
        <v>1</v>
      </c>
      <c r="AB457" s="80" t="s">
        <v>2222</v>
      </c>
      <c r="AC457" s="80"/>
      <c r="AD457" s="80" t="s">
        <v>5122</v>
      </c>
      <c r="AE457" s="76" t="s">
        <v>2915</v>
      </c>
      <c r="AF457" s="79" t="s">
        <v>2402</v>
      </c>
      <c r="AG457" s="76" t="s">
        <v>2916</v>
      </c>
    </row>
    <row r="458" spans="1:33" s="83" customFormat="1" ht="89.25" x14ac:dyDescent="0.25">
      <c r="A458" s="74" t="s">
        <v>2910</v>
      </c>
      <c r="B458" s="75" t="s">
        <v>2911</v>
      </c>
      <c r="C458" s="76" t="s">
        <v>5119</v>
      </c>
      <c r="D458" s="76" t="s">
        <v>3168</v>
      </c>
      <c r="E458" s="75" t="s">
        <v>4626</v>
      </c>
      <c r="F458" s="79" t="s">
        <v>2336</v>
      </c>
      <c r="G458" s="77" t="s">
        <v>2338</v>
      </c>
      <c r="H458" s="78">
        <v>2000000000</v>
      </c>
      <c r="I458" s="78">
        <v>2000000000</v>
      </c>
      <c r="J458" s="79" t="s">
        <v>2874</v>
      </c>
      <c r="K458" s="79" t="s">
        <v>2221</v>
      </c>
      <c r="L458" s="76" t="s">
        <v>5120</v>
      </c>
      <c r="M458" s="76" t="s">
        <v>2912</v>
      </c>
      <c r="N458" s="76" t="s">
        <v>2913</v>
      </c>
      <c r="O458" s="76" t="s">
        <v>5121</v>
      </c>
      <c r="P458" s="79" t="s">
        <v>2221</v>
      </c>
      <c r="Q458" s="79" t="s">
        <v>2221</v>
      </c>
      <c r="R458" s="79" t="s">
        <v>2221</v>
      </c>
      <c r="S458" s="79" t="s">
        <v>2221</v>
      </c>
      <c r="T458" s="79" t="s">
        <v>2221</v>
      </c>
      <c r="U458" s="80" t="s">
        <v>2221</v>
      </c>
      <c r="V458" s="80"/>
      <c r="W458" s="79"/>
      <c r="X458" s="81"/>
      <c r="Y458" s="79"/>
      <c r="Z458" s="79"/>
      <c r="AA458" s="82" t="str">
        <f t="shared" si="9"/>
        <v/>
      </c>
      <c r="AB458" s="80"/>
      <c r="AC458" s="80"/>
      <c r="AD458" s="80"/>
      <c r="AE458" s="76" t="s">
        <v>2915</v>
      </c>
      <c r="AF458" s="79" t="s">
        <v>2402</v>
      </c>
      <c r="AG458" s="76" t="s">
        <v>2916</v>
      </c>
    </row>
    <row r="459" spans="1:33" s="83" customFormat="1" ht="51" x14ac:dyDescent="0.25">
      <c r="A459" s="74" t="s">
        <v>2910</v>
      </c>
      <c r="B459" s="75">
        <v>80131502</v>
      </c>
      <c r="C459" s="76" t="s">
        <v>5123</v>
      </c>
      <c r="D459" s="76" t="s">
        <v>4128</v>
      </c>
      <c r="E459" s="75" t="s">
        <v>2292</v>
      </c>
      <c r="F459" s="84" t="s">
        <v>2834</v>
      </c>
      <c r="G459" s="77" t="s">
        <v>2338</v>
      </c>
      <c r="H459" s="78">
        <v>162900660</v>
      </c>
      <c r="I459" s="78">
        <v>13500000</v>
      </c>
      <c r="J459" s="79" t="s">
        <v>4136</v>
      </c>
      <c r="K459" s="79" t="s">
        <v>2544</v>
      </c>
      <c r="L459" s="76" t="s">
        <v>5120</v>
      </c>
      <c r="M459" s="76" t="s">
        <v>2912</v>
      </c>
      <c r="N459" s="76" t="s">
        <v>2913</v>
      </c>
      <c r="O459" s="76" t="s">
        <v>5121</v>
      </c>
      <c r="P459" s="79" t="s">
        <v>2221</v>
      </c>
      <c r="Q459" s="79" t="s">
        <v>2221</v>
      </c>
      <c r="R459" s="79" t="s">
        <v>2221</v>
      </c>
      <c r="S459" s="79" t="s">
        <v>2221</v>
      </c>
      <c r="T459" s="79" t="s">
        <v>2221</v>
      </c>
      <c r="U459" s="80" t="s">
        <v>2221</v>
      </c>
      <c r="V459" s="80">
        <v>6307</v>
      </c>
      <c r="W459" s="79">
        <v>15665</v>
      </c>
      <c r="X459" s="81">
        <v>42753</v>
      </c>
      <c r="Y459" s="79">
        <v>2017060001433</v>
      </c>
      <c r="Z459" s="79">
        <v>4600006172</v>
      </c>
      <c r="AA459" s="82">
        <f t="shared" si="9"/>
        <v>1</v>
      </c>
      <c r="AB459" s="80" t="s">
        <v>2222</v>
      </c>
      <c r="AC459" s="80"/>
      <c r="AD459" s="80" t="s">
        <v>5124</v>
      </c>
      <c r="AE459" s="76" t="s">
        <v>2917</v>
      </c>
      <c r="AF459" s="79" t="s">
        <v>2223</v>
      </c>
      <c r="AG459" s="76" t="s">
        <v>2916</v>
      </c>
    </row>
    <row r="460" spans="1:33" s="83" customFormat="1" ht="51" x14ac:dyDescent="0.25">
      <c r="A460" s="74" t="s">
        <v>2910</v>
      </c>
      <c r="B460" s="75">
        <v>80131502</v>
      </c>
      <c r="C460" s="76" t="s">
        <v>5123</v>
      </c>
      <c r="D460" s="76" t="s">
        <v>4128</v>
      </c>
      <c r="E460" s="75" t="s">
        <v>4695</v>
      </c>
      <c r="F460" s="84" t="s">
        <v>2834</v>
      </c>
      <c r="G460" s="77" t="s">
        <v>2338</v>
      </c>
      <c r="H460" s="78">
        <v>160500000</v>
      </c>
      <c r="I460" s="78">
        <v>160500000</v>
      </c>
      <c r="J460" s="79" t="s">
        <v>2874</v>
      </c>
      <c r="K460" s="79" t="s">
        <v>2221</v>
      </c>
      <c r="L460" s="76" t="s">
        <v>5120</v>
      </c>
      <c r="M460" s="76" t="s">
        <v>2912</v>
      </c>
      <c r="N460" s="76" t="s">
        <v>2913</v>
      </c>
      <c r="O460" s="76" t="s">
        <v>5121</v>
      </c>
      <c r="P460" s="79" t="s">
        <v>2221</v>
      </c>
      <c r="Q460" s="79" t="s">
        <v>2221</v>
      </c>
      <c r="R460" s="79" t="s">
        <v>2221</v>
      </c>
      <c r="S460" s="79" t="s">
        <v>2221</v>
      </c>
      <c r="T460" s="79" t="s">
        <v>2221</v>
      </c>
      <c r="U460" s="80" t="s">
        <v>2221</v>
      </c>
      <c r="V460" s="80"/>
      <c r="W460" s="79"/>
      <c r="X460" s="81"/>
      <c r="Y460" s="79"/>
      <c r="Z460" s="79"/>
      <c r="AA460" s="82" t="str">
        <f t="shared" si="9"/>
        <v/>
      </c>
      <c r="AB460" s="80"/>
      <c r="AC460" s="80"/>
      <c r="AD460" s="80"/>
      <c r="AE460" s="76" t="s">
        <v>2917</v>
      </c>
      <c r="AF460" s="79" t="s">
        <v>2223</v>
      </c>
      <c r="AG460" s="76" t="s">
        <v>2916</v>
      </c>
    </row>
    <row r="461" spans="1:33" s="83" customFormat="1" ht="140.25" x14ac:dyDescent="0.25">
      <c r="A461" s="74" t="s">
        <v>2910</v>
      </c>
      <c r="B461" s="75" t="s">
        <v>2906</v>
      </c>
      <c r="C461" s="76" t="s">
        <v>2918</v>
      </c>
      <c r="D461" s="76" t="s">
        <v>4128</v>
      </c>
      <c r="E461" s="75" t="s">
        <v>4695</v>
      </c>
      <c r="F461" s="84" t="s">
        <v>2834</v>
      </c>
      <c r="G461" s="77" t="s">
        <v>2338</v>
      </c>
      <c r="H461" s="78">
        <v>4734316807</v>
      </c>
      <c r="I461" s="78">
        <v>3800000000</v>
      </c>
      <c r="J461" s="79" t="s">
        <v>4136</v>
      </c>
      <c r="K461" s="79" t="s">
        <v>2544</v>
      </c>
      <c r="L461" s="76" t="s">
        <v>5120</v>
      </c>
      <c r="M461" s="76" t="s">
        <v>2912</v>
      </c>
      <c r="N461" s="76" t="s">
        <v>2913</v>
      </c>
      <c r="O461" s="76" t="s">
        <v>5121</v>
      </c>
      <c r="P461" s="79" t="s">
        <v>2403</v>
      </c>
      <c r="Q461" s="79" t="s">
        <v>2919</v>
      </c>
      <c r="R461" s="79" t="s">
        <v>1795</v>
      </c>
      <c r="S461" s="79" t="s">
        <v>2920</v>
      </c>
      <c r="T461" s="79" t="s">
        <v>2921</v>
      </c>
      <c r="U461" s="80" t="s">
        <v>2922</v>
      </c>
      <c r="V461" s="80">
        <v>7710</v>
      </c>
      <c r="W461" s="79" t="s">
        <v>5125</v>
      </c>
      <c r="X461" s="81">
        <v>43048</v>
      </c>
      <c r="Y461" s="79">
        <v>20172541265455</v>
      </c>
      <c r="Z461" s="79">
        <v>4600007630</v>
      </c>
      <c r="AA461" s="82">
        <f t="shared" ref="AA461:AA524" si="10">+IF(AND(W461="",X461="",Y461="",Z461=""),"",IF(AND(W461&lt;&gt;"",X461="",Y461="",Z461=""),0%,IF(AND(W461&lt;&gt;"",X461&lt;&gt;"",Y461="",Z461=""),33%,IF(AND(W461&lt;&gt;"",X461&lt;&gt;"",Y461&lt;&gt;"",Z461=""),66%,IF(AND(W461&lt;&gt;"",X461&lt;&gt;"",Y461&lt;&gt;"",Z461&lt;&gt;""),100%,"Información incompleta")))))</f>
        <v>1</v>
      </c>
      <c r="AB461" s="80" t="s">
        <v>2222</v>
      </c>
      <c r="AC461" s="80"/>
      <c r="AD461" s="80"/>
      <c r="AE461" s="76" t="s">
        <v>5126</v>
      </c>
      <c r="AF461" s="79" t="s">
        <v>2402</v>
      </c>
      <c r="AG461" s="76" t="s">
        <v>2916</v>
      </c>
    </row>
    <row r="462" spans="1:33" s="83" customFormat="1" ht="204" x14ac:dyDescent="0.25">
      <c r="A462" s="74" t="s">
        <v>2910</v>
      </c>
      <c r="B462" s="75">
        <v>80101600</v>
      </c>
      <c r="C462" s="76" t="s">
        <v>5127</v>
      </c>
      <c r="D462" s="76" t="s">
        <v>4128</v>
      </c>
      <c r="E462" s="75" t="s">
        <v>2488</v>
      </c>
      <c r="F462" s="84" t="s">
        <v>2834</v>
      </c>
      <c r="G462" s="77" t="s">
        <v>2338</v>
      </c>
      <c r="H462" s="78">
        <v>1000000000</v>
      </c>
      <c r="I462" s="78">
        <v>800000000</v>
      </c>
      <c r="J462" s="79" t="s">
        <v>4136</v>
      </c>
      <c r="K462" s="79" t="s">
        <v>2544</v>
      </c>
      <c r="L462" s="76" t="s">
        <v>5128</v>
      </c>
      <c r="M462" s="76" t="s">
        <v>5129</v>
      </c>
      <c r="N462" s="76" t="s">
        <v>5130</v>
      </c>
      <c r="O462" s="76" t="s">
        <v>5131</v>
      </c>
      <c r="P462" s="79" t="s">
        <v>2403</v>
      </c>
      <c r="Q462" s="79" t="s">
        <v>5132</v>
      </c>
      <c r="R462" s="79" t="s">
        <v>2927</v>
      </c>
      <c r="S462" s="79" t="s">
        <v>2928</v>
      </c>
      <c r="T462" s="79" t="s">
        <v>2929</v>
      </c>
      <c r="U462" s="80" t="s">
        <v>5133</v>
      </c>
      <c r="V462" s="80">
        <v>7749</v>
      </c>
      <c r="W462" s="79">
        <v>19629</v>
      </c>
      <c r="X462" s="81">
        <v>43047</v>
      </c>
      <c r="Y462" s="79">
        <v>2017060109953</v>
      </c>
      <c r="Z462" s="79">
        <v>4600007908</v>
      </c>
      <c r="AA462" s="82">
        <f t="shared" si="10"/>
        <v>1</v>
      </c>
      <c r="AB462" s="80" t="s">
        <v>2222</v>
      </c>
      <c r="AC462" s="80"/>
      <c r="AD462" s="80"/>
      <c r="AE462" s="76" t="s">
        <v>2945</v>
      </c>
      <c r="AF462" s="79" t="s">
        <v>2223</v>
      </c>
      <c r="AG462" s="76" t="s">
        <v>2916</v>
      </c>
    </row>
    <row r="463" spans="1:33" s="83" customFormat="1" ht="102" x14ac:dyDescent="0.25">
      <c r="A463" s="74" t="s">
        <v>2910</v>
      </c>
      <c r="B463" s="75">
        <v>80101510</v>
      </c>
      <c r="C463" s="76" t="s">
        <v>2931</v>
      </c>
      <c r="D463" s="76" t="s">
        <v>4603</v>
      </c>
      <c r="E463" s="75" t="s">
        <v>2257</v>
      </c>
      <c r="F463" s="84" t="s">
        <v>2834</v>
      </c>
      <c r="G463" s="77" t="s">
        <v>2338</v>
      </c>
      <c r="H463" s="78">
        <v>23919000</v>
      </c>
      <c r="I463" s="78">
        <v>23919000</v>
      </c>
      <c r="J463" s="79" t="s">
        <v>2874</v>
      </c>
      <c r="K463" s="79" t="s">
        <v>2221</v>
      </c>
      <c r="L463" s="76" t="s">
        <v>5134</v>
      </c>
      <c r="M463" s="76" t="s">
        <v>2925</v>
      </c>
      <c r="N463" s="76" t="s">
        <v>2926</v>
      </c>
      <c r="O463" s="76" t="s">
        <v>5135</v>
      </c>
      <c r="P463" s="79" t="s">
        <v>2221</v>
      </c>
      <c r="Q463" s="79" t="s">
        <v>2221</v>
      </c>
      <c r="R463" s="79" t="s">
        <v>2221</v>
      </c>
      <c r="S463" s="79" t="s">
        <v>2221</v>
      </c>
      <c r="T463" s="79" t="s">
        <v>2221</v>
      </c>
      <c r="U463" s="80" t="s">
        <v>2221</v>
      </c>
      <c r="V463" s="80"/>
      <c r="W463" s="79"/>
      <c r="X463" s="81"/>
      <c r="Y463" s="79"/>
      <c r="Z463" s="79"/>
      <c r="AA463" s="82" t="str">
        <f t="shared" si="10"/>
        <v/>
      </c>
      <c r="AB463" s="80"/>
      <c r="AC463" s="80"/>
      <c r="AD463" s="80"/>
      <c r="AE463" s="76" t="s">
        <v>2932</v>
      </c>
      <c r="AF463" s="79" t="s">
        <v>2223</v>
      </c>
      <c r="AG463" s="76" t="s">
        <v>2916</v>
      </c>
    </row>
    <row r="464" spans="1:33" s="83" customFormat="1" ht="89.25" x14ac:dyDescent="0.25">
      <c r="A464" s="74" t="s">
        <v>2910</v>
      </c>
      <c r="B464" s="75">
        <v>81161801</v>
      </c>
      <c r="C464" s="76" t="s">
        <v>2933</v>
      </c>
      <c r="D464" s="76" t="s">
        <v>4128</v>
      </c>
      <c r="E464" s="75" t="s">
        <v>2292</v>
      </c>
      <c r="F464" s="84" t="s">
        <v>2834</v>
      </c>
      <c r="G464" s="77" t="s">
        <v>2338</v>
      </c>
      <c r="H464" s="78">
        <v>181347510</v>
      </c>
      <c r="I464" s="78">
        <v>15000000</v>
      </c>
      <c r="J464" s="79" t="s">
        <v>4136</v>
      </c>
      <c r="K464" s="79" t="s">
        <v>2544</v>
      </c>
      <c r="L464" s="76" t="s">
        <v>5134</v>
      </c>
      <c r="M464" s="76" t="s">
        <v>2925</v>
      </c>
      <c r="N464" s="76" t="s">
        <v>2926</v>
      </c>
      <c r="O464" s="76" t="s">
        <v>5135</v>
      </c>
      <c r="P464" s="79" t="s">
        <v>2221</v>
      </c>
      <c r="Q464" s="79" t="s">
        <v>2221</v>
      </c>
      <c r="R464" s="79" t="s">
        <v>2221</v>
      </c>
      <c r="S464" s="79" t="s">
        <v>2221</v>
      </c>
      <c r="T464" s="79" t="s">
        <v>2221</v>
      </c>
      <c r="U464" s="80" t="s">
        <v>2221</v>
      </c>
      <c r="V464" s="80">
        <v>6958</v>
      </c>
      <c r="W464" s="79">
        <v>17446</v>
      </c>
      <c r="X464" s="81">
        <v>42857</v>
      </c>
      <c r="Y464" s="79">
        <v>2017060079671</v>
      </c>
      <c r="Z464" s="79">
        <v>4600006762</v>
      </c>
      <c r="AA464" s="82">
        <f t="shared" si="10"/>
        <v>1</v>
      </c>
      <c r="AB464" s="80" t="s">
        <v>2222</v>
      </c>
      <c r="AC464" s="80"/>
      <c r="AD464" s="80" t="s">
        <v>5136</v>
      </c>
      <c r="AE464" s="76" t="s">
        <v>5137</v>
      </c>
      <c r="AF464" s="79" t="s">
        <v>2223</v>
      </c>
      <c r="AG464" s="76" t="s">
        <v>2916</v>
      </c>
    </row>
    <row r="465" spans="1:33" s="83" customFormat="1" ht="89.25" x14ac:dyDescent="0.25">
      <c r="A465" s="74" t="s">
        <v>2910</v>
      </c>
      <c r="B465" s="75">
        <v>81161801</v>
      </c>
      <c r="C465" s="76" t="s">
        <v>2933</v>
      </c>
      <c r="D465" s="76" t="s">
        <v>4128</v>
      </c>
      <c r="E465" s="75" t="s">
        <v>2237</v>
      </c>
      <c r="F465" s="84" t="s">
        <v>2834</v>
      </c>
      <c r="G465" s="77" t="s">
        <v>2338</v>
      </c>
      <c r="H465" s="78">
        <v>166347510</v>
      </c>
      <c r="I465" s="78">
        <v>166347510</v>
      </c>
      <c r="J465" s="79" t="s">
        <v>2874</v>
      </c>
      <c r="K465" s="79" t="s">
        <v>2221</v>
      </c>
      <c r="L465" s="76" t="s">
        <v>5138</v>
      </c>
      <c r="M465" s="76" t="s">
        <v>4509</v>
      </c>
      <c r="N465" s="76" t="s">
        <v>2926</v>
      </c>
      <c r="O465" s="76" t="s">
        <v>5135</v>
      </c>
      <c r="P465" s="79" t="s">
        <v>2221</v>
      </c>
      <c r="Q465" s="79" t="s">
        <v>2221</v>
      </c>
      <c r="R465" s="79" t="s">
        <v>2221</v>
      </c>
      <c r="S465" s="79" t="s">
        <v>2221</v>
      </c>
      <c r="T465" s="79" t="s">
        <v>2221</v>
      </c>
      <c r="U465" s="80" t="s">
        <v>2221</v>
      </c>
      <c r="V465" s="80"/>
      <c r="W465" s="79"/>
      <c r="X465" s="81"/>
      <c r="Y465" s="79"/>
      <c r="Z465" s="79"/>
      <c r="AA465" s="82" t="str">
        <f t="shared" si="10"/>
        <v/>
      </c>
      <c r="AB465" s="80"/>
      <c r="AC465" s="80"/>
      <c r="AD465" s="80"/>
      <c r="AE465" s="76" t="s">
        <v>5137</v>
      </c>
      <c r="AF465" s="79" t="s">
        <v>2223</v>
      </c>
      <c r="AG465" s="76" t="s">
        <v>2916</v>
      </c>
    </row>
    <row r="466" spans="1:33" s="83" customFormat="1" ht="127.5" x14ac:dyDescent="0.25">
      <c r="A466" s="74" t="s">
        <v>2910</v>
      </c>
      <c r="B466" s="75" t="s">
        <v>2911</v>
      </c>
      <c r="C466" s="76" t="s">
        <v>2934</v>
      </c>
      <c r="D466" s="76" t="s">
        <v>4128</v>
      </c>
      <c r="E466" s="75" t="s">
        <v>2224</v>
      </c>
      <c r="F466" s="84" t="s">
        <v>2834</v>
      </c>
      <c r="G466" s="77" t="s">
        <v>2338</v>
      </c>
      <c r="H466" s="78">
        <v>2393000000</v>
      </c>
      <c r="I466" s="78">
        <v>593000000</v>
      </c>
      <c r="J466" s="79" t="s">
        <v>4136</v>
      </c>
      <c r="K466" s="79" t="s">
        <v>2544</v>
      </c>
      <c r="L466" s="76" t="s">
        <v>5120</v>
      </c>
      <c r="M466" s="76" t="s">
        <v>2912</v>
      </c>
      <c r="N466" s="76" t="s">
        <v>2913</v>
      </c>
      <c r="O466" s="76" t="s">
        <v>5121</v>
      </c>
      <c r="P466" s="79" t="s">
        <v>2403</v>
      </c>
      <c r="Q466" s="79" t="s">
        <v>5139</v>
      </c>
      <c r="R466" s="79" t="s">
        <v>2940</v>
      </c>
      <c r="S466" s="79" t="s">
        <v>2939</v>
      </c>
      <c r="T466" s="79" t="s">
        <v>5140</v>
      </c>
      <c r="U466" s="80" t="s">
        <v>2940</v>
      </c>
      <c r="V466" s="80">
        <v>6553</v>
      </c>
      <c r="W466" s="79">
        <v>16455</v>
      </c>
      <c r="X466" s="81">
        <v>42794</v>
      </c>
      <c r="Y466" s="79">
        <v>2017060052066</v>
      </c>
      <c r="Z466" s="79">
        <v>4600006458</v>
      </c>
      <c r="AA466" s="82">
        <f t="shared" si="10"/>
        <v>1</v>
      </c>
      <c r="AB466" s="80" t="s">
        <v>2222</v>
      </c>
      <c r="AC466" s="80"/>
      <c r="AD466" s="80" t="s">
        <v>5141</v>
      </c>
      <c r="AE466" s="76" t="s">
        <v>5142</v>
      </c>
      <c r="AF466" s="79" t="s">
        <v>2402</v>
      </c>
      <c r="AG466" s="76" t="s">
        <v>2916</v>
      </c>
    </row>
    <row r="467" spans="1:33" s="83" customFormat="1" ht="127.5" x14ac:dyDescent="0.25">
      <c r="A467" s="74" t="s">
        <v>2910</v>
      </c>
      <c r="B467" s="75" t="s">
        <v>2911</v>
      </c>
      <c r="C467" s="76" t="s">
        <v>5143</v>
      </c>
      <c r="D467" s="76" t="s">
        <v>3161</v>
      </c>
      <c r="E467" s="75" t="s">
        <v>4741</v>
      </c>
      <c r="F467" s="84" t="s">
        <v>2834</v>
      </c>
      <c r="G467" s="77" t="s">
        <v>2338</v>
      </c>
      <c r="H467" s="78">
        <v>2860539633</v>
      </c>
      <c r="I467" s="78">
        <v>2860539633</v>
      </c>
      <c r="J467" s="79" t="s">
        <v>2874</v>
      </c>
      <c r="K467" s="79" t="s">
        <v>2221</v>
      </c>
      <c r="L467" s="76" t="s">
        <v>2935</v>
      </c>
      <c r="M467" s="76" t="s">
        <v>2936</v>
      </c>
      <c r="N467" s="76">
        <v>3838111</v>
      </c>
      <c r="O467" s="76" t="s">
        <v>2937</v>
      </c>
      <c r="P467" s="79" t="s">
        <v>2403</v>
      </c>
      <c r="Q467" s="79" t="s">
        <v>5139</v>
      </c>
      <c r="R467" s="79" t="s">
        <v>2938</v>
      </c>
      <c r="S467" s="79" t="s">
        <v>2939</v>
      </c>
      <c r="T467" s="79" t="s">
        <v>5144</v>
      </c>
      <c r="U467" s="80" t="s">
        <v>2940</v>
      </c>
      <c r="V467" s="80"/>
      <c r="W467" s="79"/>
      <c r="X467" s="81"/>
      <c r="Y467" s="79"/>
      <c r="Z467" s="79"/>
      <c r="AA467" s="82" t="str">
        <f t="shared" si="10"/>
        <v/>
      </c>
      <c r="AB467" s="80"/>
      <c r="AC467" s="80"/>
      <c r="AD467" s="80"/>
      <c r="AE467" s="76" t="s">
        <v>5142</v>
      </c>
      <c r="AF467" s="79" t="s">
        <v>2402</v>
      </c>
      <c r="AG467" s="76" t="s">
        <v>2916</v>
      </c>
    </row>
    <row r="468" spans="1:33" s="83" customFormat="1" ht="127.5" x14ac:dyDescent="0.25">
      <c r="A468" s="74" t="s">
        <v>2910</v>
      </c>
      <c r="B468" s="75">
        <v>80111620</v>
      </c>
      <c r="C468" s="76" t="s">
        <v>2924</v>
      </c>
      <c r="D468" s="76" t="s">
        <v>4128</v>
      </c>
      <c r="E468" s="75" t="s">
        <v>2347</v>
      </c>
      <c r="F468" s="84" t="s">
        <v>2834</v>
      </c>
      <c r="G468" s="77" t="s">
        <v>2338</v>
      </c>
      <c r="H468" s="78">
        <v>1827062510</v>
      </c>
      <c r="I468" s="78">
        <v>1500000000</v>
      </c>
      <c r="J468" s="79" t="s">
        <v>4136</v>
      </c>
      <c r="K468" s="79" t="s">
        <v>2544</v>
      </c>
      <c r="L468" s="76" t="s">
        <v>5145</v>
      </c>
      <c r="M468" s="76" t="s">
        <v>5146</v>
      </c>
      <c r="N468" s="76" t="s">
        <v>5147</v>
      </c>
      <c r="O468" s="76" t="s">
        <v>5148</v>
      </c>
      <c r="P468" s="79" t="s">
        <v>2403</v>
      </c>
      <c r="Q468" s="79" t="s">
        <v>2919</v>
      </c>
      <c r="R468" s="79" t="s">
        <v>2927</v>
      </c>
      <c r="S468" s="79" t="s">
        <v>2928</v>
      </c>
      <c r="T468" s="79" t="s">
        <v>2929</v>
      </c>
      <c r="U468" s="80" t="s">
        <v>2930</v>
      </c>
      <c r="V468" s="80">
        <v>7624</v>
      </c>
      <c r="W468" s="79">
        <v>18415</v>
      </c>
      <c r="X468" s="81">
        <v>42996</v>
      </c>
      <c r="Y468" s="79">
        <v>2017060099027</v>
      </c>
      <c r="Z468" s="79">
        <v>4600007576</v>
      </c>
      <c r="AA468" s="82">
        <f t="shared" si="10"/>
        <v>1</v>
      </c>
      <c r="AB468" s="80" t="s">
        <v>2222</v>
      </c>
      <c r="AC468" s="80"/>
      <c r="AD468" s="80"/>
      <c r="AE468" s="76" t="s">
        <v>5149</v>
      </c>
      <c r="AF468" s="79" t="s">
        <v>2402</v>
      </c>
      <c r="AG468" s="76" t="s">
        <v>2916</v>
      </c>
    </row>
    <row r="469" spans="1:33" s="83" customFormat="1" ht="63.75" x14ac:dyDescent="0.25">
      <c r="A469" s="74" t="s">
        <v>5150</v>
      </c>
      <c r="B469" s="75">
        <v>80111620</v>
      </c>
      <c r="C469" s="76" t="s">
        <v>5151</v>
      </c>
      <c r="D469" s="76" t="s">
        <v>4128</v>
      </c>
      <c r="E469" s="75" t="s">
        <v>2257</v>
      </c>
      <c r="F469" s="84" t="s">
        <v>4129</v>
      </c>
      <c r="G469" s="77" t="s">
        <v>2338</v>
      </c>
      <c r="H469" s="78">
        <v>899452000</v>
      </c>
      <c r="I469" s="78">
        <v>899452000</v>
      </c>
      <c r="J469" s="79" t="s">
        <v>2874</v>
      </c>
      <c r="K469" s="79" t="s">
        <v>2221</v>
      </c>
      <c r="L469" s="76" t="s">
        <v>5145</v>
      </c>
      <c r="M469" s="76" t="s">
        <v>5146</v>
      </c>
      <c r="N469" s="76" t="s">
        <v>5147</v>
      </c>
      <c r="O469" s="76" t="s">
        <v>5148</v>
      </c>
      <c r="P469" s="79" t="s">
        <v>2403</v>
      </c>
      <c r="Q469" s="79" t="s">
        <v>2919</v>
      </c>
      <c r="R469" s="79" t="s">
        <v>5152</v>
      </c>
      <c r="S469" s="79" t="s">
        <v>5153</v>
      </c>
      <c r="T469" s="79" t="s">
        <v>5154</v>
      </c>
      <c r="U469" s="80" t="s">
        <v>2922</v>
      </c>
      <c r="V469" s="80"/>
      <c r="W469" s="79"/>
      <c r="X469" s="81"/>
      <c r="Y469" s="79"/>
      <c r="Z469" s="79"/>
      <c r="AA469" s="82" t="str">
        <f t="shared" si="10"/>
        <v/>
      </c>
      <c r="AB469" s="80"/>
      <c r="AC469" s="80"/>
      <c r="AD469" s="80" t="s">
        <v>5155</v>
      </c>
      <c r="AE469" s="76" t="s">
        <v>5156</v>
      </c>
      <c r="AF469" s="79" t="s">
        <v>2223</v>
      </c>
      <c r="AG469" s="76" t="s">
        <v>2916</v>
      </c>
    </row>
    <row r="470" spans="1:33" s="83" customFormat="1" ht="38.25" x14ac:dyDescent="0.25">
      <c r="A470" s="74" t="s">
        <v>2910</v>
      </c>
      <c r="B470" s="75">
        <v>80111620</v>
      </c>
      <c r="C470" s="76" t="s">
        <v>5157</v>
      </c>
      <c r="D470" s="76" t="s">
        <v>4128</v>
      </c>
      <c r="E470" s="75" t="s">
        <v>2237</v>
      </c>
      <c r="F470" s="84" t="s">
        <v>4129</v>
      </c>
      <c r="G470" s="77" t="s">
        <v>2338</v>
      </c>
      <c r="H470" s="78">
        <v>3200000000</v>
      </c>
      <c r="I470" s="78">
        <v>3200000000</v>
      </c>
      <c r="J470" s="79" t="s">
        <v>2874</v>
      </c>
      <c r="K470" s="79" t="s">
        <v>2221</v>
      </c>
      <c r="L470" s="76" t="s">
        <v>5145</v>
      </c>
      <c r="M470" s="76" t="s">
        <v>5146</v>
      </c>
      <c r="N470" s="76" t="s">
        <v>5147</v>
      </c>
      <c r="O470" s="76" t="s">
        <v>5148</v>
      </c>
      <c r="P470" s="79" t="s">
        <v>2403</v>
      </c>
      <c r="Q470" s="79" t="s">
        <v>2919</v>
      </c>
      <c r="R470" s="79" t="s">
        <v>2927</v>
      </c>
      <c r="S470" s="79" t="s">
        <v>2928</v>
      </c>
      <c r="T470" s="79" t="s">
        <v>2929</v>
      </c>
      <c r="U470" s="80" t="s">
        <v>5158</v>
      </c>
      <c r="V470" s="80"/>
      <c r="W470" s="79"/>
      <c r="X470" s="81"/>
      <c r="Y470" s="79"/>
      <c r="Z470" s="79"/>
      <c r="AA470" s="82" t="str">
        <f t="shared" si="10"/>
        <v/>
      </c>
      <c r="AB470" s="80"/>
      <c r="AC470" s="80"/>
      <c r="AD470" s="80" t="s">
        <v>5155</v>
      </c>
      <c r="AE470" s="76" t="s">
        <v>5156</v>
      </c>
      <c r="AF470" s="79" t="s">
        <v>2223</v>
      </c>
      <c r="AG470" s="76" t="s">
        <v>2916</v>
      </c>
    </row>
    <row r="471" spans="1:33" s="83" customFormat="1" ht="63.75" x14ac:dyDescent="0.25">
      <c r="A471" s="74" t="s">
        <v>2910</v>
      </c>
      <c r="B471" s="75" t="s">
        <v>2943</v>
      </c>
      <c r="C471" s="76" t="s">
        <v>2944</v>
      </c>
      <c r="D471" s="76" t="s">
        <v>4661</v>
      </c>
      <c r="E471" s="75" t="s">
        <v>5159</v>
      </c>
      <c r="F471" s="79" t="s">
        <v>2336</v>
      </c>
      <c r="G471" s="77" t="s">
        <v>2338</v>
      </c>
      <c r="H471" s="78">
        <v>4219587000</v>
      </c>
      <c r="I471" s="78">
        <v>4219587000</v>
      </c>
      <c r="J471" s="79" t="s">
        <v>2874</v>
      </c>
      <c r="K471" s="79" t="s">
        <v>2221</v>
      </c>
      <c r="L471" s="76" t="s">
        <v>5128</v>
      </c>
      <c r="M471" s="76" t="s">
        <v>5160</v>
      </c>
      <c r="N471" s="76">
        <v>3838123</v>
      </c>
      <c r="O471" s="76" t="s">
        <v>2942</v>
      </c>
      <c r="P471" s="79" t="s">
        <v>2221</v>
      </c>
      <c r="Q471" s="79" t="s">
        <v>2221</v>
      </c>
      <c r="R471" s="79" t="s">
        <v>2221</v>
      </c>
      <c r="S471" s="79" t="s">
        <v>2221</v>
      </c>
      <c r="T471" s="79" t="s">
        <v>2221</v>
      </c>
      <c r="U471" s="80" t="s">
        <v>2221</v>
      </c>
      <c r="V471" s="80" t="s">
        <v>3361</v>
      </c>
      <c r="W471" s="79" t="s">
        <v>3361</v>
      </c>
      <c r="X471" s="81"/>
      <c r="Y471" s="79"/>
      <c r="Z471" s="79"/>
      <c r="AA471" s="82">
        <f t="shared" si="10"/>
        <v>0</v>
      </c>
      <c r="AB471" s="80"/>
      <c r="AC471" s="80"/>
      <c r="AD471" s="80"/>
      <c r="AE471" s="76" t="s">
        <v>2945</v>
      </c>
      <c r="AF471" s="79" t="s">
        <v>2223</v>
      </c>
      <c r="AG471" s="76" t="s">
        <v>2916</v>
      </c>
    </row>
    <row r="472" spans="1:33" s="83" customFormat="1" ht="63.75" x14ac:dyDescent="0.25">
      <c r="A472" s="74" t="s">
        <v>2910</v>
      </c>
      <c r="B472" s="75">
        <v>80161500</v>
      </c>
      <c r="C472" s="76" t="s">
        <v>5161</v>
      </c>
      <c r="D472" s="76" t="s">
        <v>4128</v>
      </c>
      <c r="E472" s="75" t="s">
        <v>5159</v>
      </c>
      <c r="F472" s="84" t="s">
        <v>4129</v>
      </c>
      <c r="G472" s="77" t="s">
        <v>2338</v>
      </c>
      <c r="H472" s="78">
        <v>31685145</v>
      </c>
      <c r="I472" s="78">
        <v>12725055</v>
      </c>
      <c r="J472" s="79" t="s">
        <v>4136</v>
      </c>
      <c r="K472" s="79" t="s">
        <v>2544</v>
      </c>
      <c r="L472" s="76" t="s">
        <v>5120</v>
      </c>
      <c r="M472" s="76" t="s">
        <v>2912</v>
      </c>
      <c r="N472" s="76" t="s">
        <v>2913</v>
      </c>
      <c r="O472" s="76" t="s">
        <v>5121</v>
      </c>
      <c r="P472" s="79" t="s">
        <v>2221</v>
      </c>
      <c r="Q472" s="79" t="s">
        <v>2221</v>
      </c>
      <c r="R472" s="79" t="s">
        <v>2221</v>
      </c>
      <c r="S472" s="79" t="s">
        <v>2221</v>
      </c>
      <c r="T472" s="79" t="s">
        <v>2221</v>
      </c>
      <c r="U472" s="80" t="s">
        <v>2221</v>
      </c>
      <c r="V472" s="80">
        <v>7410</v>
      </c>
      <c r="W472" s="79">
        <v>18435</v>
      </c>
      <c r="X472" s="81">
        <v>42969</v>
      </c>
      <c r="Y472" s="79">
        <v>2017060096839</v>
      </c>
      <c r="Z472" s="79">
        <v>4600007306</v>
      </c>
      <c r="AA472" s="82">
        <f t="shared" si="10"/>
        <v>1</v>
      </c>
      <c r="AB472" s="80" t="s">
        <v>5162</v>
      </c>
      <c r="AC472" s="80" t="s">
        <v>2222</v>
      </c>
      <c r="AD472" s="80"/>
      <c r="AE472" s="76" t="s">
        <v>5163</v>
      </c>
      <c r="AF472" s="79" t="s">
        <v>2223</v>
      </c>
      <c r="AG472" s="76" t="s">
        <v>2916</v>
      </c>
    </row>
    <row r="473" spans="1:33" s="83" customFormat="1" ht="38.25" x14ac:dyDescent="0.25">
      <c r="A473" s="74" t="s">
        <v>2910</v>
      </c>
      <c r="B473" s="75">
        <v>80161500</v>
      </c>
      <c r="C473" s="76" t="s">
        <v>5164</v>
      </c>
      <c r="D473" s="76" t="s">
        <v>4128</v>
      </c>
      <c r="E473" s="75" t="s">
        <v>5159</v>
      </c>
      <c r="F473" s="84" t="s">
        <v>4129</v>
      </c>
      <c r="G473" s="77" t="s">
        <v>2338</v>
      </c>
      <c r="H473" s="78">
        <v>321622730</v>
      </c>
      <c r="I473" s="78">
        <v>129156174</v>
      </c>
      <c r="J473" s="79" t="s">
        <v>4136</v>
      </c>
      <c r="K473" s="79" t="s">
        <v>2544</v>
      </c>
      <c r="L473" s="76" t="s">
        <v>5120</v>
      </c>
      <c r="M473" s="76" t="s">
        <v>2912</v>
      </c>
      <c r="N473" s="76">
        <v>3835152</v>
      </c>
      <c r="O473" s="76" t="s">
        <v>5121</v>
      </c>
      <c r="P473" s="79" t="s">
        <v>2221</v>
      </c>
      <c r="Q473" s="79" t="s">
        <v>2221</v>
      </c>
      <c r="R473" s="79" t="s">
        <v>2221</v>
      </c>
      <c r="S473" s="79" t="s">
        <v>2221</v>
      </c>
      <c r="T473" s="79" t="s">
        <v>2221</v>
      </c>
      <c r="U473" s="80" t="s">
        <v>2221</v>
      </c>
      <c r="V473" s="80">
        <v>7409</v>
      </c>
      <c r="W473" s="79">
        <v>18434</v>
      </c>
      <c r="X473" s="81">
        <v>42969</v>
      </c>
      <c r="Y473" s="79">
        <v>2017060096839</v>
      </c>
      <c r="Z473" s="79">
        <v>4600007305</v>
      </c>
      <c r="AA473" s="82">
        <f t="shared" si="10"/>
        <v>1</v>
      </c>
      <c r="AB473" s="80" t="s">
        <v>5165</v>
      </c>
      <c r="AC473" s="80" t="s">
        <v>2222</v>
      </c>
      <c r="AD473" s="80"/>
      <c r="AE473" s="76" t="s">
        <v>5163</v>
      </c>
      <c r="AF473" s="79" t="s">
        <v>2223</v>
      </c>
      <c r="AG473" s="76" t="s">
        <v>2916</v>
      </c>
    </row>
    <row r="474" spans="1:33" s="83" customFormat="1" ht="38.25" x14ac:dyDescent="0.25">
      <c r="A474" s="74" t="s">
        <v>2910</v>
      </c>
      <c r="B474" s="75">
        <v>80161500</v>
      </c>
      <c r="C474" s="76" t="s">
        <v>5166</v>
      </c>
      <c r="D474" s="76" t="s">
        <v>4128</v>
      </c>
      <c r="E474" s="75" t="s">
        <v>5159</v>
      </c>
      <c r="F474" s="84" t="s">
        <v>4129</v>
      </c>
      <c r="G474" s="77" t="s">
        <v>2338</v>
      </c>
      <c r="H474" s="78">
        <v>1445772243</v>
      </c>
      <c r="I474" s="78">
        <v>580575933</v>
      </c>
      <c r="J474" s="79" t="s">
        <v>4136</v>
      </c>
      <c r="K474" s="79" t="s">
        <v>2544</v>
      </c>
      <c r="L474" s="76" t="s">
        <v>5120</v>
      </c>
      <c r="M474" s="76" t="s">
        <v>2912</v>
      </c>
      <c r="N474" s="76">
        <v>3835152</v>
      </c>
      <c r="O474" s="76" t="s">
        <v>5121</v>
      </c>
      <c r="P474" s="79" t="s">
        <v>2221</v>
      </c>
      <c r="Q474" s="79" t="s">
        <v>2221</v>
      </c>
      <c r="R474" s="79" t="s">
        <v>2221</v>
      </c>
      <c r="S474" s="79" t="s">
        <v>2221</v>
      </c>
      <c r="T474" s="79" t="s">
        <v>2221</v>
      </c>
      <c r="U474" s="80" t="s">
        <v>2221</v>
      </c>
      <c r="V474" s="80">
        <v>7411</v>
      </c>
      <c r="W474" s="79">
        <v>18433</v>
      </c>
      <c r="X474" s="81">
        <v>42969</v>
      </c>
      <c r="Y474" s="79">
        <v>2017060096839</v>
      </c>
      <c r="Z474" s="79">
        <v>4600007307</v>
      </c>
      <c r="AA474" s="82">
        <f t="shared" si="10"/>
        <v>1</v>
      </c>
      <c r="AB474" s="80" t="s">
        <v>5167</v>
      </c>
      <c r="AC474" s="80" t="s">
        <v>2222</v>
      </c>
      <c r="AD474" s="80"/>
      <c r="AE474" s="76" t="s">
        <v>5163</v>
      </c>
      <c r="AF474" s="79" t="s">
        <v>2223</v>
      </c>
      <c r="AG474" s="76" t="s">
        <v>2916</v>
      </c>
    </row>
    <row r="475" spans="1:33" s="83" customFormat="1" ht="38.25" x14ac:dyDescent="0.25">
      <c r="A475" s="74" t="s">
        <v>2910</v>
      </c>
      <c r="B475" s="75">
        <v>80161500</v>
      </c>
      <c r="C475" s="76" t="s">
        <v>5168</v>
      </c>
      <c r="D475" s="76" t="s">
        <v>4128</v>
      </c>
      <c r="E475" s="75" t="s">
        <v>5159</v>
      </c>
      <c r="F475" s="84" t="s">
        <v>4129</v>
      </c>
      <c r="G475" s="77" t="s">
        <v>2338</v>
      </c>
      <c r="H475" s="78">
        <v>132201795</v>
      </c>
      <c r="I475" s="78">
        <v>52931214</v>
      </c>
      <c r="J475" s="79" t="s">
        <v>4136</v>
      </c>
      <c r="K475" s="79" t="s">
        <v>2544</v>
      </c>
      <c r="L475" s="76" t="s">
        <v>5120</v>
      </c>
      <c r="M475" s="76" t="s">
        <v>2912</v>
      </c>
      <c r="N475" s="76">
        <v>3835152</v>
      </c>
      <c r="O475" s="76" t="s">
        <v>5121</v>
      </c>
      <c r="P475" s="79" t="s">
        <v>2221</v>
      </c>
      <c r="Q475" s="79" t="s">
        <v>2221</v>
      </c>
      <c r="R475" s="79" t="s">
        <v>2221</v>
      </c>
      <c r="S475" s="79" t="s">
        <v>2221</v>
      </c>
      <c r="T475" s="79" t="s">
        <v>2221</v>
      </c>
      <c r="U475" s="80" t="s">
        <v>2221</v>
      </c>
      <c r="V475" s="80">
        <v>7419</v>
      </c>
      <c r="W475" s="79">
        <v>18439</v>
      </c>
      <c r="X475" s="81">
        <v>42969</v>
      </c>
      <c r="Y475" s="79">
        <v>2017060096839</v>
      </c>
      <c r="Z475" s="79">
        <v>4600007308</v>
      </c>
      <c r="AA475" s="82">
        <f t="shared" si="10"/>
        <v>1</v>
      </c>
      <c r="AB475" s="80" t="s">
        <v>5169</v>
      </c>
      <c r="AC475" s="80" t="s">
        <v>2222</v>
      </c>
      <c r="AD475" s="80"/>
      <c r="AE475" s="76" t="s">
        <v>5163</v>
      </c>
      <c r="AF475" s="79" t="s">
        <v>2223</v>
      </c>
      <c r="AG475" s="76" t="s">
        <v>2916</v>
      </c>
    </row>
    <row r="476" spans="1:33" s="83" customFormat="1" ht="38.25" x14ac:dyDescent="0.25">
      <c r="A476" s="74" t="s">
        <v>2910</v>
      </c>
      <c r="B476" s="75">
        <v>80161500</v>
      </c>
      <c r="C476" s="76" t="s">
        <v>5170</v>
      </c>
      <c r="D476" s="76" t="s">
        <v>4128</v>
      </c>
      <c r="E476" s="75" t="s">
        <v>2515</v>
      </c>
      <c r="F476" s="84" t="s">
        <v>4129</v>
      </c>
      <c r="G476" s="77" t="s">
        <v>2338</v>
      </c>
      <c r="H476" s="78">
        <v>66372152</v>
      </c>
      <c r="I476" s="78">
        <v>26653662</v>
      </c>
      <c r="J476" s="79" t="s">
        <v>4136</v>
      </c>
      <c r="K476" s="79" t="s">
        <v>2544</v>
      </c>
      <c r="L476" s="76" t="s">
        <v>5120</v>
      </c>
      <c r="M476" s="76" t="s">
        <v>2912</v>
      </c>
      <c r="N476" s="76">
        <v>3835152</v>
      </c>
      <c r="O476" s="76" t="s">
        <v>5121</v>
      </c>
      <c r="P476" s="79" t="s">
        <v>2221</v>
      </c>
      <c r="Q476" s="79" t="s">
        <v>2221</v>
      </c>
      <c r="R476" s="79" t="s">
        <v>2221</v>
      </c>
      <c r="S476" s="79" t="s">
        <v>2221</v>
      </c>
      <c r="T476" s="79" t="s">
        <v>2221</v>
      </c>
      <c r="U476" s="80" t="s">
        <v>2221</v>
      </c>
      <c r="V476" s="80">
        <v>7420</v>
      </c>
      <c r="W476" s="79">
        <v>18440</v>
      </c>
      <c r="X476" s="81">
        <v>42969</v>
      </c>
      <c r="Y476" s="79">
        <v>2017060096839</v>
      </c>
      <c r="Z476" s="79">
        <v>4600007310</v>
      </c>
      <c r="AA476" s="82">
        <f t="shared" si="10"/>
        <v>1</v>
      </c>
      <c r="AB476" s="80" t="s">
        <v>5171</v>
      </c>
      <c r="AC476" s="80" t="s">
        <v>2222</v>
      </c>
      <c r="AD476" s="80"/>
      <c r="AE476" s="76" t="s">
        <v>5163</v>
      </c>
      <c r="AF476" s="79" t="s">
        <v>2223</v>
      </c>
      <c r="AG476" s="76" t="s">
        <v>2916</v>
      </c>
    </row>
    <row r="477" spans="1:33" s="83" customFormat="1" ht="38.25" x14ac:dyDescent="0.25">
      <c r="A477" s="74" t="s">
        <v>2910</v>
      </c>
      <c r="B477" s="75">
        <v>86121800</v>
      </c>
      <c r="C477" s="76" t="s">
        <v>2941</v>
      </c>
      <c r="D477" s="76" t="s">
        <v>3165</v>
      </c>
      <c r="E477" s="75" t="s">
        <v>2488</v>
      </c>
      <c r="F477" s="75" t="s">
        <v>2260</v>
      </c>
      <c r="G477" s="77" t="s">
        <v>2338</v>
      </c>
      <c r="H477" s="78">
        <v>75000000</v>
      </c>
      <c r="I477" s="78">
        <v>75000000</v>
      </c>
      <c r="J477" s="79" t="s">
        <v>2874</v>
      </c>
      <c r="K477" s="79" t="s">
        <v>2221</v>
      </c>
      <c r="L477" s="76" t="s">
        <v>5128</v>
      </c>
      <c r="M477" s="76" t="s">
        <v>5129</v>
      </c>
      <c r="N477" s="76">
        <v>3838123</v>
      </c>
      <c r="O477" s="76" t="s">
        <v>5131</v>
      </c>
      <c r="P477" s="79" t="s">
        <v>2221</v>
      </c>
      <c r="Q477" s="79" t="s">
        <v>2221</v>
      </c>
      <c r="R477" s="79" t="s">
        <v>2221</v>
      </c>
      <c r="S477" s="79" t="s">
        <v>2221</v>
      </c>
      <c r="T477" s="79" t="s">
        <v>2221</v>
      </c>
      <c r="U477" s="80" t="s">
        <v>2221</v>
      </c>
      <c r="V477" s="80"/>
      <c r="W477" s="79"/>
      <c r="X477" s="81"/>
      <c r="Y477" s="79"/>
      <c r="Z477" s="79"/>
      <c r="AA477" s="82" t="str">
        <f t="shared" si="10"/>
        <v/>
      </c>
      <c r="AB477" s="80"/>
      <c r="AC477" s="80"/>
      <c r="AD477" s="80"/>
      <c r="AE477" s="76" t="s">
        <v>2945</v>
      </c>
      <c r="AF477" s="79" t="s">
        <v>2223</v>
      </c>
      <c r="AG477" s="76" t="s">
        <v>2916</v>
      </c>
    </row>
    <row r="478" spans="1:33" s="83" customFormat="1" ht="38.25" x14ac:dyDescent="0.25">
      <c r="A478" s="74" t="s">
        <v>2910</v>
      </c>
      <c r="B478" s="75">
        <v>72152711</v>
      </c>
      <c r="C478" s="76" t="s">
        <v>5172</v>
      </c>
      <c r="D478" s="76" t="s">
        <v>3168</v>
      </c>
      <c r="E478" s="75" t="s">
        <v>4741</v>
      </c>
      <c r="F478" s="75" t="s">
        <v>2260</v>
      </c>
      <c r="G478" s="77" t="s">
        <v>2338</v>
      </c>
      <c r="H478" s="78">
        <v>78375000</v>
      </c>
      <c r="I478" s="78">
        <v>78375000</v>
      </c>
      <c r="J478" s="79" t="s">
        <v>2874</v>
      </c>
      <c r="K478" s="79" t="s">
        <v>2221</v>
      </c>
      <c r="L478" s="76" t="s">
        <v>5128</v>
      </c>
      <c r="M478" s="76" t="s">
        <v>5129</v>
      </c>
      <c r="N478" s="76">
        <v>3838123</v>
      </c>
      <c r="O478" s="76" t="s">
        <v>5131</v>
      </c>
      <c r="P478" s="79" t="s">
        <v>2221</v>
      </c>
      <c r="Q478" s="79" t="s">
        <v>2221</v>
      </c>
      <c r="R478" s="79" t="s">
        <v>2221</v>
      </c>
      <c r="S478" s="79" t="s">
        <v>2221</v>
      </c>
      <c r="T478" s="79" t="s">
        <v>2221</v>
      </c>
      <c r="U478" s="80" t="s">
        <v>2221</v>
      </c>
      <c r="V478" s="80"/>
      <c r="W478" s="79"/>
      <c r="X478" s="81"/>
      <c r="Y478" s="79"/>
      <c r="Z478" s="79"/>
      <c r="AA478" s="82" t="str">
        <f t="shared" si="10"/>
        <v/>
      </c>
      <c r="AB478" s="80"/>
      <c r="AC478" s="80"/>
      <c r="AD478" s="80"/>
      <c r="AE478" s="76" t="s">
        <v>2945</v>
      </c>
      <c r="AF478" s="79" t="s">
        <v>2223</v>
      </c>
      <c r="AG478" s="76" t="s">
        <v>2916</v>
      </c>
    </row>
    <row r="479" spans="1:33" s="83" customFormat="1" ht="38.25" x14ac:dyDescent="0.25">
      <c r="A479" s="74" t="s">
        <v>5150</v>
      </c>
      <c r="B479" s="75">
        <v>90121502</v>
      </c>
      <c r="C479" s="76" t="s">
        <v>5173</v>
      </c>
      <c r="D479" s="76" t="s">
        <v>4128</v>
      </c>
      <c r="E479" s="75" t="s">
        <v>5159</v>
      </c>
      <c r="F479" s="84" t="s">
        <v>2834</v>
      </c>
      <c r="G479" s="77" t="s">
        <v>2338</v>
      </c>
      <c r="H479" s="78">
        <v>47500000</v>
      </c>
      <c r="I479" s="78">
        <v>30000000</v>
      </c>
      <c r="J479" s="79" t="s">
        <v>4136</v>
      </c>
      <c r="K479" s="79" t="s">
        <v>2544</v>
      </c>
      <c r="L479" s="76" t="s">
        <v>5174</v>
      </c>
      <c r="M479" s="76" t="s">
        <v>2766</v>
      </c>
      <c r="N479" s="76">
        <v>3839179</v>
      </c>
      <c r="O479" s="76" t="s">
        <v>5175</v>
      </c>
      <c r="P479" s="79" t="s">
        <v>2221</v>
      </c>
      <c r="Q479" s="79" t="s">
        <v>2221</v>
      </c>
      <c r="R479" s="79" t="s">
        <v>2221</v>
      </c>
      <c r="S479" s="79" t="s">
        <v>2221</v>
      </c>
      <c r="T479" s="79" t="s">
        <v>2221</v>
      </c>
      <c r="U479" s="80" t="s">
        <v>2221</v>
      </c>
      <c r="V479" s="80">
        <v>7571</v>
      </c>
      <c r="W479" s="79">
        <v>18713</v>
      </c>
      <c r="X479" s="81">
        <v>42986</v>
      </c>
      <c r="Y479" s="79">
        <v>2017060102139</v>
      </c>
      <c r="Z479" s="79">
        <v>4600007506</v>
      </c>
      <c r="AA479" s="82">
        <f t="shared" si="10"/>
        <v>1</v>
      </c>
      <c r="AB479" s="80" t="s">
        <v>2234</v>
      </c>
      <c r="AC479" s="80" t="s">
        <v>2222</v>
      </c>
      <c r="AD479" s="80"/>
      <c r="AE479" s="76" t="s">
        <v>5174</v>
      </c>
      <c r="AF479" s="79" t="s">
        <v>2223</v>
      </c>
      <c r="AG479" s="76" t="s">
        <v>2916</v>
      </c>
    </row>
    <row r="480" spans="1:33" s="83" customFormat="1" ht="38.25" x14ac:dyDescent="0.25">
      <c r="A480" s="74" t="s">
        <v>5176</v>
      </c>
      <c r="B480" s="75">
        <v>83111600</v>
      </c>
      <c r="C480" s="76" t="s">
        <v>4113</v>
      </c>
      <c r="D480" s="76" t="s">
        <v>4128</v>
      </c>
      <c r="E480" s="75" t="s">
        <v>2340</v>
      </c>
      <c r="F480" s="84" t="s">
        <v>2834</v>
      </c>
      <c r="G480" s="77" t="s">
        <v>2338</v>
      </c>
      <c r="H480" s="78">
        <v>673255770</v>
      </c>
      <c r="I480" s="78">
        <v>288413416</v>
      </c>
      <c r="J480" s="79" t="s">
        <v>4136</v>
      </c>
      <c r="K480" s="79" t="s">
        <v>2544</v>
      </c>
      <c r="L480" s="76" t="s">
        <v>4112</v>
      </c>
      <c r="M480" s="76" t="s">
        <v>2759</v>
      </c>
      <c r="N480" s="76" t="s">
        <v>5177</v>
      </c>
      <c r="O480" s="76" t="s">
        <v>2761</v>
      </c>
      <c r="P480" s="79" t="s">
        <v>2221</v>
      </c>
      <c r="Q480" s="79" t="s">
        <v>2221</v>
      </c>
      <c r="R480" s="79" t="s">
        <v>2221</v>
      </c>
      <c r="S480" s="79" t="s">
        <v>2221</v>
      </c>
      <c r="T480" s="79" t="s">
        <v>2221</v>
      </c>
      <c r="U480" s="80" t="s">
        <v>2221</v>
      </c>
      <c r="V480" s="80">
        <v>7394</v>
      </c>
      <c r="W480" s="79">
        <v>5149</v>
      </c>
      <c r="X480" s="81">
        <v>42979</v>
      </c>
      <c r="Y480" s="79">
        <v>2017060098928</v>
      </c>
      <c r="Z480" s="79">
        <v>4600007212</v>
      </c>
      <c r="AA480" s="82">
        <f t="shared" si="10"/>
        <v>1</v>
      </c>
      <c r="AB480" s="80" t="s">
        <v>5178</v>
      </c>
      <c r="AC480" s="80" t="s">
        <v>2222</v>
      </c>
      <c r="AD480" s="80"/>
      <c r="AE480" s="76" t="s">
        <v>5179</v>
      </c>
      <c r="AF480" s="79" t="s">
        <v>2223</v>
      </c>
      <c r="AG480" s="76" t="s">
        <v>5180</v>
      </c>
    </row>
    <row r="481" spans="1:33" s="83" customFormat="1" ht="38.25" x14ac:dyDescent="0.25">
      <c r="A481" s="74" t="s">
        <v>5176</v>
      </c>
      <c r="B481" s="75" t="s">
        <v>5181</v>
      </c>
      <c r="C481" s="76" t="s">
        <v>4114</v>
      </c>
      <c r="D481" s="76" t="s">
        <v>4128</v>
      </c>
      <c r="E481" s="75" t="s">
        <v>2237</v>
      </c>
      <c r="F481" s="84" t="s">
        <v>2834</v>
      </c>
      <c r="G481" s="77" t="s">
        <v>2338</v>
      </c>
      <c r="H481" s="78">
        <v>268266060</v>
      </c>
      <c r="I481" s="78">
        <v>205302936</v>
      </c>
      <c r="J481" s="79" t="s">
        <v>4136</v>
      </c>
      <c r="K481" s="79" t="s">
        <v>2544</v>
      </c>
      <c r="L481" s="76" t="s">
        <v>4112</v>
      </c>
      <c r="M481" s="76" t="s">
        <v>2759</v>
      </c>
      <c r="N481" s="76" t="s">
        <v>5182</v>
      </c>
      <c r="O481" s="76" t="s">
        <v>2761</v>
      </c>
      <c r="P481" s="79" t="s">
        <v>2221</v>
      </c>
      <c r="Q481" s="79" t="s">
        <v>2221</v>
      </c>
      <c r="R481" s="79" t="s">
        <v>2221</v>
      </c>
      <c r="S481" s="79" t="s">
        <v>2221</v>
      </c>
      <c r="T481" s="79" t="s">
        <v>2221</v>
      </c>
      <c r="U481" s="80" t="s">
        <v>2221</v>
      </c>
      <c r="V481" s="80">
        <v>7392</v>
      </c>
      <c r="W481" s="79">
        <v>17413</v>
      </c>
      <c r="X481" s="81">
        <v>42976</v>
      </c>
      <c r="Y481" s="79">
        <v>2017060098962</v>
      </c>
      <c r="Z481" s="79">
        <v>4600007217</v>
      </c>
      <c r="AA481" s="82">
        <f t="shared" si="10"/>
        <v>1</v>
      </c>
      <c r="AB481" s="80" t="s">
        <v>3218</v>
      </c>
      <c r="AC481" s="80" t="s">
        <v>2222</v>
      </c>
      <c r="AD481" s="80"/>
      <c r="AE481" s="76" t="s">
        <v>5183</v>
      </c>
      <c r="AF481" s="79" t="s">
        <v>2223</v>
      </c>
      <c r="AG481" s="76" t="s">
        <v>5180</v>
      </c>
    </row>
    <row r="482" spans="1:33" s="83" customFormat="1" ht="38.25" x14ac:dyDescent="0.25">
      <c r="A482" s="74" t="s">
        <v>5176</v>
      </c>
      <c r="B482" s="75">
        <v>78111800</v>
      </c>
      <c r="C482" s="76" t="s">
        <v>5184</v>
      </c>
      <c r="D482" s="76" t="s">
        <v>4128</v>
      </c>
      <c r="E482" s="75" t="s">
        <v>2340</v>
      </c>
      <c r="F482" s="75" t="s">
        <v>2291</v>
      </c>
      <c r="G482" s="77" t="s">
        <v>2338</v>
      </c>
      <c r="H482" s="78">
        <v>423100902</v>
      </c>
      <c r="I482" s="78">
        <v>423100902</v>
      </c>
      <c r="J482" s="79" t="s">
        <v>2874</v>
      </c>
      <c r="K482" s="79" t="s">
        <v>2221</v>
      </c>
      <c r="L482" s="76" t="s">
        <v>5120</v>
      </c>
      <c r="M482" s="76" t="s">
        <v>5185</v>
      </c>
      <c r="N482" s="76">
        <v>3838181</v>
      </c>
      <c r="O482" s="76" t="s">
        <v>5121</v>
      </c>
      <c r="P482" s="79" t="s">
        <v>2221</v>
      </c>
      <c r="Q482" s="79" t="s">
        <v>2221</v>
      </c>
      <c r="R482" s="79" t="s">
        <v>2221</v>
      </c>
      <c r="S482" s="79" t="s">
        <v>2221</v>
      </c>
      <c r="T482" s="79" t="s">
        <v>2221</v>
      </c>
      <c r="U482" s="80" t="s">
        <v>2221</v>
      </c>
      <c r="V482" s="80"/>
      <c r="W482" s="79"/>
      <c r="X482" s="81"/>
      <c r="Y482" s="79"/>
      <c r="Z482" s="79"/>
      <c r="AA482" s="82" t="str">
        <f t="shared" si="10"/>
        <v/>
      </c>
      <c r="AB482" s="80"/>
      <c r="AC482" s="80"/>
      <c r="AD482" s="80"/>
      <c r="AE482" s="76" t="s">
        <v>5186</v>
      </c>
      <c r="AF482" s="79" t="s">
        <v>2223</v>
      </c>
      <c r="AG482" s="76" t="s">
        <v>2916</v>
      </c>
    </row>
    <row r="483" spans="1:33" s="83" customFormat="1" ht="63.75" x14ac:dyDescent="0.25">
      <c r="A483" s="74" t="s">
        <v>5150</v>
      </c>
      <c r="B483" s="75">
        <v>86131504</v>
      </c>
      <c r="C483" s="76" t="s">
        <v>5187</v>
      </c>
      <c r="D483" s="76" t="s">
        <v>4128</v>
      </c>
      <c r="E483" s="75" t="s">
        <v>2224</v>
      </c>
      <c r="F483" s="84" t="s">
        <v>2834</v>
      </c>
      <c r="G483" s="77" t="s">
        <v>2338</v>
      </c>
      <c r="H483" s="78">
        <v>700000000</v>
      </c>
      <c r="I483" s="78">
        <v>300000000</v>
      </c>
      <c r="J483" s="79" t="s">
        <v>4136</v>
      </c>
      <c r="K483" s="79" t="s">
        <v>2544</v>
      </c>
      <c r="L483" s="76" t="s">
        <v>5120</v>
      </c>
      <c r="M483" s="76" t="s">
        <v>5185</v>
      </c>
      <c r="N483" s="76" t="s">
        <v>5188</v>
      </c>
      <c r="O483" s="76" t="s">
        <v>5121</v>
      </c>
      <c r="P483" s="79" t="s">
        <v>2221</v>
      </c>
      <c r="Q483" s="79" t="s">
        <v>2221</v>
      </c>
      <c r="R483" s="79" t="s">
        <v>2221</v>
      </c>
      <c r="S483" s="79" t="s">
        <v>2221</v>
      </c>
      <c r="T483" s="79" t="s">
        <v>2221</v>
      </c>
      <c r="U483" s="80" t="s">
        <v>2221</v>
      </c>
      <c r="V483" s="80">
        <v>6359</v>
      </c>
      <c r="W483" s="79">
        <v>16149</v>
      </c>
      <c r="X483" s="81">
        <v>42752</v>
      </c>
      <c r="Y483" s="79">
        <v>20170000231</v>
      </c>
      <c r="Z483" s="79">
        <v>4600006243</v>
      </c>
      <c r="AA483" s="82">
        <f t="shared" si="10"/>
        <v>1</v>
      </c>
      <c r="AB483" s="80" t="s">
        <v>2406</v>
      </c>
      <c r="AC483" s="80"/>
      <c r="AD483" s="80" t="s">
        <v>5189</v>
      </c>
      <c r="AE483" s="76" t="s">
        <v>5190</v>
      </c>
      <c r="AF483" s="79" t="s">
        <v>2223</v>
      </c>
      <c r="AG483" s="76" t="s">
        <v>2916</v>
      </c>
    </row>
    <row r="484" spans="1:33" s="83" customFormat="1" ht="38.25" x14ac:dyDescent="0.25">
      <c r="A484" s="74" t="s">
        <v>5150</v>
      </c>
      <c r="B484" s="75">
        <v>80111620</v>
      </c>
      <c r="C484" s="76" t="s">
        <v>23</v>
      </c>
      <c r="D484" s="76" t="s">
        <v>4128</v>
      </c>
      <c r="E484" s="75" t="s">
        <v>2515</v>
      </c>
      <c r="F484" s="84" t="s">
        <v>4129</v>
      </c>
      <c r="G484" s="77" t="s">
        <v>2338</v>
      </c>
      <c r="H484" s="78">
        <v>53281638</v>
      </c>
      <c r="I484" s="78">
        <v>53281638</v>
      </c>
      <c r="J484" s="79" t="s">
        <v>2874</v>
      </c>
      <c r="K484" s="79" t="s">
        <v>2221</v>
      </c>
      <c r="L484" s="76" t="s">
        <v>5174</v>
      </c>
      <c r="M484" s="76" t="s">
        <v>2766</v>
      </c>
      <c r="N484" s="76" t="s">
        <v>5191</v>
      </c>
      <c r="O484" s="76" t="s">
        <v>5175</v>
      </c>
      <c r="P484" s="79" t="s">
        <v>2221</v>
      </c>
      <c r="Q484" s="79" t="s">
        <v>2221</v>
      </c>
      <c r="R484" s="79" t="s">
        <v>2221</v>
      </c>
      <c r="S484" s="79" t="s">
        <v>2221</v>
      </c>
      <c r="T484" s="79" t="s">
        <v>2221</v>
      </c>
      <c r="U484" s="80" t="s">
        <v>2221</v>
      </c>
      <c r="V484" s="80"/>
      <c r="W484" s="79"/>
      <c r="X484" s="81"/>
      <c r="Y484" s="79"/>
      <c r="Z484" s="79"/>
      <c r="AA484" s="82" t="str">
        <f t="shared" si="10"/>
        <v/>
      </c>
      <c r="AB484" s="80"/>
      <c r="AC484" s="80"/>
      <c r="AD484" s="80"/>
      <c r="AE484" s="76" t="s">
        <v>5174</v>
      </c>
      <c r="AF484" s="79" t="s">
        <v>2223</v>
      </c>
      <c r="AG484" s="76" t="s">
        <v>2916</v>
      </c>
    </row>
    <row r="485" spans="1:33" s="83" customFormat="1" ht="38.25" x14ac:dyDescent="0.25">
      <c r="A485" s="74" t="s">
        <v>2413</v>
      </c>
      <c r="B485" s="75">
        <v>93141500</v>
      </c>
      <c r="C485" s="76" t="s">
        <v>5192</v>
      </c>
      <c r="D485" s="76" t="s">
        <v>4603</v>
      </c>
      <c r="E485" s="75" t="s">
        <v>2224</v>
      </c>
      <c r="F485" s="75" t="s">
        <v>2260</v>
      </c>
      <c r="G485" s="77" t="s">
        <v>2338</v>
      </c>
      <c r="H485" s="78">
        <v>75000000</v>
      </c>
      <c r="I485" s="78">
        <v>75000000</v>
      </c>
      <c r="J485" s="79" t="s">
        <v>2874</v>
      </c>
      <c r="K485" s="79" t="s">
        <v>2221</v>
      </c>
      <c r="L485" s="76" t="s">
        <v>2414</v>
      </c>
      <c r="M485" s="76" t="s">
        <v>2294</v>
      </c>
      <c r="N485" s="76" t="s">
        <v>5193</v>
      </c>
      <c r="O485" s="76" t="s">
        <v>2416</v>
      </c>
      <c r="P485" s="79" t="s">
        <v>2417</v>
      </c>
      <c r="Q485" s="79" t="s">
        <v>2422</v>
      </c>
      <c r="R485" s="79" t="s">
        <v>2423</v>
      </c>
      <c r="S485" s="79">
        <v>70051002</v>
      </c>
      <c r="T485" s="79" t="s">
        <v>5194</v>
      </c>
      <c r="U485" s="80" t="s">
        <v>5195</v>
      </c>
      <c r="V485" s="80"/>
      <c r="W485" s="79"/>
      <c r="X485" s="81"/>
      <c r="Y485" s="79"/>
      <c r="Z485" s="79"/>
      <c r="AA485" s="82" t="str">
        <f t="shared" si="10"/>
        <v/>
      </c>
      <c r="AB485" s="80"/>
      <c r="AC485" s="80"/>
      <c r="AD485" s="80"/>
      <c r="AE485" s="76" t="s">
        <v>2420</v>
      </c>
      <c r="AF485" s="79" t="s">
        <v>2223</v>
      </c>
      <c r="AG485" s="76" t="s">
        <v>2235</v>
      </c>
    </row>
    <row r="486" spans="1:33" s="83" customFormat="1" ht="38.25" x14ac:dyDescent="0.25">
      <c r="A486" s="74" t="s">
        <v>2413</v>
      </c>
      <c r="B486" s="75">
        <v>93141500</v>
      </c>
      <c r="C486" s="76" t="s">
        <v>5196</v>
      </c>
      <c r="D486" s="76" t="s">
        <v>3160</v>
      </c>
      <c r="E486" s="75" t="s">
        <v>2224</v>
      </c>
      <c r="F486" s="75" t="s">
        <v>2260</v>
      </c>
      <c r="G486" s="77" t="s">
        <v>2338</v>
      </c>
      <c r="H486" s="78">
        <v>25000000</v>
      </c>
      <c r="I486" s="78">
        <v>25000000</v>
      </c>
      <c r="J486" s="79" t="s">
        <v>2874</v>
      </c>
      <c r="K486" s="79" t="s">
        <v>2221</v>
      </c>
      <c r="L486" s="76" t="s">
        <v>2424</v>
      </c>
      <c r="M486" s="76" t="s">
        <v>2410</v>
      </c>
      <c r="N486" s="76" t="s">
        <v>2421</v>
      </c>
      <c r="O486" s="76" t="s">
        <v>2425</v>
      </c>
      <c r="P486" s="79" t="s">
        <v>2417</v>
      </c>
      <c r="Q486" s="79" t="s">
        <v>2422</v>
      </c>
      <c r="R486" s="79" t="s">
        <v>2423</v>
      </c>
      <c r="S486" s="79">
        <v>70051001</v>
      </c>
      <c r="T486" s="79" t="s">
        <v>5197</v>
      </c>
      <c r="U486" s="80" t="s">
        <v>5198</v>
      </c>
      <c r="V486" s="80"/>
      <c r="W486" s="79"/>
      <c r="X486" s="81"/>
      <c r="Y486" s="79"/>
      <c r="Z486" s="79"/>
      <c r="AA486" s="82" t="str">
        <f t="shared" si="10"/>
        <v/>
      </c>
      <c r="AB486" s="80"/>
      <c r="AC486" s="80"/>
      <c r="AD486" s="80"/>
      <c r="AE486" s="76" t="s">
        <v>2426</v>
      </c>
      <c r="AF486" s="79" t="s">
        <v>2427</v>
      </c>
      <c r="AG486" s="76" t="s">
        <v>2235</v>
      </c>
    </row>
    <row r="487" spans="1:33" s="83" customFormat="1" ht="38.25" x14ac:dyDescent="0.25">
      <c r="A487" s="74" t="s">
        <v>2413</v>
      </c>
      <c r="B487" s="75">
        <v>93141500</v>
      </c>
      <c r="C487" s="76" t="s">
        <v>5199</v>
      </c>
      <c r="D487" s="76" t="s">
        <v>4603</v>
      </c>
      <c r="E487" s="75" t="s">
        <v>2488</v>
      </c>
      <c r="F487" s="84" t="s">
        <v>4129</v>
      </c>
      <c r="G487" s="77" t="s">
        <v>2338</v>
      </c>
      <c r="H487" s="78">
        <v>50000000</v>
      </c>
      <c r="I487" s="78">
        <v>50000000</v>
      </c>
      <c r="J487" s="79" t="s">
        <v>2874</v>
      </c>
      <c r="K487" s="79" t="s">
        <v>2221</v>
      </c>
      <c r="L487" s="76" t="s">
        <v>2431</v>
      </c>
      <c r="M487" s="76" t="s">
        <v>2294</v>
      </c>
      <c r="N487" s="76" t="s">
        <v>2432</v>
      </c>
      <c r="O487" s="76" t="s">
        <v>2433</v>
      </c>
      <c r="P487" s="79" t="s">
        <v>2417</v>
      </c>
      <c r="Q487" s="79" t="s">
        <v>2422</v>
      </c>
      <c r="R487" s="79" t="s">
        <v>2441</v>
      </c>
      <c r="S487" s="79">
        <v>70053001</v>
      </c>
      <c r="T487" s="79" t="s">
        <v>2434</v>
      </c>
      <c r="U487" s="80" t="s">
        <v>5200</v>
      </c>
      <c r="V487" s="80"/>
      <c r="W487" s="79"/>
      <c r="X487" s="81"/>
      <c r="Y487" s="79"/>
      <c r="Z487" s="79"/>
      <c r="AA487" s="82" t="str">
        <f t="shared" si="10"/>
        <v/>
      </c>
      <c r="AB487" s="80"/>
      <c r="AC487" s="80"/>
      <c r="AD487" s="80"/>
      <c r="AE487" s="76" t="s">
        <v>2435</v>
      </c>
      <c r="AF487" s="79" t="s">
        <v>2223</v>
      </c>
      <c r="AG487" s="76" t="s">
        <v>2235</v>
      </c>
    </row>
    <row r="488" spans="1:33" s="83" customFormat="1" ht="38.25" x14ac:dyDescent="0.25">
      <c r="A488" s="74" t="s">
        <v>2413</v>
      </c>
      <c r="B488" s="75">
        <v>93141500</v>
      </c>
      <c r="C488" s="76" t="s">
        <v>5201</v>
      </c>
      <c r="D488" s="76" t="s">
        <v>4685</v>
      </c>
      <c r="E488" s="75" t="s">
        <v>2225</v>
      </c>
      <c r="F488" s="84" t="s">
        <v>4129</v>
      </c>
      <c r="G488" s="77" t="s">
        <v>2338</v>
      </c>
      <c r="H488" s="78">
        <v>50685660</v>
      </c>
      <c r="I488" s="78">
        <v>50685660</v>
      </c>
      <c r="J488" s="79" t="s">
        <v>2874</v>
      </c>
      <c r="K488" s="79" t="s">
        <v>2221</v>
      </c>
      <c r="L488" s="76" t="s">
        <v>2424</v>
      </c>
      <c r="M488" s="76" t="s">
        <v>2410</v>
      </c>
      <c r="N488" s="76" t="s">
        <v>2421</v>
      </c>
      <c r="O488" s="76" t="s">
        <v>2425</v>
      </c>
      <c r="P488" s="79" t="s">
        <v>2417</v>
      </c>
      <c r="Q488" s="79" t="s">
        <v>2422</v>
      </c>
      <c r="R488" s="79" t="s">
        <v>2423</v>
      </c>
      <c r="S488" s="79">
        <v>70051001</v>
      </c>
      <c r="T488" s="79" t="s">
        <v>5202</v>
      </c>
      <c r="U488" s="80" t="s">
        <v>5203</v>
      </c>
      <c r="V488" s="80"/>
      <c r="W488" s="79"/>
      <c r="X488" s="81"/>
      <c r="Y488" s="79"/>
      <c r="Z488" s="79"/>
      <c r="AA488" s="82" t="str">
        <f t="shared" si="10"/>
        <v/>
      </c>
      <c r="AB488" s="80"/>
      <c r="AC488" s="80"/>
      <c r="AD488" s="80"/>
      <c r="AE488" s="76" t="s">
        <v>2426</v>
      </c>
      <c r="AF488" s="79" t="s">
        <v>2427</v>
      </c>
      <c r="AG488" s="76" t="s">
        <v>2235</v>
      </c>
    </row>
    <row r="489" spans="1:33" s="83" customFormat="1" ht="38.25" x14ac:dyDescent="0.25">
      <c r="A489" s="74" t="s">
        <v>2413</v>
      </c>
      <c r="B489" s="75">
        <v>93141500</v>
      </c>
      <c r="C489" s="76" t="s">
        <v>5204</v>
      </c>
      <c r="D489" s="76" t="s">
        <v>4603</v>
      </c>
      <c r="E489" s="75" t="s">
        <v>2224</v>
      </c>
      <c r="F489" s="84" t="s">
        <v>4129</v>
      </c>
      <c r="G489" s="77" t="s">
        <v>2338</v>
      </c>
      <c r="H489" s="78">
        <v>50000000</v>
      </c>
      <c r="I489" s="78">
        <v>50000000</v>
      </c>
      <c r="J489" s="79" t="s">
        <v>2874</v>
      </c>
      <c r="K489" s="79" t="s">
        <v>2221</v>
      </c>
      <c r="L489" s="76" t="s">
        <v>2431</v>
      </c>
      <c r="M489" s="76" t="s">
        <v>2294</v>
      </c>
      <c r="N489" s="76" t="s">
        <v>2432</v>
      </c>
      <c r="O489" s="76" t="s">
        <v>2433</v>
      </c>
      <c r="P489" s="79" t="s">
        <v>2417</v>
      </c>
      <c r="Q489" s="79" t="s">
        <v>2441</v>
      </c>
      <c r="R489" s="79" t="s">
        <v>2428</v>
      </c>
      <c r="S489" s="79">
        <v>220056001</v>
      </c>
      <c r="T489" s="79" t="s">
        <v>5205</v>
      </c>
      <c r="U489" s="80" t="s">
        <v>5206</v>
      </c>
      <c r="V489" s="80"/>
      <c r="W489" s="79"/>
      <c r="X489" s="81"/>
      <c r="Y489" s="79"/>
      <c r="Z489" s="79"/>
      <c r="AA489" s="82" t="str">
        <f t="shared" si="10"/>
        <v/>
      </c>
      <c r="AB489" s="80"/>
      <c r="AC489" s="80"/>
      <c r="AD489" s="80"/>
      <c r="AE489" s="76" t="s">
        <v>2435</v>
      </c>
      <c r="AF489" s="79" t="s">
        <v>2223</v>
      </c>
      <c r="AG489" s="76" t="s">
        <v>2235</v>
      </c>
    </row>
    <row r="490" spans="1:33" s="83" customFormat="1" ht="38.25" x14ac:dyDescent="0.25">
      <c r="A490" s="74" t="s">
        <v>2413</v>
      </c>
      <c r="B490" s="75">
        <v>93141500</v>
      </c>
      <c r="C490" s="76" t="s">
        <v>2438</v>
      </c>
      <c r="D490" s="76" t="s">
        <v>3163</v>
      </c>
      <c r="E490" s="75" t="s">
        <v>2302</v>
      </c>
      <c r="F490" s="75" t="s">
        <v>2260</v>
      </c>
      <c r="G490" s="77" t="s">
        <v>2338</v>
      </c>
      <c r="H490" s="78">
        <v>50000000</v>
      </c>
      <c r="I490" s="78">
        <v>50000000</v>
      </c>
      <c r="J490" s="79" t="s">
        <v>2874</v>
      </c>
      <c r="K490" s="79" t="s">
        <v>2221</v>
      </c>
      <c r="L490" s="76" t="s">
        <v>2437</v>
      </c>
      <c r="M490" s="76" t="s">
        <v>2294</v>
      </c>
      <c r="N490" s="76" t="s">
        <v>2439</v>
      </c>
      <c r="O490" s="76" t="s">
        <v>2440</v>
      </c>
      <c r="P490" s="79" t="s">
        <v>2417</v>
      </c>
      <c r="Q490" s="79" t="s">
        <v>2441</v>
      </c>
      <c r="R490" s="79" t="s">
        <v>2423</v>
      </c>
      <c r="S490" s="79">
        <v>70051001</v>
      </c>
      <c r="T490" s="79" t="s">
        <v>2430</v>
      </c>
      <c r="U490" s="80" t="s">
        <v>5206</v>
      </c>
      <c r="V490" s="80"/>
      <c r="W490" s="79"/>
      <c r="X490" s="81"/>
      <c r="Y490" s="79"/>
      <c r="Z490" s="79"/>
      <c r="AA490" s="82" t="str">
        <f t="shared" si="10"/>
        <v/>
      </c>
      <c r="AB490" s="80"/>
      <c r="AC490" s="80"/>
      <c r="AD490" s="80"/>
      <c r="AE490" s="76" t="s">
        <v>2437</v>
      </c>
      <c r="AF490" s="79" t="s">
        <v>2223</v>
      </c>
      <c r="AG490" s="76" t="s">
        <v>2235</v>
      </c>
    </row>
    <row r="491" spans="1:33" s="83" customFormat="1" ht="38.25" x14ac:dyDescent="0.25">
      <c r="A491" s="74" t="s">
        <v>2413</v>
      </c>
      <c r="B491" s="75">
        <v>93141500</v>
      </c>
      <c r="C491" s="76" t="s">
        <v>5207</v>
      </c>
      <c r="D491" s="76" t="s">
        <v>4603</v>
      </c>
      <c r="E491" s="75" t="s">
        <v>2224</v>
      </c>
      <c r="F491" s="84" t="s">
        <v>4129</v>
      </c>
      <c r="G491" s="77" t="s">
        <v>2338</v>
      </c>
      <c r="H491" s="78">
        <v>150000000</v>
      </c>
      <c r="I491" s="78">
        <v>150000000</v>
      </c>
      <c r="J491" s="79" t="s">
        <v>2874</v>
      </c>
      <c r="K491" s="79" t="s">
        <v>2221</v>
      </c>
      <c r="L491" s="76" t="s">
        <v>2414</v>
      </c>
      <c r="M491" s="76" t="s">
        <v>2294</v>
      </c>
      <c r="N491" s="76" t="s">
        <v>2415</v>
      </c>
      <c r="O491" s="76" t="s">
        <v>2416</v>
      </c>
      <c r="P491" s="79" t="s">
        <v>2417</v>
      </c>
      <c r="Q491" s="79" t="s">
        <v>2428</v>
      </c>
      <c r="R491" s="79" t="s">
        <v>2423</v>
      </c>
      <c r="S491" s="79">
        <v>22005601</v>
      </c>
      <c r="T491" s="79" t="s">
        <v>2429</v>
      </c>
      <c r="U491" s="80" t="s">
        <v>5208</v>
      </c>
      <c r="V491" s="80"/>
      <c r="W491" s="79"/>
      <c r="X491" s="81"/>
      <c r="Y491" s="79"/>
      <c r="Z491" s="79"/>
      <c r="AA491" s="82" t="str">
        <f t="shared" si="10"/>
        <v/>
      </c>
      <c r="AB491" s="80"/>
      <c r="AC491" s="80"/>
      <c r="AD491" s="80"/>
      <c r="AE491" s="76" t="s">
        <v>2420</v>
      </c>
      <c r="AF491" s="79" t="s">
        <v>2223</v>
      </c>
      <c r="AG491" s="76" t="s">
        <v>2235</v>
      </c>
    </row>
    <row r="492" spans="1:33" s="83" customFormat="1" ht="51" x14ac:dyDescent="0.25">
      <c r="A492" s="74" t="s">
        <v>2413</v>
      </c>
      <c r="B492" s="75">
        <v>93141500</v>
      </c>
      <c r="C492" s="76" t="s">
        <v>5209</v>
      </c>
      <c r="D492" s="76" t="s">
        <v>4603</v>
      </c>
      <c r="E492" s="75" t="s">
        <v>2268</v>
      </c>
      <c r="F492" s="84" t="s">
        <v>4129</v>
      </c>
      <c r="G492" s="77" t="s">
        <v>2338</v>
      </c>
      <c r="H492" s="78">
        <v>50000000</v>
      </c>
      <c r="I492" s="78">
        <v>50000000</v>
      </c>
      <c r="J492" s="79" t="s">
        <v>2874</v>
      </c>
      <c r="K492" s="79" t="s">
        <v>2221</v>
      </c>
      <c r="L492" s="76" t="s">
        <v>2437</v>
      </c>
      <c r="M492" s="76" t="s">
        <v>2294</v>
      </c>
      <c r="N492" s="76" t="s">
        <v>2439</v>
      </c>
      <c r="O492" s="76" t="s">
        <v>2440</v>
      </c>
      <c r="P492" s="79" t="s">
        <v>2417</v>
      </c>
      <c r="Q492" s="79" t="s">
        <v>2441</v>
      </c>
      <c r="R492" s="79" t="s">
        <v>2441</v>
      </c>
      <c r="S492" s="79">
        <v>70053001</v>
      </c>
      <c r="T492" s="79" t="s">
        <v>5210</v>
      </c>
      <c r="U492" s="80" t="s">
        <v>5211</v>
      </c>
      <c r="V492" s="80"/>
      <c r="W492" s="79"/>
      <c r="X492" s="81"/>
      <c r="Y492" s="79"/>
      <c r="Z492" s="79"/>
      <c r="AA492" s="82" t="str">
        <f t="shared" si="10"/>
        <v/>
      </c>
      <c r="AB492" s="80"/>
      <c r="AC492" s="80"/>
      <c r="AD492" s="80"/>
      <c r="AE492" s="76" t="s">
        <v>2437</v>
      </c>
      <c r="AF492" s="79" t="s">
        <v>2223</v>
      </c>
      <c r="AG492" s="76" t="s">
        <v>2235</v>
      </c>
    </row>
    <row r="493" spans="1:33" s="83" customFormat="1" ht="127.5" x14ac:dyDescent="0.25">
      <c r="A493" s="74" t="s">
        <v>2981</v>
      </c>
      <c r="B493" s="75">
        <v>93141506</v>
      </c>
      <c r="C493" s="76" t="s">
        <v>2997</v>
      </c>
      <c r="D493" s="76" t="s">
        <v>4128</v>
      </c>
      <c r="E493" s="75" t="s">
        <v>2268</v>
      </c>
      <c r="F493" s="84" t="s">
        <v>4129</v>
      </c>
      <c r="G493" s="85" t="s">
        <v>4407</v>
      </c>
      <c r="H493" s="78">
        <v>281897559</v>
      </c>
      <c r="I493" s="78">
        <v>17748255</v>
      </c>
      <c r="J493" s="79" t="s">
        <v>4136</v>
      </c>
      <c r="K493" s="79" t="s">
        <v>2544</v>
      </c>
      <c r="L493" s="76" t="s">
        <v>2982</v>
      </c>
      <c r="M493" s="76" t="s">
        <v>2983</v>
      </c>
      <c r="N493" s="76" t="s">
        <v>2984</v>
      </c>
      <c r="O493" s="76" t="s">
        <v>2985</v>
      </c>
      <c r="P493" s="79" t="s">
        <v>2986</v>
      </c>
      <c r="Q493" s="79" t="s">
        <v>2993</v>
      </c>
      <c r="R493" s="79" t="s">
        <v>2988</v>
      </c>
      <c r="S493" s="79" t="s">
        <v>2989</v>
      </c>
      <c r="T493" s="79" t="s">
        <v>2994</v>
      </c>
      <c r="U493" s="80" t="s">
        <v>2995</v>
      </c>
      <c r="V493" s="80">
        <v>7861</v>
      </c>
      <c r="W493" s="79">
        <v>19492</v>
      </c>
      <c r="X493" s="81">
        <v>43049</v>
      </c>
      <c r="Y493" s="79" t="s">
        <v>2221</v>
      </c>
      <c r="Z493" s="79">
        <v>4600007820</v>
      </c>
      <c r="AA493" s="82">
        <f t="shared" si="10"/>
        <v>1</v>
      </c>
      <c r="AB493" s="80" t="s">
        <v>2998</v>
      </c>
      <c r="AC493" s="80" t="s">
        <v>2405</v>
      </c>
      <c r="AD493" s="80"/>
      <c r="AE493" s="76"/>
      <c r="AF493" s="79" t="s">
        <v>2361</v>
      </c>
      <c r="AG493" s="76" t="s">
        <v>2992</v>
      </c>
    </row>
    <row r="494" spans="1:33" s="83" customFormat="1" ht="127.5" x14ac:dyDescent="0.25">
      <c r="A494" s="74" t="s">
        <v>2981</v>
      </c>
      <c r="B494" s="75">
        <v>93141506</v>
      </c>
      <c r="C494" s="76" t="s">
        <v>5212</v>
      </c>
      <c r="D494" s="76" t="s">
        <v>4128</v>
      </c>
      <c r="E494" s="75" t="s">
        <v>2268</v>
      </c>
      <c r="F494" s="84" t="s">
        <v>4129</v>
      </c>
      <c r="G494" s="85" t="s">
        <v>4407</v>
      </c>
      <c r="H494" s="78">
        <v>1476103512</v>
      </c>
      <c r="I494" s="78">
        <v>99688594</v>
      </c>
      <c r="J494" s="79" t="s">
        <v>4136</v>
      </c>
      <c r="K494" s="79" t="s">
        <v>2544</v>
      </c>
      <c r="L494" s="76" t="s">
        <v>2982</v>
      </c>
      <c r="M494" s="76" t="s">
        <v>2983</v>
      </c>
      <c r="N494" s="76" t="s">
        <v>2984</v>
      </c>
      <c r="O494" s="76" t="s">
        <v>2985</v>
      </c>
      <c r="P494" s="79" t="s">
        <v>2986</v>
      </c>
      <c r="Q494" s="79" t="s">
        <v>2993</v>
      </c>
      <c r="R494" s="79" t="s">
        <v>2988</v>
      </c>
      <c r="S494" s="79" t="s">
        <v>2989</v>
      </c>
      <c r="T494" s="79" t="s">
        <v>2994</v>
      </c>
      <c r="U494" s="80" t="s">
        <v>2995</v>
      </c>
      <c r="V494" s="80">
        <v>7862</v>
      </c>
      <c r="W494" s="79">
        <v>19493</v>
      </c>
      <c r="X494" s="81">
        <v>43049</v>
      </c>
      <c r="Y494" s="79" t="s">
        <v>2221</v>
      </c>
      <c r="Z494" s="79">
        <v>4600007891</v>
      </c>
      <c r="AA494" s="82">
        <f t="shared" si="10"/>
        <v>1</v>
      </c>
      <c r="AB494" s="80" t="s">
        <v>5213</v>
      </c>
      <c r="AC494" s="80" t="s">
        <v>2405</v>
      </c>
      <c r="AD494" s="80"/>
      <c r="AE494" s="76"/>
      <c r="AF494" s="79" t="s">
        <v>2361</v>
      </c>
      <c r="AG494" s="76" t="s">
        <v>2992</v>
      </c>
    </row>
    <row r="495" spans="1:33" s="83" customFormat="1" ht="127.5" x14ac:dyDescent="0.25">
      <c r="A495" s="74" t="s">
        <v>2981</v>
      </c>
      <c r="B495" s="75">
        <v>93141506</v>
      </c>
      <c r="C495" s="76" t="s">
        <v>5214</v>
      </c>
      <c r="D495" s="76" t="s">
        <v>4128</v>
      </c>
      <c r="E495" s="75" t="s">
        <v>2268</v>
      </c>
      <c r="F495" s="84" t="s">
        <v>4129</v>
      </c>
      <c r="G495" s="85" t="s">
        <v>4407</v>
      </c>
      <c r="H495" s="78">
        <v>319452883</v>
      </c>
      <c r="I495" s="78">
        <v>21193505</v>
      </c>
      <c r="J495" s="79" t="s">
        <v>4136</v>
      </c>
      <c r="K495" s="79" t="s">
        <v>2544</v>
      </c>
      <c r="L495" s="76" t="s">
        <v>2982</v>
      </c>
      <c r="M495" s="76" t="s">
        <v>2983</v>
      </c>
      <c r="N495" s="76" t="s">
        <v>2984</v>
      </c>
      <c r="O495" s="76" t="s">
        <v>2985</v>
      </c>
      <c r="P495" s="79" t="s">
        <v>2986</v>
      </c>
      <c r="Q495" s="79" t="s">
        <v>2993</v>
      </c>
      <c r="R495" s="79" t="s">
        <v>2988</v>
      </c>
      <c r="S495" s="79" t="s">
        <v>2989</v>
      </c>
      <c r="T495" s="79" t="s">
        <v>2994</v>
      </c>
      <c r="U495" s="80" t="s">
        <v>2995</v>
      </c>
      <c r="V495" s="80">
        <v>7864</v>
      </c>
      <c r="W495" s="79">
        <v>19494</v>
      </c>
      <c r="X495" s="81">
        <v>43049</v>
      </c>
      <c r="Y495" s="79" t="s">
        <v>2221</v>
      </c>
      <c r="Z495" s="79">
        <v>4600007800</v>
      </c>
      <c r="AA495" s="82">
        <f t="shared" si="10"/>
        <v>1</v>
      </c>
      <c r="AB495" s="80" t="s">
        <v>5215</v>
      </c>
      <c r="AC495" s="80" t="s">
        <v>2405</v>
      </c>
      <c r="AD495" s="80"/>
      <c r="AE495" s="76"/>
      <c r="AF495" s="79" t="s">
        <v>2361</v>
      </c>
      <c r="AG495" s="76" t="s">
        <v>2992</v>
      </c>
    </row>
    <row r="496" spans="1:33" s="83" customFormat="1" ht="127.5" x14ac:dyDescent="0.25">
      <c r="A496" s="74" t="s">
        <v>2981</v>
      </c>
      <c r="B496" s="75">
        <v>93141506</v>
      </c>
      <c r="C496" s="76" t="s">
        <v>5216</v>
      </c>
      <c r="D496" s="76" t="s">
        <v>4128</v>
      </c>
      <c r="E496" s="75" t="s">
        <v>2268</v>
      </c>
      <c r="F496" s="84" t="s">
        <v>4129</v>
      </c>
      <c r="G496" s="85" t="s">
        <v>4407</v>
      </c>
      <c r="H496" s="78">
        <v>4340528483</v>
      </c>
      <c r="I496" s="78">
        <v>288266452</v>
      </c>
      <c r="J496" s="79" t="s">
        <v>4136</v>
      </c>
      <c r="K496" s="79" t="s">
        <v>2544</v>
      </c>
      <c r="L496" s="76" t="s">
        <v>2982</v>
      </c>
      <c r="M496" s="76" t="s">
        <v>2983</v>
      </c>
      <c r="N496" s="76" t="s">
        <v>2984</v>
      </c>
      <c r="O496" s="76" t="s">
        <v>2985</v>
      </c>
      <c r="P496" s="79" t="s">
        <v>2986</v>
      </c>
      <c r="Q496" s="79" t="s">
        <v>2993</v>
      </c>
      <c r="R496" s="79" t="s">
        <v>2988</v>
      </c>
      <c r="S496" s="79" t="s">
        <v>2989</v>
      </c>
      <c r="T496" s="79" t="s">
        <v>2994</v>
      </c>
      <c r="U496" s="80" t="s">
        <v>2995</v>
      </c>
      <c r="V496" s="80">
        <v>7865</v>
      </c>
      <c r="W496" s="79">
        <v>19496</v>
      </c>
      <c r="X496" s="81">
        <v>43049</v>
      </c>
      <c r="Y496" s="79" t="s">
        <v>2221</v>
      </c>
      <c r="Z496" s="79">
        <v>4600007888</v>
      </c>
      <c r="AA496" s="82">
        <f t="shared" si="10"/>
        <v>1</v>
      </c>
      <c r="AB496" s="80" t="s">
        <v>3060</v>
      </c>
      <c r="AC496" s="80" t="s">
        <v>2405</v>
      </c>
      <c r="AD496" s="80"/>
      <c r="AE496" s="76"/>
      <c r="AF496" s="79" t="s">
        <v>2361</v>
      </c>
      <c r="AG496" s="76" t="s">
        <v>2992</v>
      </c>
    </row>
    <row r="497" spans="1:33" s="83" customFormat="1" ht="127.5" x14ac:dyDescent="0.25">
      <c r="A497" s="74" t="s">
        <v>2981</v>
      </c>
      <c r="B497" s="75">
        <v>93141506</v>
      </c>
      <c r="C497" s="76" t="s">
        <v>2999</v>
      </c>
      <c r="D497" s="76" t="s">
        <v>4128</v>
      </c>
      <c r="E497" s="75" t="s">
        <v>2268</v>
      </c>
      <c r="F497" s="84" t="s">
        <v>4129</v>
      </c>
      <c r="G497" s="85" t="s">
        <v>4407</v>
      </c>
      <c r="H497" s="78">
        <v>452218641</v>
      </c>
      <c r="I497" s="78">
        <v>30798443</v>
      </c>
      <c r="J497" s="79" t="s">
        <v>4136</v>
      </c>
      <c r="K497" s="79" t="s">
        <v>2544</v>
      </c>
      <c r="L497" s="76" t="s">
        <v>2982</v>
      </c>
      <c r="M497" s="76" t="s">
        <v>2983</v>
      </c>
      <c r="N497" s="76" t="s">
        <v>2984</v>
      </c>
      <c r="O497" s="76" t="s">
        <v>2985</v>
      </c>
      <c r="P497" s="79" t="s">
        <v>2986</v>
      </c>
      <c r="Q497" s="79" t="s">
        <v>2993</v>
      </c>
      <c r="R497" s="79" t="s">
        <v>2988</v>
      </c>
      <c r="S497" s="79" t="s">
        <v>2989</v>
      </c>
      <c r="T497" s="79" t="s">
        <v>2994</v>
      </c>
      <c r="U497" s="80" t="s">
        <v>2995</v>
      </c>
      <c r="V497" s="80">
        <v>7868</v>
      </c>
      <c r="W497" s="79">
        <v>19497</v>
      </c>
      <c r="X497" s="81">
        <v>43049</v>
      </c>
      <c r="Y497" s="79" t="s">
        <v>2221</v>
      </c>
      <c r="Z497" s="79">
        <v>4600007810</v>
      </c>
      <c r="AA497" s="82">
        <f t="shared" si="10"/>
        <v>1</v>
      </c>
      <c r="AB497" s="80" t="s">
        <v>3000</v>
      </c>
      <c r="AC497" s="80" t="s">
        <v>2405</v>
      </c>
      <c r="AD497" s="80"/>
      <c r="AE497" s="76"/>
      <c r="AF497" s="79" t="s">
        <v>2361</v>
      </c>
      <c r="AG497" s="76" t="s">
        <v>2992</v>
      </c>
    </row>
    <row r="498" spans="1:33" s="83" customFormat="1" ht="127.5" x14ac:dyDescent="0.25">
      <c r="A498" s="74" t="s">
        <v>2981</v>
      </c>
      <c r="B498" s="75">
        <v>93141506</v>
      </c>
      <c r="C498" s="76" t="s">
        <v>3061</v>
      </c>
      <c r="D498" s="76" t="s">
        <v>4128</v>
      </c>
      <c r="E498" s="75" t="s">
        <v>2268</v>
      </c>
      <c r="F498" s="84" t="s">
        <v>4129</v>
      </c>
      <c r="G498" s="85" t="s">
        <v>4407</v>
      </c>
      <c r="H498" s="78">
        <v>814802912</v>
      </c>
      <c r="I498" s="78">
        <v>55332795</v>
      </c>
      <c r="J498" s="79" t="s">
        <v>4136</v>
      </c>
      <c r="K498" s="79" t="s">
        <v>2544</v>
      </c>
      <c r="L498" s="76" t="s">
        <v>2982</v>
      </c>
      <c r="M498" s="76" t="s">
        <v>2983</v>
      </c>
      <c r="N498" s="76" t="s">
        <v>2984</v>
      </c>
      <c r="O498" s="76" t="s">
        <v>2985</v>
      </c>
      <c r="P498" s="79" t="s">
        <v>2986</v>
      </c>
      <c r="Q498" s="79" t="s">
        <v>2993</v>
      </c>
      <c r="R498" s="79" t="s">
        <v>2988</v>
      </c>
      <c r="S498" s="79" t="s">
        <v>2989</v>
      </c>
      <c r="T498" s="79" t="s">
        <v>2994</v>
      </c>
      <c r="U498" s="80" t="s">
        <v>2995</v>
      </c>
      <c r="V498" s="80">
        <v>7869</v>
      </c>
      <c r="W498" s="79">
        <v>19498</v>
      </c>
      <c r="X498" s="81">
        <v>43049</v>
      </c>
      <c r="Y498" s="79" t="s">
        <v>2221</v>
      </c>
      <c r="Z498" s="79">
        <v>4600007808</v>
      </c>
      <c r="AA498" s="82">
        <f t="shared" si="10"/>
        <v>1</v>
      </c>
      <c r="AB498" s="80" t="s">
        <v>3062</v>
      </c>
      <c r="AC498" s="80" t="s">
        <v>2405</v>
      </c>
      <c r="AD498" s="80"/>
      <c r="AE498" s="76"/>
      <c r="AF498" s="79" t="s">
        <v>2361</v>
      </c>
      <c r="AG498" s="76" t="s">
        <v>2992</v>
      </c>
    </row>
    <row r="499" spans="1:33" s="83" customFormat="1" ht="127.5" x14ac:dyDescent="0.25">
      <c r="A499" s="74" t="s">
        <v>2981</v>
      </c>
      <c r="B499" s="75">
        <v>93141506</v>
      </c>
      <c r="C499" s="76" t="s">
        <v>5217</v>
      </c>
      <c r="D499" s="76" t="s">
        <v>4128</v>
      </c>
      <c r="E499" s="75" t="s">
        <v>2268</v>
      </c>
      <c r="F499" s="84" t="s">
        <v>4129</v>
      </c>
      <c r="G499" s="85" t="s">
        <v>4407</v>
      </c>
      <c r="H499" s="78">
        <v>708029384</v>
      </c>
      <c r="I499" s="78">
        <v>46980675</v>
      </c>
      <c r="J499" s="79" t="s">
        <v>4136</v>
      </c>
      <c r="K499" s="79" t="s">
        <v>2544</v>
      </c>
      <c r="L499" s="76" t="s">
        <v>2982</v>
      </c>
      <c r="M499" s="76" t="s">
        <v>2983</v>
      </c>
      <c r="N499" s="76" t="s">
        <v>2984</v>
      </c>
      <c r="O499" s="76" t="s">
        <v>2985</v>
      </c>
      <c r="P499" s="79" t="s">
        <v>2986</v>
      </c>
      <c r="Q499" s="79" t="s">
        <v>2993</v>
      </c>
      <c r="R499" s="79" t="s">
        <v>2988</v>
      </c>
      <c r="S499" s="79" t="s">
        <v>2989</v>
      </c>
      <c r="T499" s="79" t="s">
        <v>2994</v>
      </c>
      <c r="U499" s="80" t="s">
        <v>2995</v>
      </c>
      <c r="V499" s="80">
        <v>7872</v>
      </c>
      <c r="W499" s="79">
        <v>19499</v>
      </c>
      <c r="X499" s="81">
        <v>43049</v>
      </c>
      <c r="Y499" s="79" t="s">
        <v>2221</v>
      </c>
      <c r="Z499" s="79">
        <v>4600007825</v>
      </c>
      <c r="AA499" s="82">
        <f t="shared" si="10"/>
        <v>1</v>
      </c>
      <c r="AB499" s="80" t="s">
        <v>5218</v>
      </c>
      <c r="AC499" s="80" t="s">
        <v>2405</v>
      </c>
      <c r="AD499" s="80"/>
      <c r="AE499" s="76"/>
      <c r="AF499" s="79" t="s">
        <v>2361</v>
      </c>
      <c r="AG499" s="76" t="s">
        <v>2992</v>
      </c>
    </row>
    <row r="500" spans="1:33" s="83" customFormat="1" ht="127.5" x14ac:dyDescent="0.25">
      <c r="A500" s="74" t="s">
        <v>2981</v>
      </c>
      <c r="B500" s="75">
        <v>93141506</v>
      </c>
      <c r="C500" s="76" t="s">
        <v>3001</v>
      </c>
      <c r="D500" s="76" t="s">
        <v>4128</v>
      </c>
      <c r="E500" s="75" t="s">
        <v>2268</v>
      </c>
      <c r="F500" s="84" t="s">
        <v>4129</v>
      </c>
      <c r="G500" s="85" t="s">
        <v>4407</v>
      </c>
      <c r="H500" s="78">
        <v>472019589</v>
      </c>
      <c r="I500" s="78">
        <v>31320450</v>
      </c>
      <c r="J500" s="79" t="s">
        <v>4136</v>
      </c>
      <c r="K500" s="79" t="s">
        <v>2544</v>
      </c>
      <c r="L500" s="76" t="s">
        <v>2982</v>
      </c>
      <c r="M500" s="76" t="s">
        <v>2983</v>
      </c>
      <c r="N500" s="76" t="s">
        <v>2984</v>
      </c>
      <c r="O500" s="76" t="s">
        <v>2985</v>
      </c>
      <c r="P500" s="79" t="s">
        <v>2986</v>
      </c>
      <c r="Q500" s="79" t="s">
        <v>2993</v>
      </c>
      <c r="R500" s="79" t="s">
        <v>2988</v>
      </c>
      <c r="S500" s="79" t="s">
        <v>2989</v>
      </c>
      <c r="T500" s="79" t="s">
        <v>2994</v>
      </c>
      <c r="U500" s="80" t="s">
        <v>2995</v>
      </c>
      <c r="V500" s="80">
        <v>7874</v>
      </c>
      <c r="W500" s="79">
        <v>19500</v>
      </c>
      <c r="X500" s="81">
        <v>43049</v>
      </c>
      <c r="Y500" s="79" t="s">
        <v>2221</v>
      </c>
      <c r="Z500" s="79">
        <v>4600007798</v>
      </c>
      <c r="AA500" s="82">
        <f t="shared" si="10"/>
        <v>1</v>
      </c>
      <c r="AB500" s="80" t="s">
        <v>3002</v>
      </c>
      <c r="AC500" s="80" t="s">
        <v>2405</v>
      </c>
      <c r="AD500" s="80"/>
      <c r="AE500" s="76"/>
      <c r="AF500" s="79" t="s">
        <v>2361</v>
      </c>
      <c r="AG500" s="76" t="s">
        <v>2992</v>
      </c>
    </row>
    <row r="501" spans="1:33" s="83" customFormat="1" ht="127.5" x14ac:dyDescent="0.25">
      <c r="A501" s="74" t="s">
        <v>2981</v>
      </c>
      <c r="B501" s="75">
        <v>93141506</v>
      </c>
      <c r="C501" s="76" t="s">
        <v>3003</v>
      </c>
      <c r="D501" s="76" t="s">
        <v>4128</v>
      </c>
      <c r="E501" s="75" t="s">
        <v>2268</v>
      </c>
      <c r="F501" s="84" t="s">
        <v>4129</v>
      </c>
      <c r="G501" s="85" t="s">
        <v>4407</v>
      </c>
      <c r="H501" s="78">
        <v>602767341</v>
      </c>
      <c r="I501" s="78">
        <v>40925388</v>
      </c>
      <c r="J501" s="79" t="s">
        <v>4136</v>
      </c>
      <c r="K501" s="79" t="s">
        <v>2544</v>
      </c>
      <c r="L501" s="76" t="s">
        <v>2982</v>
      </c>
      <c r="M501" s="76" t="s">
        <v>2983</v>
      </c>
      <c r="N501" s="76" t="s">
        <v>2984</v>
      </c>
      <c r="O501" s="76" t="s">
        <v>2985</v>
      </c>
      <c r="P501" s="79" t="s">
        <v>2986</v>
      </c>
      <c r="Q501" s="79" t="s">
        <v>2993</v>
      </c>
      <c r="R501" s="79" t="s">
        <v>2988</v>
      </c>
      <c r="S501" s="79" t="s">
        <v>2989</v>
      </c>
      <c r="T501" s="79" t="s">
        <v>2994</v>
      </c>
      <c r="U501" s="80" t="s">
        <v>2995</v>
      </c>
      <c r="V501" s="80">
        <v>7875</v>
      </c>
      <c r="W501" s="79">
        <v>19501</v>
      </c>
      <c r="X501" s="81">
        <v>43049</v>
      </c>
      <c r="Y501" s="79" t="s">
        <v>2221</v>
      </c>
      <c r="Z501" s="79">
        <v>4600007823</v>
      </c>
      <c r="AA501" s="82">
        <f t="shared" si="10"/>
        <v>1</v>
      </c>
      <c r="AB501" s="80" t="s">
        <v>3004</v>
      </c>
      <c r="AC501" s="80" t="s">
        <v>2405</v>
      </c>
      <c r="AD501" s="80"/>
      <c r="AE501" s="76"/>
      <c r="AF501" s="79" t="s">
        <v>2361</v>
      </c>
      <c r="AG501" s="76" t="s">
        <v>2992</v>
      </c>
    </row>
    <row r="502" spans="1:33" s="83" customFormat="1" ht="127.5" x14ac:dyDescent="0.25">
      <c r="A502" s="74" t="s">
        <v>2981</v>
      </c>
      <c r="B502" s="75">
        <v>93141506</v>
      </c>
      <c r="C502" s="76" t="s">
        <v>3005</v>
      </c>
      <c r="D502" s="76" t="s">
        <v>4128</v>
      </c>
      <c r="E502" s="75" t="s">
        <v>2268</v>
      </c>
      <c r="F502" s="84" t="s">
        <v>4129</v>
      </c>
      <c r="G502" s="85" t="s">
        <v>4407</v>
      </c>
      <c r="H502" s="78">
        <v>1014261793</v>
      </c>
      <c r="I502" s="78">
        <v>68800589</v>
      </c>
      <c r="J502" s="79" t="s">
        <v>4136</v>
      </c>
      <c r="K502" s="79" t="s">
        <v>2544</v>
      </c>
      <c r="L502" s="76" t="s">
        <v>2982</v>
      </c>
      <c r="M502" s="76" t="s">
        <v>2983</v>
      </c>
      <c r="N502" s="76" t="s">
        <v>2984</v>
      </c>
      <c r="O502" s="76" t="s">
        <v>2985</v>
      </c>
      <c r="P502" s="79" t="s">
        <v>2986</v>
      </c>
      <c r="Q502" s="79" t="s">
        <v>2993</v>
      </c>
      <c r="R502" s="79" t="s">
        <v>2988</v>
      </c>
      <c r="S502" s="79" t="s">
        <v>2989</v>
      </c>
      <c r="T502" s="79" t="s">
        <v>2994</v>
      </c>
      <c r="U502" s="80" t="s">
        <v>2995</v>
      </c>
      <c r="V502" s="80">
        <v>7876</v>
      </c>
      <c r="W502" s="79">
        <v>19502</v>
      </c>
      <c r="X502" s="81">
        <v>43049</v>
      </c>
      <c r="Y502" s="79" t="s">
        <v>2221</v>
      </c>
      <c r="Z502" s="79">
        <v>4600007829</v>
      </c>
      <c r="AA502" s="82">
        <f t="shared" si="10"/>
        <v>1</v>
      </c>
      <c r="AB502" s="80" t="s">
        <v>3006</v>
      </c>
      <c r="AC502" s="80" t="s">
        <v>2405</v>
      </c>
      <c r="AD502" s="80"/>
      <c r="AE502" s="76"/>
      <c r="AF502" s="79" t="s">
        <v>2361</v>
      </c>
      <c r="AG502" s="76" t="s">
        <v>2992</v>
      </c>
    </row>
    <row r="503" spans="1:33" s="83" customFormat="1" ht="127.5" x14ac:dyDescent="0.25">
      <c r="A503" s="74" t="s">
        <v>2981</v>
      </c>
      <c r="B503" s="75">
        <v>93141506</v>
      </c>
      <c r="C503" s="76" t="s">
        <v>5219</v>
      </c>
      <c r="D503" s="76" t="s">
        <v>4128</v>
      </c>
      <c r="E503" s="75" t="s">
        <v>2268</v>
      </c>
      <c r="F503" s="84" t="s">
        <v>4129</v>
      </c>
      <c r="G503" s="85" t="s">
        <v>4407</v>
      </c>
      <c r="H503" s="78">
        <v>1503402342</v>
      </c>
      <c r="I503" s="78">
        <v>102064605</v>
      </c>
      <c r="J503" s="79" t="s">
        <v>4136</v>
      </c>
      <c r="K503" s="79" t="s">
        <v>2544</v>
      </c>
      <c r="L503" s="76" t="s">
        <v>2982</v>
      </c>
      <c r="M503" s="76" t="s">
        <v>2983</v>
      </c>
      <c r="N503" s="76" t="s">
        <v>2984</v>
      </c>
      <c r="O503" s="76" t="s">
        <v>2985</v>
      </c>
      <c r="P503" s="79" t="s">
        <v>2986</v>
      </c>
      <c r="Q503" s="79" t="s">
        <v>2993</v>
      </c>
      <c r="R503" s="79" t="s">
        <v>2988</v>
      </c>
      <c r="S503" s="79" t="s">
        <v>2989</v>
      </c>
      <c r="T503" s="79" t="s">
        <v>2994</v>
      </c>
      <c r="U503" s="80" t="s">
        <v>2995</v>
      </c>
      <c r="V503" s="80">
        <v>7878</v>
      </c>
      <c r="W503" s="79">
        <v>19503</v>
      </c>
      <c r="X503" s="81">
        <v>43049</v>
      </c>
      <c r="Y503" s="79" t="s">
        <v>2221</v>
      </c>
      <c r="Z503" s="79">
        <v>4600007784</v>
      </c>
      <c r="AA503" s="82">
        <f t="shared" si="10"/>
        <v>1</v>
      </c>
      <c r="AB503" s="80" t="s">
        <v>5220</v>
      </c>
      <c r="AC503" s="80" t="s">
        <v>2405</v>
      </c>
      <c r="AD503" s="80"/>
      <c r="AE503" s="76"/>
      <c r="AF503" s="79" t="s">
        <v>2361</v>
      </c>
      <c r="AG503" s="76" t="s">
        <v>2992</v>
      </c>
    </row>
    <row r="504" spans="1:33" s="83" customFormat="1" ht="127.5" x14ac:dyDescent="0.25">
      <c r="A504" s="74" t="s">
        <v>2981</v>
      </c>
      <c r="B504" s="75">
        <v>93141506</v>
      </c>
      <c r="C504" s="76" t="s">
        <v>3007</v>
      </c>
      <c r="D504" s="76" t="s">
        <v>4128</v>
      </c>
      <c r="E504" s="75" t="s">
        <v>2268</v>
      </c>
      <c r="F504" s="84" t="s">
        <v>4129</v>
      </c>
      <c r="G504" s="85" t="s">
        <v>4407</v>
      </c>
      <c r="H504" s="78">
        <v>983685603</v>
      </c>
      <c r="I504" s="78">
        <v>67860975</v>
      </c>
      <c r="J504" s="79" t="s">
        <v>4136</v>
      </c>
      <c r="K504" s="79" t="s">
        <v>2544</v>
      </c>
      <c r="L504" s="76" t="s">
        <v>2982</v>
      </c>
      <c r="M504" s="76" t="s">
        <v>2983</v>
      </c>
      <c r="N504" s="76" t="s">
        <v>2984</v>
      </c>
      <c r="O504" s="76" t="s">
        <v>2985</v>
      </c>
      <c r="P504" s="79" t="s">
        <v>2986</v>
      </c>
      <c r="Q504" s="79" t="s">
        <v>2993</v>
      </c>
      <c r="R504" s="79" t="s">
        <v>2988</v>
      </c>
      <c r="S504" s="79" t="s">
        <v>2989</v>
      </c>
      <c r="T504" s="79" t="s">
        <v>2994</v>
      </c>
      <c r="U504" s="80" t="s">
        <v>2995</v>
      </c>
      <c r="V504" s="80">
        <v>7879</v>
      </c>
      <c r="W504" s="79">
        <v>19504</v>
      </c>
      <c r="X504" s="81">
        <v>43049</v>
      </c>
      <c r="Y504" s="79" t="s">
        <v>2221</v>
      </c>
      <c r="Z504" s="79">
        <v>4600007879</v>
      </c>
      <c r="AA504" s="82">
        <f t="shared" si="10"/>
        <v>1</v>
      </c>
      <c r="AB504" s="80" t="s">
        <v>3008</v>
      </c>
      <c r="AC504" s="80" t="s">
        <v>2405</v>
      </c>
      <c r="AD504" s="80"/>
      <c r="AE504" s="76"/>
      <c r="AF504" s="79" t="s">
        <v>2361</v>
      </c>
      <c r="AG504" s="76" t="s">
        <v>2992</v>
      </c>
    </row>
    <row r="505" spans="1:33" s="83" customFormat="1" ht="127.5" x14ac:dyDescent="0.25">
      <c r="A505" s="74" t="s">
        <v>2981</v>
      </c>
      <c r="B505" s="75">
        <v>93141506</v>
      </c>
      <c r="C505" s="76" t="s">
        <v>3009</v>
      </c>
      <c r="D505" s="76" t="s">
        <v>4128</v>
      </c>
      <c r="E505" s="75" t="s">
        <v>2268</v>
      </c>
      <c r="F505" s="84" t="s">
        <v>4129</v>
      </c>
      <c r="G505" s="85" t="s">
        <v>4407</v>
      </c>
      <c r="H505" s="78">
        <v>323209373</v>
      </c>
      <c r="I505" s="78">
        <v>21924315</v>
      </c>
      <c r="J505" s="79" t="s">
        <v>4136</v>
      </c>
      <c r="K505" s="79" t="s">
        <v>2544</v>
      </c>
      <c r="L505" s="76" t="s">
        <v>2982</v>
      </c>
      <c r="M505" s="76" t="s">
        <v>2983</v>
      </c>
      <c r="N505" s="76" t="s">
        <v>2984</v>
      </c>
      <c r="O505" s="76" t="s">
        <v>2985</v>
      </c>
      <c r="P505" s="79" t="s">
        <v>2986</v>
      </c>
      <c r="Q505" s="79" t="s">
        <v>2993</v>
      </c>
      <c r="R505" s="79" t="s">
        <v>2988</v>
      </c>
      <c r="S505" s="79" t="s">
        <v>2989</v>
      </c>
      <c r="T505" s="79" t="s">
        <v>2994</v>
      </c>
      <c r="U505" s="80" t="s">
        <v>2995</v>
      </c>
      <c r="V505" s="80">
        <v>7880</v>
      </c>
      <c r="W505" s="79">
        <v>19505</v>
      </c>
      <c r="X505" s="81">
        <v>43049</v>
      </c>
      <c r="Y505" s="79" t="s">
        <v>2221</v>
      </c>
      <c r="Z505" s="79">
        <v>4600007797</v>
      </c>
      <c r="AA505" s="82">
        <f t="shared" si="10"/>
        <v>1</v>
      </c>
      <c r="AB505" s="80" t="s">
        <v>3010</v>
      </c>
      <c r="AC505" s="80" t="s">
        <v>2405</v>
      </c>
      <c r="AD505" s="80"/>
      <c r="AE505" s="76"/>
      <c r="AF505" s="79" t="s">
        <v>2361</v>
      </c>
      <c r="AG505" s="76" t="s">
        <v>2992</v>
      </c>
    </row>
    <row r="506" spans="1:33" s="83" customFormat="1" ht="127.5" x14ac:dyDescent="0.25">
      <c r="A506" s="74" t="s">
        <v>2981</v>
      </c>
      <c r="B506" s="75">
        <v>93141506</v>
      </c>
      <c r="C506" s="76" t="s">
        <v>3011</v>
      </c>
      <c r="D506" s="76" t="s">
        <v>4128</v>
      </c>
      <c r="E506" s="75" t="s">
        <v>2268</v>
      </c>
      <c r="F506" s="84" t="s">
        <v>4129</v>
      </c>
      <c r="G506" s="85" t="s">
        <v>4407</v>
      </c>
      <c r="H506" s="78">
        <v>1112006863</v>
      </c>
      <c r="I506" s="78">
        <v>74501494</v>
      </c>
      <c r="J506" s="79" t="s">
        <v>4136</v>
      </c>
      <c r="K506" s="79" t="s">
        <v>2544</v>
      </c>
      <c r="L506" s="76" t="s">
        <v>2982</v>
      </c>
      <c r="M506" s="76" t="s">
        <v>2983</v>
      </c>
      <c r="N506" s="76" t="s">
        <v>2984</v>
      </c>
      <c r="O506" s="76" t="s">
        <v>2985</v>
      </c>
      <c r="P506" s="79" t="s">
        <v>2986</v>
      </c>
      <c r="Q506" s="79" t="s">
        <v>2993</v>
      </c>
      <c r="R506" s="79" t="s">
        <v>2988</v>
      </c>
      <c r="S506" s="79" t="s">
        <v>2989</v>
      </c>
      <c r="T506" s="79" t="s">
        <v>2994</v>
      </c>
      <c r="U506" s="80" t="s">
        <v>2995</v>
      </c>
      <c r="V506" s="80">
        <v>7881</v>
      </c>
      <c r="W506" s="79">
        <v>19506</v>
      </c>
      <c r="X506" s="81">
        <v>43049</v>
      </c>
      <c r="Y506" s="79" t="s">
        <v>2221</v>
      </c>
      <c r="Z506" s="79">
        <v>4600007826</v>
      </c>
      <c r="AA506" s="82">
        <f t="shared" si="10"/>
        <v>1</v>
      </c>
      <c r="AB506" s="80" t="s">
        <v>3012</v>
      </c>
      <c r="AC506" s="80" t="s">
        <v>2405</v>
      </c>
      <c r="AD506" s="80"/>
      <c r="AE506" s="76"/>
      <c r="AF506" s="79" t="s">
        <v>2361</v>
      </c>
      <c r="AG506" s="76" t="s">
        <v>2992</v>
      </c>
    </row>
    <row r="507" spans="1:33" s="83" customFormat="1" ht="127.5" x14ac:dyDescent="0.25">
      <c r="A507" s="74" t="s">
        <v>2981</v>
      </c>
      <c r="B507" s="75">
        <v>93141506</v>
      </c>
      <c r="C507" s="76" t="s">
        <v>5221</v>
      </c>
      <c r="D507" s="76" t="s">
        <v>4128</v>
      </c>
      <c r="E507" s="75" t="s">
        <v>2268</v>
      </c>
      <c r="F507" s="84" t="s">
        <v>4129</v>
      </c>
      <c r="G507" s="85" t="s">
        <v>4407</v>
      </c>
      <c r="H507" s="78">
        <v>2428435227</v>
      </c>
      <c r="I507" s="78">
        <v>166791242</v>
      </c>
      <c r="J507" s="79" t="s">
        <v>4136</v>
      </c>
      <c r="K507" s="79" t="s">
        <v>2544</v>
      </c>
      <c r="L507" s="76" t="s">
        <v>2982</v>
      </c>
      <c r="M507" s="76" t="s">
        <v>2983</v>
      </c>
      <c r="N507" s="76" t="s">
        <v>2984</v>
      </c>
      <c r="O507" s="76" t="s">
        <v>2985</v>
      </c>
      <c r="P507" s="79" t="s">
        <v>2986</v>
      </c>
      <c r="Q507" s="79" t="s">
        <v>2993</v>
      </c>
      <c r="R507" s="79" t="s">
        <v>2988</v>
      </c>
      <c r="S507" s="79" t="s">
        <v>2989</v>
      </c>
      <c r="T507" s="79" t="s">
        <v>2994</v>
      </c>
      <c r="U507" s="80" t="s">
        <v>2995</v>
      </c>
      <c r="V507" s="80">
        <v>7883</v>
      </c>
      <c r="W507" s="79">
        <v>19507</v>
      </c>
      <c r="X507" s="81">
        <v>43049</v>
      </c>
      <c r="Y507" s="79" t="s">
        <v>2221</v>
      </c>
      <c r="Z507" s="79">
        <v>4600007849</v>
      </c>
      <c r="AA507" s="82">
        <f t="shared" si="10"/>
        <v>1</v>
      </c>
      <c r="AB507" s="80" t="s">
        <v>5222</v>
      </c>
      <c r="AC507" s="80" t="s">
        <v>2405</v>
      </c>
      <c r="AD507" s="80"/>
      <c r="AE507" s="76"/>
      <c r="AF507" s="79" t="s">
        <v>2361</v>
      </c>
      <c r="AG507" s="76" t="s">
        <v>2992</v>
      </c>
    </row>
    <row r="508" spans="1:33" s="83" customFormat="1" ht="127.5" x14ac:dyDescent="0.25">
      <c r="A508" s="74" t="s">
        <v>2981</v>
      </c>
      <c r="B508" s="75">
        <v>93141506</v>
      </c>
      <c r="C508" s="76" t="s">
        <v>3013</v>
      </c>
      <c r="D508" s="76" t="s">
        <v>4128</v>
      </c>
      <c r="E508" s="75" t="s">
        <v>2268</v>
      </c>
      <c r="F508" s="84" t="s">
        <v>4129</v>
      </c>
      <c r="G508" s="85" t="s">
        <v>4407</v>
      </c>
      <c r="H508" s="78">
        <v>280918477</v>
      </c>
      <c r="I508" s="78">
        <v>18792270</v>
      </c>
      <c r="J508" s="79" t="s">
        <v>4136</v>
      </c>
      <c r="K508" s="79" t="s">
        <v>2544</v>
      </c>
      <c r="L508" s="76" t="s">
        <v>2982</v>
      </c>
      <c r="M508" s="76" t="s">
        <v>2983</v>
      </c>
      <c r="N508" s="76" t="s">
        <v>2984</v>
      </c>
      <c r="O508" s="76" t="s">
        <v>2985</v>
      </c>
      <c r="P508" s="79" t="s">
        <v>2986</v>
      </c>
      <c r="Q508" s="79" t="s">
        <v>2993</v>
      </c>
      <c r="R508" s="79" t="s">
        <v>2988</v>
      </c>
      <c r="S508" s="79" t="s">
        <v>2989</v>
      </c>
      <c r="T508" s="79" t="s">
        <v>2994</v>
      </c>
      <c r="U508" s="80" t="s">
        <v>2995</v>
      </c>
      <c r="V508" s="80">
        <v>7885</v>
      </c>
      <c r="W508" s="79">
        <v>19508</v>
      </c>
      <c r="X508" s="81">
        <v>43049</v>
      </c>
      <c r="Y508" s="79" t="s">
        <v>2221</v>
      </c>
      <c r="Z508" s="79">
        <v>4600007787</v>
      </c>
      <c r="AA508" s="82">
        <f t="shared" si="10"/>
        <v>1</v>
      </c>
      <c r="AB508" s="80" t="s">
        <v>5223</v>
      </c>
      <c r="AC508" s="80" t="s">
        <v>2405</v>
      </c>
      <c r="AD508" s="80"/>
      <c r="AE508" s="76"/>
      <c r="AF508" s="79" t="s">
        <v>2361</v>
      </c>
      <c r="AG508" s="76" t="s">
        <v>2992</v>
      </c>
    </row>
    <row r="509" spans="1:33" s="83" customFormat="1" ht="127.5" x14ac:dyDescent="0.25">
      <c r="A509" s="74" t="s">
        <v>2981</v>
      </c>
      <c r="B509" s="75">
        <v>93141506</v>
      </c>
      <c r="C509" s="76" t="s">
        <v>3014</v>
      </c>
      <c r="D509" s="76" t="s">
        <v>4128</v>
      </c>
      <c r="E509" s="75" t="s">
        <v>2268</v>
      </c>
      <c r="F509" s="84" t="s">
        <v>4129</v>
      </c>
      <c r="G509" s="85" t="s">
        <v>4407</v>
      </c>
      <c r="H509" s="78">
        <v>856903483</v>
      </c>
      <c r="I509" s="78">
        <v>57426593</v>
      </c>
      <c r="J509" s="79" t="s">
        <v>4136</v>
      </c>
      <c r="K509" s="79" t="s">
        <v>2544</v>
      </c>
      <c r="L509" s="76" t="s">
        <v>2982</v>
      </c>
      <c r="M509" s="76" t="s">
        <v>2983</v>
      </c>
      <c r="N509" s="76" t="s">
        <v>2984</v>
      </c>
      <c r="O509" s="76" t="s">
        <v>2985</v>
      </c>
      <c r="P509" s="79" t="s">
        <v>2986</v>
      </c>
      <c r="Q509" s="79" t="s">
        <v>2993</v>
      </c>
      <c r="R509" s="79" t="s">
        <v>2988</v>
      </c>
      <c r="S509" s="79" t="s">
        <v>2989</v>
      </c>
      <c r="T509" s="79" t="s">
        <v>2994</v>
      </c>
      <c r="U509" s="80" t="s">
        <v>2995</v>
      </c>
      <c r="V509" s="80">
        <v>7886</v>
      </c>
      <c r="W509" s="79">
        <v>19509</v>
      </c>
      <c r="X509" s="81">
        <v>43049</v>
      </c>
      <c r="Y509" s="79" t="s">
        <v>2221</v>
      </c>
      <c r="Z509" s="79">
        <v>4600007870</v>
      </c>
      <c r="AA509" s="82">
        <f t="shared" si="10"/>
        <v>1</v>
      </c>
      <c r="AB509" s="80" t="s">
        <v>3015</v>
      </c>
      <c r="AC509" s="80" t="s">
        <v>2405</v>
      </c>
      <c r="AD509" s="80"/>
      <c r="AE509" s="76"/>
      <c r="AF509" s="79" t="s">
        <v>2361</v>
      </c>
      <c r="AG509" s="76" t="s">
        <v>2992</v>
      </c>
    </row>
    <row r="510" spans="1:33" s="83" customFormat="1" ht="127.5" x14ac:dyDescent="0.25">
      <c r="A510" s="74" t="s">
        <v>2981</v>
      </c>
      <c r="B510" s="75">
        <v>93141506</v>
      </c>
      <c r="C510" s="76" t="s">
        <v>5224</v>
      </c>
      <c r="D510" s="76" t="s">
        <v>4128</v>
      </c>
      <c r="E510" s="75" t="s">
        <v>2268</v>
      </c>
      <c r="F510" s="84" t="s">
        <v>4129</v>
      </c>
      <c r="G510" s="85" t="s">
        <v>4407</v>
      </c>
      <c r="H510" s="78">
        <v>888919709</v>
      </c>
      <c r="I510" s="78">
        <v>59064578</v>
      </c>
      <c r="J510" s="79" t="s">
        <v>4136</v>
      </c>
      <c r="K510" s="79" t="s">
        <v>2544</v>
      </c>
      <c r="L510" s="76" t="s">
        <v>2982</v>
      </c>
      <c r="M510" s="76" t="s">
        <v>2983</v>
      </c>
      <c r="N510" s="76" t="s">
        <v>2984</v>
      </c>
      <c r="O510" s="76" t="s">
        <v>2985</v>
      </c>
      <c r="P510" s="79" t="s">
        <v>2986</v>
      </c>
      <c r="Q510" s="79" t="s">
        <v>2993</v>
      </c>
      <c r="R510" s="79" t="s">
        <v>2988</v>
      </c>
      <c r="S510" s="79" t="s">
        <v>2989</v>
      </c>
      <c r="T510" s="79" t="s">
        <v>2994</v>
      </c>
      <c r="U510" s="80" t="s">
        <v>2995</v>
      </c>
      <c r="V510" s="80">
        <v>7888</v>
      </c>
      <c r="W510" s="79">
        <v>19510</v>
      </c>
      <c r="X510" s="81">
        <v>43049</v>
      </c>
      <c r="Y510" s="79" t="s">
        <v>2221</v>
      </c>
      <c r="Z510" s="79">
        <v>4600007853</v>
      </c>
      <c r="AA510" s="82">
        <f t="shared" si="10"/>
        <v>1</v>
      </c>
      <c r="AB510" s="80" t="s">
        <v>5225</v>
      </c>
      <c r="AC510" s="80" t="s">
        <v>2405</v>
      </c>
      <c r="AD510" s="80"/>
      <c r="AE510" s="76"/>
      <c r="AF510" s="79" t="s">
        <v>2361</v>
      </c>
      <c r="AG510" s="76" t="s">
        <v>2992</v>
      </c>
    </row>
    <row r="511" spans="1:33" s="83" customFormat="1" ht="127.5" x14ac:dyDescent="0.25">
      <c r="A511" s="74" t="s">
        <v>2981</v>
      </c>
      <c r="B511" s="75">
        <v>93141506</v>
      </c>
      <c r="C511" s="76" t="s">
        <v>3016</v>
      </c>
      <c r="D511" s="76" t="s">
        <v>4128</v>
      </c>
      <c r="E511" s="75" t="s">
        <v>2268</v>
      </c>
      <c r="F511" s="84" t="s">
        <v>4129</v>
      </c>
      <c r="G511" s="85" t="s">
        <v>4407</v>
      </c>
      <c r="H511" s="78">
        <v>211319083</v>
      </c>
      <c r="I511" s="78">
        <v>14094203</v>
      </c>
      <c r="J511" s="79" t="s">
        <v>4136</v>
      </c>
      <c r="K511" s="79" t="s">
        <v>2544</v>
      </c>
      <c r="L511" s="76" t="s">
        <v>2982</v>
      </c>
      <c r="M511" s="76" t="s">
        <v>2983</v>
      </c>
      <c r="N511" s="76" t="s">
        <v>2984</v>
      </c>
      <c r="O511" s="76" t="s">
        <v>2985</v>
      </c>
      <c r="P511" s="79" t="s">
        <v>2986</v>
      </c>
      <c r="Q511" s="79" t="s">
        <v>2993</v>
      </c>
      <c r="R511" s="79" t="s">
        <v>2988</v>
      </c>
      <c r="S511" s="79" t="s">
        <v>2989</v>
      </c>
      <c r="T511" s="79" t="s">
        <v>2994</v>
      </c>
      <c r="U511" s="80" t="s">
        <v>2995</v>
      </c>
      <c r="V511" s="80">
        <v>7889</v>
      </c>
      <c r="W511" s="79">
        <v>19511</v>
      </c>
      <c r="X511" s="81">
        <v>43049</v>
      </c>
      <c r="Y511" s="79" t="s">
        <v>2221</v>
      </c>
      <c r="Z511" s="79">
        <v>4600007799</v>
      </c>
      <c r="AA511" s="82">
        <f t="shared" si="10"/>
        <v>1</v>
      </c>
      <c r="AB511" s="80" t="s">
        <v>3017</v>
      </c>
      <c r="AC511" s="80" t="s">
        <v>2405</v>
      </c>
      <c r="AD511" s="80"/>
      <c r="AE511" s="76"/>
      <c r="AF511" s="79" t="s">
        <v>2361</v>
      </c>
      <c r="AG511" s="76" t="s">
        <v>2992</v>
      </c>
    </row>
    <row r="512" spans="1:33" s="83" customFormat="1" ht="127.5" x14ac:dyDescent="0.25">
      <c r="A512" s="74" t="s">
        <v>2981</v>
      </c>
      <c r="B512" s="75">
        <v>93141506</v>
      </c>
      <c r="C512" s="76" t="s">
        <v>5226</v>
      </c>
      <c r="D512" s="76" t="s">
        <v>4128</v>
      </c>
      <c r="E512" s="75" t="s">
        <v>2268</v>
      </c>
      <c r="F512" s="84" t="s">
        <v>4129</v>
      </c>
      <c r="G512" s="85" t="s">
        <v>4407</v>
      </c>
      <c r="H512" s="78">
        <v>4134085744</v>
      </c>
      <c r="I512" s="78">
        <v>275721278</v>
      </c>
      <c r="J512" s="79" t="s">
        <v>4136</v>
      </c>
      <c r="K512" s="79" t="s">
        <v>2544</v>
      </c>
      <c r="L512" s="76" t="s">
        <v>2982</v>
      </c>
      <c r="M512" s="76" t="s">
        <v>2983</v>
      </c>
      <c r="N512" s="76" t="s">
        <v>2984</v>
      </c>
      <c r="O512" s="76" t="s">
        <v>2985</v>
      </c>
      <c r="P512" s="79" t="s">
        <v>2986</v>
      </c>
      <c r="Q512" s="79" t="s">
        <v>2993</v>
      </c>
      <c r="R512" s="79" t="s">
        <v>2988</v>
      </c>
      <c r="S512" s="79" t="s">
        <v>2989</v>
      </c>
      <c r="T512" s="79" t="s">
        <v>2994</v>
      </c>
      <c r="U512" s="80" t="s">
        <v>2995</v>
      </c>
      <c r="V512" s="80">
        <v>7891</v>
      </c>
      <c r="W512" s="79">
        <v>19513</v>
      </c>
      <c r="X512" s="81">
        <v>43049</v>
      </c>
      <c r="Y512" s="79" t="s">
        <v>2221</v>
      </c>
      <c r="Z512" s="79">
        <v>4600007902</v>
      </c>
      <c r="AA512" s="82">
        <f t="shared" si="10"/>
        <v>1</v>
      </c>
      <c r="AB512" s="80" t="s">
        <v>3063</v>
      </c>
      <c r="AC512" s="80" t="s">
        <v>2405</v>
      </c>
      <c r="AD512" s="80"/>
      <c r="AE512" s="76"/>
      <c r="AF512" s="79" t="s">
        <v>2361</v>
      </c>
      <c r="AG512" s="76" t="s">
        <v>2992</v>
      </c>
    </row>
    <row r="513" spans="1:33" s="83" customFormat="1" ht="127.5" x14ac:dyDescent="0.25">
      <c r="A513" s="74" t="s">
        <v>2981</v>
      </c>
      <c r="B513" s="75">
        <v>93141506</v>
      </c>
      <c r="C513" s="76" t="s">
        <v>3018</v>
      </c>
      <c r="D513" s="76" t="s">
        <v>4128</v>
      </c>
      <c r="E513" s="75" t="s">
        <v>2268</v>
      </c>
      <c r="F513" s="84" t="s">
        <v>4129</v>
      </c>
      <c r="G513" s="85" t="s">
        <v>4407</v>
      </c>
      <c r="H513" s="78">
        <v>388462533</v>
      </c>
      <c r="I513" s="78">
        <v>25682769</v>
      </c>
      <c r="J513" s="79" t="s">
        <v>4136</v>
      </c>
      <c r="K513" s="79" t="s">
        <v>2544</v>
      </c>
      <c r="L513" s="76" t="s">
        <v>2982</v>
      </c>
      <c r="M513" s="76" t="s">
        <v>2983</v>
      </c>
      <c r="N513" s="76" t="s">
        <v>2984</v>
      </c>
      <c r="O513" s="76" t="s">
        <v>2985</v>
      </c>
      <c r="P513" s="79" t="s">
        <v>2986</v>
      </c>
      <c r="Q513" s="79" t="s">
        <v>2993</v>
      </c>
      <c r="R513" s="79" t="s">
        <v>2988</v>
      </c>
      <c r="S513" s="79" t="s">
        <v>2989</v>
      </c>
      <c r="T513" s="79" t="s">
        <v>2994</v>
      </c>
      <c r="U513" s="80" t="s">
        <v>2995</v>
      </c>
      <c r="V513" s="80">
        <v>7893</v>
      </c>
      <c r="W513" s="79">
        <v>19514</v>
      </c>
      <c r="X513" s="81">
        <v>43049</v>
      </c>
      <c r="Y513" s="79" t="s">
        <v>2221</v>
      </c>
      <c r="Z513" s="79">
        <v>4600007843</v>
      </c>
      <c r="AA513" s="82">
        <f t="shared" si="10"/>
        <v>1</v>
      </c>
      <c r="AB513" s="80" t="s">
        <v>3019</v>
      </c>
      <c r="AC513" s="80" t="s">
        <v>2405</v>
      </c>
      <c r="AD513" s="80"/>
      <c r="AE513" s="76"/>
      <c r="AF513" s="79" t="s">
        <v>2361</v>
      </c>
      <c r="AG513" s="76" t="s">
        <v>2992</v>
      </c>
    </row>
    <row r="514" spans="1:33" s="83" customFormat="1" ht="127.5" x14ac:dyDescent="0.25">
      <c r="A514" s="74" t="s">
        <v>2981</v>
      </c>
      <c r="B514" s="75">
        <v>93141506</v>
      </c>
      <c r="C514" s="76" t="s">
        <v>5227</v>
      </c>
      <c r="D514" s="76" t="s">
        <v>4128</v>
      </c>
      <c r="E514" s="75" t="s">
        <v>2268</v>
      </c>
      <c r="F514" s="84" t="s">
        <v>4129</v>
      </c>
      <c r="G514" s="85" t="s">
        <v>4407</v>
      </c>
      <c r="H514" s="78">
        <v>244887387</v>
      </c>
      <c r="I514" s="78">
        <v>15861600</v>
      </c>
      <c r="J514" s="79" t="s">
        <v>4136</v>
      </c>
      <c r="K514" s="79" t="s">
        <v>2544</v>
      </c>
      <c r="L514" s="76" t="s">
        <v>2982</v>
      </c>
      <c r="M514" s="76" t="s">
        <v>2983</v>
      </c>
      <c r="N514" s="76" t="s">
        <v>2984</v>
      </c>
      <c r="O514" s="76" t="s">
        <v>2985</v>
      </c>
      <c r="P514" s="79" t="s">
        <v>2986</v>
      </c>
      <c r="Q514" s="79" t="s">
        <v>2993</v>
      </c>
      <c r="R514" s="79" t="s">
        <v>2988</v>
      </c>
      <c r="S514" s="79" t="s">
        <v>2989</v>
      </c>
      <c r="T514" s="79" t="s">
        <v>2994</v>
      </c>
      <c r="U514" s="80" t="s">
        <v>2995</v>
      </c>
      <c r="V514" s="80">
        <v>7894</v>
      </c>
      <c r="W514" s="79">
        <v>19515</v>
      </c>
      <c r="X514" s="81">
        <v>43049</v>
      </c>
      <c r="Y514" s="79" t="s">
        <v>2221</v>
      </c>
      <c r="Z514" s="79">
        <v>4600007791</v>
      </c>
      <c r="AA514" s="82">
        <f t="shared" si="10"/>
        <v>1</v>
      </c>
      <c r="AB514" s="80" t="s">
        <v>5228</v>
      </c>
      <c r="AC514" s="80" t="s">
        <v>2405</v>
      </c>
      <c r="AD514" s="80"/>
      <c r="AE514" s="76"/>
      <c r="AF514" s="79" t="s">
        <v>2361</v>
      </c>
      <c r="AG514" s="76" t="s">
        <v>2992</v>
      </c>
    </row>
    <row r="515" spans="1:33" s="83" customFormat="1" ht="127.5" x14ac:dyDescent="0.25">
      <c r="A515" s="74" t="s">
        <v>2981</v>
      </c>
      <c r="B515" s="75">
        <v>93141506</v>
      </c>
      <c r="C515" s="76" t="s">
        <v>3020</v>
      </c>
      <c r="D515" s="76" t="s">
        <v>4128</v>
      </c>
      <c r="E515" s="75" t="s">
        <v>2268</v>
      </c>
      <c r="F515" s="84" t="s">
        <v>4129</v>
      </c>
      <c r="G515" s="85" t="s">
        <v>4407</v>
      </c>
      <c r="H515" s="78">
        <v>271773880</v>
      </c>
      <c r="I515" s="78">
        <v>18792270</v>
      </c>
      <c r="J515" s="79" t="s">
        <v>4136</v>
      </c>
      <c r="K515" s="79" t="s">
        <v>2544</v>
      </c>
      <c r="L515" s="76" t="s">
        <v>2982</v>
      </c>
      <c r="M515" s="76" t="s">
        <v>2983</v>
      </c>
      <c r="N515" s="76" t="s">
        <v>2984</v>
      </c>
      <c r="O515" s="76" t="s">
        <v>2985</v>
      </c>
      <c r="P515" s="79" t="s">
        <v>2986</v>
      </c>
      <c r="Q515" s="79" t="s">
        <v>2993</v>
      </c>
      <c r="R515" s="79" t="s">
        <v>2988</v>
      </c>
      <c r="S515" s="79" t="s">
        <v>2989</v>
      </c>
      <c r="T515" s="79" t="s">
        <v>2994</v>
      </c>
      <c r="U515" s="80" t="s">
        <v>2995</v>
      </c>
      <c r="V515" s="80">
        <v>7895</v>
      </c>
      <c r="W515" s="79">
        <v>19517</v>
      </c>
      <c r="X515" s="81">
        <v>43049</v>
      </c>
      <c r="Y515" s="79" t="s">
        <v>2221</v>
      </c>
      <c r="Z515" s="79">
        <v>4600007807</v>
      </c>
      <c r="AA515" s="82">
        <f t="shared" si="10"/>
        <v>1</v>
      </c>
      <c r="AB515" s="80" t="s">
        <v>3021</v>
      </c>
      <c r="AC515" s="80" t="s">
        <v>2405</v>
      </c>
      <c r="AD515" s="80"/>
      <c r="AE515" s="76"/>
      <c r="AF515" s="79" t="s">
        <v>2361</v>
      </c>
      <c r="AG515" s="76" t="s">
        <v>2992</v>
      </c>
    </row>
    <row r="516" spans="1:33" s="83" customFormat="1" ht="127.5" x14ac:dyDescent="0.25">
      <c r="A516" s="74" t="s">
        <v>2981</v>
      </c>
      <c r="B516" s="75">
        <v>93141506</v>
      </c>
      <c r="C516" s="76" t="s">
        <v>3022</v>
      </c>
      <c r="D516" s="76" t="s">
        <v>4128</v>
      </c>
      <c r="E516" s="75" t="s">
        <v>2268</v>
      </c>
      <c r="F516" s="84" t="s">
        <v>4129</v>
      </c>
      <c r="G516" s="85" t="s">
        <v>4407</v>
      </c>
      <c r="H516" s="78">
        <v>747328708</v>
      </c>
      <c r="I516" s="78">
        <v>52096349</v>
      </c>
      <c r="J516" s="79" t="s">
        <v>4136</v>
      </c>
      <c r="K516" s="79" t="s">
        <v>2544</v>
      </c>
      <c r="L516" s="76" t="s">
        <v>2982</v>
      </c>
      <c r="M516" s="76" t="s">
        <v>2983</v>
      </c>
      <c r="N516" s="76" t="s">
        <v>2984</v>
      </c>
      <c r="O516" s="76" t="s">
        <v>2985</v>
      </c>
      <c r="P516" s="79" t="s">
        <v>2986</v>
      </c>
      <c r="Q516" s="79" t="s">
        <v>2993</v>
      </c>
      <c r="R516" s="79" t="s">
        <v>2988</v>
      </c>
      <c r="S516" s="79" t="s">
        <v>2989</v>
      </c>
      <c r="T516" s="79" t="s">
        <v>2994</v>
      </c>
      <c r="U516" s="80" t="s">
        <v>2995</v>
      </c>
      <c r="V516" s="80">
        <v>7897</v>
      </c>
      <c r="W516" s="79">
        <v>19518</v>
      </c>
      <c r="X516" s="81">
        <v>43049</v>
      </c>
      <c r="Y516" s="79" t="s">
        <v>2221</v>
      </c>
      <c r="Z516" s="79">
        <v>4600007831</v>
      </c>
      <c r="AA516" s="82">
        <f t="shared" si="10"/>
        <v>1</v>
      </c>
      <c r="AB516" s="80" t="s">
        <v>3023</v>
      </c>
      <c r="AC516" s="80" t="s">
        <v>2405</v>
      </c>
      <c r="AD516" s="80"/>
      <c r="AE516" s="76"/>
      <c r="AF516" s="79" t="s">
        <v>2361</v>
      </c>
      <c r="AG516" s="76" t="s">
        <v>2992</v>
      </c>
    </row>
    <row r="517" spans="1:33" s="83" customFormat="1" ht="127.5" x14ac:dyDescent="0.25">
      <c r="A517" s="74" t="s">
        <v>2981</v>
      </c>
      <c r="B517" s="75">
        <v>93141506</v>
      </c>
      <c r="C517" s="76" t="s">
        <v>5229</v>
      </c>
      <c r="D517" s="76" t="s">
        <v>4128</v>
      </c>
      <c r="E517" s="75" t="s">
        <v>2268</v>
      </c>
      <c r="F517" s="84" t="s">
        <v>4129</v>
      </c>
      <c r="G517" s="85" t="s">
        <v>4407</v>
      </c>
      <c r="H517" s="78">
        <v>375908170</v>
      </c>
      <c r="I517" s="78">
        <v>26100375</v>
      </c>
      <c r="J517" s="79" t="s">
        <v>4136</v>
      </c>
      <c r="K517" s="79" t="s">
        <v>2544</v>
      </c>
      <c r="L517" s="76" t="s">
        <v>2982</v>
      </c>
      <c r="M517" s="76" t="s">
        <v>2983</v>
      </c>
      <c r="N517" s="76" t="s">
        <v>2984</v>
      </c>
      <c r="O517" s="76" t="s">
        <v>2985</v>
      </c>
      <c r="P517" s="79" t="s">
        <v>2986</v>
      </c>
      <c r="Q517" s="79" t="s">
        <v>2993</v>
      </c>
      <c r="R517" s="79" t="s">
        <v>2988</v>
      </c>
      <c r="S517" s="79" t="s">
        <v>2989</v>
      </c>
      <c r="T517" s="79" t="s">
        <v>2994</v>
      </c>
      <c r="U517" s="80" t="s">
        <v>2995</v>
      </c>
      <c r="V517" s="80">
        <v>7903</v>
      </c>
      <c r="W517" s="79">
        <v>19520</v>
      </c>
      <c r="X517" s="81">
        <v>43049</v>
      </c>
      <c r="Y517" s="79" t="s">
        <v>2221</v>
      </c>
      <c r="Z517" s="79">
        <v>4600007818</v>
      </c>
      <c r="AA517" s="82">
        <f t="shared" si="10"/>
        <v>1</v>
      </c>
      <c r="AB517" s="80" t="s">
        <v>5230</v>
      </c>
      <c r="AC517" s="80" t="s">
        <v>2405</v>
      </c>
      <c r="AD517" s="80"/>
      <c r="AE517" s="76"/>
      <c r="AF517" s="79" t="s">
        <v>2361</v>
      </c>
      <c r="AG517" s="76" t="s">
        <v>2992</v>
      </c>
    </row>
    <row r="518" spans="1:33" s="83" customFormat="1" ht="127.5" x14ac:dyDescent="0.25">
      <c r="A518" s="74" t="s">
        <v>2981</v>
      </c>
      <c r="B518" s="75">
        <v>93141506</v>
      </c>
      <c r="C518" s="76" t="s">
        <v>3025</v>
      </c>
      <c r="D518" s="76" t="s">
        <v>4128</v>
      </c>
      <c r="E518" s="75" t="s">
        <v>2268</v>
      </c>
      <c r="F518" s="84" t="s">
        <v>4129</v>
      </c>
      <c r="G518" s="85" t="s">
        <v>4407</v>
      </c>
      <c r="H518" s="78">
        <v>369612758</v>
      </c>
      <c r="I518" s="78">
        <v>21924315</v>
      </c>
      <c r="J518" s="79" t="s">
        <v>4136</v>
      </c>
      <c r="K518" s="79" t="s">
        <v>2544</v>
      </c>
      <c r="L518" s="76" t="s">
        <v>2982</v>
      </c>
      <c r="M518" s="76" t="s">
        <v>2983</v>
      </c>
      <c r="N518" s="76" t="s">
        <v>2984</v>
      </c>
      <c r="O518" s="76" t="s">
        <v>2985</v>
      </c>
      <c r="P518" s="79" t="s">
        <v>2986</v>
      </c>
      <c r="Q518" s="79" t="s">
        <v>2993</v>
      </c>
      <c r="R518" s="79" t="s">
        <v>2988</v>
      </c>
      <c r="S518" s="79" t="s">
        <v>2989</v>
      </c>
      <c r="T518" s="79" t="s">
        <v>2994</v>
      </c>
      <c r="U518" s="80" t="s">
        <v>2995</v>
      </c>
      <c r="V518" s="80">
        <v>7905</v>
      </c>
      <c r="W518" s="79">
        <v>19521</v>
      </c>
      <c r="X518" s="81">
        <v>43049</v>
      </c>
      <c r="Y518" s="79" t="s">
        <v>2221</v>
      </c>
      <c r="Z518" s="79">
        <v>4600007780</v>
      </c>
      <c r="AA518" s="82">
        <f t="shared" si="10"/>
        <v>1</v>
      </c>
      <c r="AB518" s="80" t="s">
        <v>3026</v>
      </c>
      <c r="AC518" s="80" t="s">
        <v>2405</v>
      </c>
      <c r="AD518" s="80"/>
      <c r="AE518" s="76"/>
      <c r="AF518" s="79" t="s">
        <v>2361</v>
      </c>
      <c r="AG518" s="76" t="s">
        <v>2992</v>
      </c>
    </row>
    <row r="519" spans="1:33" s="83" customFormat="1" ht="127.5" x14ac:dyDescent="0.25">
      <c r="A519" s="74" t="s">
        <v>2981</v>
      </c>
      <c r="B519" s="75">
        <v>93141506</v>
      </c>
      <c r="C519" s="76" t="s">
        <v>3027</v>
      </c>
      <c r="D519" s="76" t="s">
        <v>4128</v>
      </c>
      <c r="E519" s="75" t="s">
        <v>2268</v>
      </c>
      <c r="F519" s="84" t="s">
        <v>4129</v>
      </c>
      <c r="G519" s="85" t="s">
        <v>4407</v>
      </c>
      <c r="H519" s="78">
        <v>283724411</v>
      </c>
      <c r="I519" s="78">
        <v>19209876</v>
      </c>
      <c r="J519" s="79" t="s">
        <v>4136</v>
      </c>
      <c r="K519" s="79" t="s">
        <v>2544</v>
      </c>
      <c r="L519" s="76" t="s">
        <v>2982</v>
      </c>
      <c r="M519" s="76" t="s">
        <v>2983</v>
      </c>
      <c r="N519" s="76" t="s">
        <v>2984</v>
      </c>
      <c r="O519" s="76" t="s">
        <v>2985</v>
      </c>
      <c r="P519" s="79" t="s">
        <v>2986</v>
      </c>
      <c r="Q519" s="79" t="s">
        <v>2993</v>
      </c>
      <c r="R519" s="79" t="s">
        <v>2988</v>
      </c>
      <c r="S519" s="79" t="s">
        <v>2989</v>
      </c>
      <c r="T519" s="79" t="s">
        <v>2994</v>
      </c>
      <c r="U519" s="80" t="s">
        <v>2995</v>
      </c>
      <c r="V519" s="80">
        <v>7908</v>
      </c>
      <c r="W519" s="79">
        <v>19524</v>
      </c>
      <c r="X519" s="81">
        <v>43049</v>
      </c>
      <c r="Y519" s="79" t="s">
        <v>2221</v>
      </c>
      <c r="Z519" s="79">
        <v>4600007847</v>
      </c>
      <c r="AA519" s="82">
        <f t="shared" si="10"/>
        <v>1</v>
      </c>
      <c r="AB519" s="80" t="s">
        <v>3028</v>
      </c>
      <c r="AC519" s="80" t="s">
        <v>2405</v>
      </c>
      <c r="AD519" s="80"/>
      <c r="AE519" s="76"/>
      <c r="AF519" s="79" t="s">
        <v>2361</v>
      </c>
      <c r="AG519" s="76" t="s">
        <v>2992</v>
      </c>
    </row>
    <row r="520" spans="1:33" s="83" customFormat="1" ht="127.5" x14ac:dyDescent="0.25">
      <c r="A520" s="74" t="s">
        <v>2981</v>
      </c>
      <c r="B520" s="75">
        <v>93141506</v>
      </c>
      <c r="C520" s="76" t="s">
        <v>3029</v>
      </c>
      <c r="D520" s="76" t="s">
        <v>4128</v>
      </c>
      <c r="E520" s="75" t="s">
        <v>2268</v>
      </c>
      <c r="F520" s="84" t="s">
        <v>4129</v>
      </c>
      <c r="G520" s="85" t="s">
        <v>4407</v>
      </c>
      <c r="H520" s="78">
        <v>299014169</v>
      </c>
      <c r="I520" s="78">
        <v>20984702</v>
      </c>
      <c r="J520" s="79" t="s">
        <v>4136</v>
      </c>
      <c r="K520" s="79" t="s">
        <v>2544</v>
      </c>
      <c r="L520" s="76" t="s">
        <v>2982</v>
      </c>
      <c r="M520" s="76" t="s">
        <v>2983</v>
      </c>
      <c r="N520" s="76" t="s">
        <v>2984</v>
      </c>
      <c r="O520" s="76" t="s">
        <v>2985</v>
      </c>
      <c r="P520" s="79" t="s">
        <v>2986</v>
      </c>
      <c r="Q520" s="79" t="s">
        <v>2993</v>
      </c>
      <c r="R520" s="79" t="s">
        <v>2988</v>
      </c>
      <c r="S520" s="79" t="s">
        <v>2989</v>
      </c>
      <c r="T520" s="79" t="s">
        <v>2994</v>
      </c>
      <c r="U520" s="80" t="s">
        <v>2995</v>
      </c>
      <c r="V520" s="80">
        <v>7909</v>
      </c>
      <c r="W520" s="79">
        <v>19525</v>
      </c>
      <c r="X520" s="81">
        <v>43049</v>
      </c>
      <c r="Y520" s="79" t="s">
        <v>2221</v>
      </c>
      <c r="Z520" s="79">
        <v>4600007796</v>
      </c>
      <c r="AA520" s="82">
        <f t="shared" si="10"/>
        <v>1</v>
      </c>
      <c r="AB520" s="80" t="s">
        <v>3030</v>
      </c>
      <c r="AC520" s="80" t="s">
        <v>2405</v>
      </c>
      <c r="AD520" s="80"/>
      <c r="AE520" s="76"/>
      <c r="AF520" s="79" t="s">
        <v>2361</v>
      </c>
      <c r="AG520" s="76" t="s">
        <v>2992</v>
      </c>
    </row>
    <row r="521" spans="1:33" s="83" customFormat="1" ht="127.5" x14ac:dyDescent="0.25">
      <c r="A521" s="74" t="s">
        <v>2981</v>
      </c>
      <c r="B521" s="75">
        <v>93141506</v>
      </c>
      <c r="C521" s="76" t="s">
        <v>3031</v>
      </c>
      <c r="D521" s="76" t="s">
        <v>4128</v>
      </c>
      <c r="E521" s="75" t="s">
        <v>2268</v>
      </c>
      <c r="F521" s="84" t="s">
        <v>4129</v>
      </c>
      <c r="G521" s="85" t="s">
        <v>4407</v>
      </c>
      <c r="H521" s="78">
        <v>895881712</v>
      </c>
      <c r="I521" s="78">
        <v>56794416</v>
      </c>
      <c r="J521" s="79" t="s">
        <v>4136</v>
      </c>
      <c r="K521" s="79" t="s">
        <v>2544</v>
      </c>
      <c r="L521" s="76" t="s">
        <v>2982</v>
      </c>
      <c r="M521" s="76" t="s">
        <v>2983</v>
      </c>
      <c r="N521" s="76" t="s">
        <v>2984</v>
      </c>
      <c r="O521" s="76" t="s">
        <v>2985</v>
      </c>
      <c r="P521" s="79" t="s">
        <v>2986</v>
      </c>
      <c r="Q521" s="79" t="s">
        <v>2993</v>
      </c>
      <c r="R521" s="79" t="s">
        <v>2988</v>
      </c>
      <c r="S521" s="79" t="s">
        <v>2989</v>
      </c>
      <c r="T521" s="79" t="s">
        <v>2994</v>
      </c>
      <c r="U521" s="80" t="s">
        <v>2995</v>
      </c>
      <c r="V521" s="80">
        <v>7911</v>
      </c>
      <c r="W521" s="79">
        <v>19526</v>
      </c>
      <c r="X521" s="81">
        <v>43049</v>
      </c>
      <c r="Y521" s="79" t="s">
        <v>2221</v>
      </c>
      <c r="Z521" s="79">
        <v>4600007768</v>
      </c>
      <c r="AA521" s="82">
        <f t="shared" si="10"/>
        <v>1</v>
      </c>
      <c r="AB521" s="80" t="s">
        <v>3032</v>
      </c>
      <c r="AC521" s="80" t="s">
        <v>2405</v>
      </c>
      <c r="AD521" s="80"/>
      <c r="AE521" s="76"/>
      <c r="AF521" s="79" t="s">
        <v>2361</v>
      </c>
      <c r="AG521" s="76" t="s">
        <v>2992</v>
      </c>
    </row>
    <row r="522" spans="1:33" s="83" customFormat="1" ht="127.5" x14ac:dyDescent="0.25">
      <c r="A522" s="74" t="s">
        <v>2981</v>
      </c>
      <c r="B522" s="75">
        <v>93141506</v>
      </c>
      <c r="C522" s="76" t="s">
        <v>3033</v>
      </c>
      <c r="D522" s="76" t="s">
        <v>4128</v>
      </c>
      <c r="E522" s="75" t="s">
        <v>2268</v>
      </c>
      <c r="F522" s="84" t="s">
        <v>4129</v>
      </c>
      <c r="G522" s="85" t="s">
        <v>4407</v>
      </c>
      <c r="H522" s="78">
        <v>837747443</v>
      </c>
      <c r="I522" s="78">
        <v>57003219</v>
      </c>
      <c r="J522" s="79" t="s">
        <v>4136</v>
      </c>
      <c r="K522" s="79" t="s">
        <v>2544</v>
      </c>
      <c r="L522" s="76" t="s">
        <v>2982</v>
      </c>
      <c r="M522" s="76" t="s">
        <v>2983</v>
      </c>
      <c r="N522" s="76" t="s">
        <v>2984</v>
      </c>
      <c r="O522" s="76" t="s">
        <v>2985</v>
      </c>
      <c r="P522" s="79" t="s">
        <v>2986</v>
      </c>
      <c r="Q522" s="79" t="s">
        <v>2993</v>
      </c>
      <c r="R522" s="79" t="s">
        <v>2988</v>
      </c>
      <c r="S522" s="79" t="s">
        <v>2989</v>
      </c>
      <c r="T522" s="79" t="s">
        <v>2994</v>
      </c>
      <c r="U522" s="80" t="s">
        <v>2995</v>
      </c>
      <c r="V522" s="80">
        <v>7913</v>
      </c>
      <c r="W522" s="79">
        <v>19527</v>
      </c>
      <c r="X522" s="81">
        <v>43049</v>
      </c>
      <c r="Y522" s="79" t="s">
        <v>2221</v>
      </c>
      <c r="Z522" s="79">
        <v>4600007801</v>
      </c>
      <c r="AA522" s="82">
        <f t="shared" si="10"/>
        <v>1</v>
      </c>
      <c r="AB522" s="80" t="s">
        <v>3034</v>
      </c>
      <c r="AC522" s="80" t="s">
        <v>2405</v>
      </c>
      <c r="AD522" s="80"/>
      <c r="AE522" s="76"/>
      <c r="AF522" s="79" t="s">
        <v>2361</v>
      </c>
      <c r="AG522" s="76" t="s">
        <v>2992</v>
      </c>
    </row>
    <row r="523" spans="1:33" s="83" customFormat="1" ht="127.5" x14ac:dyDescent="0.25">
      <c r="A523" s="74" t="s">
        <v>2981</v>
      </c>
      <c r="B523" s="75">
        <v>93141506</v>
      </c>
      <c r="C523" s="76" t="s">
        <v>5231</v>
      </c>
      <c r="D523" s="76" t="s">
        <v>4128</v>
      </c>
      <c r="E523" s="75" t="s">
        <v>2268</v>
      </c>
      <c r="F523" s="84" t="s">
        <v>4129</v>
      </c>
      <c r="G523" s="85" t="s">
        <v>4407</v>
      </c>
      <c r="H523" s="78">
        <v>1600146407</v>
      </c>
      <c r="I523" s="78">
        <v>106176326</v>
      </c>
      <c r="J523" s="79" t="s">
        <v>4136</v>
      </c>
      <c r="K523" s="79" t="s">
        <v>2544</v>
      </c>
      <c r="L523" s="76" t="s">
        <v>2982</v>
      </c>
      <c r="M523" s="76" t="s">
        <v>2983</v>
      </c>
      <c r="N523" s="76" t="s">
        <v>2984</v>
      </c>
      <c r="O523" s="76" t="s">
        <v>2985</v>
      </c>
      <c r="P523" s="79" t="s">
        <v>2986</v>
      </c>
      <c r="Q523" s="79" t="s">
        <v>2993</v>
      </c>
      <c r="R523" s="79" t="s">
        <v>2988</v>
      </c>
      <c r="S523" s="79" t="s">
        <v>2989</v>
      </c>
      <c r="T523" s="79" t="s">
        <v>2994</v>
      </c>
      <c r="U523" s="80" t="s">
        <v>2995</v>
      </c>
      <c r="V523" s="80">
        <v>7917</v>
      </c>
      <c r="W523" s="79">
        <v>19529</v>
      </c>
      <c r="X523" s="81">
        <v>43049</v>
      </c>
      <c r="Y523" s="79" t="s">
        <v>2221</v>
      </c>
      <c r="Z523" s="79">
        <v>4600007794</v>
      </c>
      <c r="AA523" s="82">
        <f t="shared" si="10"/>
        <v>1</v>
      </c>
      <c r="AB523" s="80" t="s">
        <v>5232</v>
      </c>
      <c r="AC523" s="80" t="s">
        <v>2405</v>
      </c>
      <c r="AD523" s="80"/>
      <c r="AE523" s="76"/>
      <c r="AF523" s="79" t="s">
        <v>2361</v>
      </c>
      <c r="AG523" s="76" t="s">
        <v>2992</v>
      </c>
    </row>
    <row r="524" spans="1:33" s="83" customFormat="1" ht="127.5" x14ac:dyDescent="0.25">
      <c r="A524" s="74" t="s">
        <v>2981</v>
      </c>
      <c r="B524" s="75">
        <v>93141506</v>
      </c>
      <c r="C524" s="76" t="s">
        <v>5233</v>
      </c>
      <c r="D524" s="76" t="s">
        <v>4128</v>
      </c>
      <c r="E524" s="75" t="s">
        <v>2268</v>
      </c>
      <c r="F524" s="84" t="s">
        <v>4129</v>
      </c>
      <c r="G524" s="85" t="s">
        <v>4407</v>
      </c>
      <c r="H524" s="78">
        <v>375169667</v>
      </c>
      <c r="I524" s="78">
        <v>26517981</v>
      </c>
      <c r="J524" s="79" t="s">
        <v>4136</v>
      </c>
      <c r="K524" s="79" t="s">
        <v>2544</v>
      </c>
      <c r="L524" s="76" t="s">
        <v>2982</v>
      </c>
      <c r="M524" s="76" t="s">
        <v>2983</v>
      </c>
      <c r="N524" s="76" t="s">
        <v>2984</v>
      </c>
      <c r="O524" s="76" t="s">
        <v>2985</v>
      </c>
      <c r="P524" s="79" t="s">
        <v>2986</v>
      </c>
      <c r="Q524" s="79" t="s">
        <v>2993</v>
      </c>
      <c r="R524" s="79" t="s">
        <v>2988</v>
      </c>
      <c r="S524" s="79" t="s">
        <v>2989</v>
      </c>
      <c r="T524" s="79" t="s">
        <v>2994</v>
      </c>
      <c r="U524" s="80" t="s">
        <v>2995</v>
      </c>
      <c r="V524" s="80">
        <v>7918</v>
      </c>
      <c r="W524" s="79">
        <v>19534</v>
      </c>
      <c r="X524" s="81">
        <v>43049</v>
      </c>
      <c r="Y524" s="79" t="s">
        <v>2221</v>
      </c>
      <c r="Z524" s="79">
        <v>4600007802</v>
      </c>
      <c r="AA524" s="82">
        <f t="shared" si="10"/>
        <v>1</v>
      </c>
      <c r="AB524" s="80" t="s">
        <v>5234</v>
      </c>
      <c r="AC524" s="80" t="s">
        <v>2405</v>
      </c>
      <c r="AD524" s="80"/>
      <c r="AE524" s="76"/>
      <c r="AF524" s="79" t="s">
        <v>2361</v>
      </c>
      <c r="AG524" s="76" t="s">
        <v>2992</v>
      </c>
    </row>
    <row r="525" spans="1:33" s="83" customFormat="1" ht="127.5" x14ac:dyDescent="0.25">
      <c r="A525" s="74" t="s">
        <v>2981</v>
      </c>
      <c r="B525" s="75">
        <v>93141506</v>
      </c>
      <c r="C525" s="76" t="s">
        <v>3035</v>
      </c>
      <c r="D525" s="76" t="s">
        <v>4128</v>
      </c>
      <c r="E525" s="75" t="s">
        <v>2268</v>
      </c>
      <c r="F525" s="84" t="s">
        <v>4129</v>
      </c>
      <c r="G525" s="85" t="s">
        <v>4407</v>
      </c>
      <c r="H525" s="78">
        <v>626528053</v>
      </c>
      <c r="I525" s="78">
        <v>41629378</v>
      </c>
      <c r="J525" s="79" t="s">
        <v>4136</v>
      </c>
      <c r="K525" s="79" t="s">
        <v>2544</v>
      </c>
      <c r="L525" s="76" t="s">
        <v>2982</v>
      </c>
      <c r="M525" s="76" t="s">
        <v>2983</v>
      </c>
      <c r="N525" s="76" t="s">
        <v>2984</v>
      </c>
      <c r="O525" s="76" t="s">
        <v>2985</v>
      </c>
      <c r="P525" s="79" t="s">
        <v>2986</v>
      </c>
      <c r="Q525" s="79" t="s">
        <v>2993</v>
      </c>
      <c r="R525" s="79" t="s">
        <v>2988</v>
      </c>
      <c r="S525" s="79" t="s">
        <v>2989</v>
      </c>
      <c r="T525" s="79" t="s">
        <v>2994</v>
      </c>
      <c r="U525" s="80" t="s">
        <v>2995</v>
      </c>
      <c r="V525" s="80">
        <v>7919</v>
      </c>
      <c r="W525" s="79">
        <v>19535</v>
      </c>
      <c r="X525" s="81">
        <v>43049</v>
      </c>
      <c r="Y525" s="79" t="s">
        <v>2221</v>
      </c>
      <c r="Z525" s="79">
        <v>4600007747</v>
      </c>
      <c r="AA525" s="82">
        <f t="shared" ref="AA525:AA588" si="11">+IF(AND(W525="",X525="",Y525="",Z525=""),"",IF(AND(W525&lt;&gt;"",X525="",Y525="",Z525=""),0%,IF(AND(W525&lt;&gt;"",X525&lt;&gt;"",Y525="",Z525=""),33%,IF(AND(W525&lt;&gt;"",X525&lt;&gt;"",Y525&lt;&gt;"",Z525=""),66%,IF(AND(W525&lt;&gt;"",X525&lt;&gt;"",Y525&lt;&gt;"",Z525&lt;&gt;""),100%,"Información incompleta")))))</f>
        <v>1</v>
      </c>
      <c r="AB525" s="80" t="s">
        <v>3036</v>
      </c>
      <c r="AC525" s="80" t="s">
        <v>2405</v>
      </c>
      <c r="AD525" s="80"/>
      <c r="AE525" s="76"/>
      <c r="AF525" s="79" t="s">
        <v>2361</v>
      </c>
      <c r="AG525" s="76" t="s">
        <v>2992</v>
      </c>
    </row>
    <row r="526" spans="1:33" s="83" customFormat="1" ht="127.5" x14ac:dyDescent="0.25">
      <c r="A526" s="74" t="s">
        <v>2981</v>
      </c>
      <c r="B526" s="75">
        <v>93141506</v>
      </c>
      <c r="C526" s="76" t="s">
        <v>3064</v>
      </c>
      <c r="D526" s="76" t="s">
        <v>4128</v>
      </c>
      <c r="E526" s="75" t="s">
        <v>2268</v>
      </c>
      <c r="F526" s="84" t="s">
        <v>4129</v>
      </c>
      <c r="G526" s="85" t="s">
        <v>4407</v>
      </c>
      <c r="H526" s="78">
        <v>160763268</v>
      </c>
      <c r="I526" s="78">
        <v>10440150</v>
      </c>
      <c r="J526" s="79" t="s">
        <v>4136</v>
      </c>
      <c r="K526" s="79" t="s">
        <v>2544</v>
      </c>
      <c r="L526" s="76" t="s">
        <v>2982</v>
      </c>
      <c r="M526" s="76" t="s">
        <v>2983</v>
      </c>
      <c r="N526" s="76" t="s">
        <v>2984</v>
      </c>
      <c r="O526" s="76" t="s">
        <v>2985</v>
      </c>
      <c r="P526" s="79" t="s">
        <v>2986</v>
      </c>
      <c r="Q526" s="79" t="s">
        <v>2993</v>
      </c>
      <c r="R526" s="79" t="s">
        <v>2988</v>
      </c>
      <c r="S526" s="79" t="s">
        <v>2989</v>
      </c>
      <c r="T526" s="79" t="s">
        <v>2994</v>
      </c>
      <c r="U526" s="80" t="s">
        <v>2995</v>
      </c>
      <c r="V526" s="80">
        <v>7920</v>
      </c>
      <c r="W526" s="79">
        <v>19536</v>
      </c>
      <c r="X526" s="81">
        <v>43049</v>
      </c>
      <c r="Y526" s="79" t="s">
        <v>2221</v>
      </c>
      <c r="Z526" s="79">
        <v>4600007760</v>
      </c>
      <c r="AA526" s="82">
        <f t="shared" si="11"/>
        <v>1</v>
      </c>
      <c r="AB526" s="80" t="s">
        <v>3065</v>
      </c>
      <c r="AC526" s="80" t="s">
        <v>2405</v>
      </c>
      <c r="AD526" s="80"/>
      <c r="AE526" s="76"/>
      <c r="AF526" s="79" t="s">
        <v>2361</v>
      </c>
      <c r="AG526" s="76" t="s">
        <v>2992</v>
      </c>
    </row>
    <row r="527" spans="1:33" s="83" customFormat="1" ht="127.5" x14ac:dyDescent="0.25">
      <c r="A527" s="74" t="s">
        <v>2981</v>
      </c>
      <c r="B527" s="75">
        <v>93141506</v>
      </c>
      <c r="C527" s="76" t="s">
        <v>3068</v>
      </c>
      <c r="D527" s="76" t="s">
        <v>4128</v>
      </c>
      <c r="E527" s="75" t="s">
        <v>2268</v>
      </c>
      <c r="F527" s="84" t="s">
        <v>4129</v>
      </c>
      <c r="G527" s="85" t="s">
        <v>4407</v>
      </c>
      <c r="H527" s="78">
        <v>800327967</v>
      </c>
      <c r="I527" s="78">
        <v>54288780</v>
      </c>
      <c r="J527" s="79" t="s">
        <v>4136</v>
      </c>
      <c r="K527" s="79" t="s">
        <v>2544</v>
      </c>
      <c r="L527" s="76" t="s">
        <v>2982</v>
      </c>
      <c r="M527" s="76" t="s">
        <v>2983</v>
      </c>
      <c r="N527" s="76" t="s">
        <v>2984</v>
      </c>
      <c r="O527" s="76" t="s">
        <v>2985</v>
      </c>
      <c r="P527" s="79" t="s">
        <v>2986</v>
      </c>
      <c r="Q527" s="79" t="s">
        <v>2993</v>
      </c>
      <c r="R527" s="79" t="s">
        <v>2988</v>
      </c>
      <c r="S527" s="79" t="s">
        <v>2989</v>
      </c>
      <c r="T527" s="79" t="s">
        <v>2994</v>
      </c>
      <c r="U527" s="80" t="s">
        <v>2995</v>
      </c>
      <c r="V527" s="80">
        <v>7898</v>
      </c>
      <c r="W527" s="79">
        <v>19559</v>
      </c>
      <c r="X527" s="81">
        <v>43049</v>
      </c>
      <c r="Y527" s="79" t="s">
        <v>2221</v>
      </c>
      <c r="Z527" s="79">
        <v>4600007874</v>
      </c>
      <c r="AA527" s="82">
        <f t="shared" si="11"/>
        <v>1</v>
      </c>
      <c r="AB527" s="80" t="s">
        <v>5235</v>
      </c>
      <c r="AC527" s="80" t="s">
        <v>2405</v>
      </c>
      <c r="AD527" s="80"/>
      <c r="AE527" s="76"/>
      <c r="AF527" s="79" t="s">
        <v>2361</v>
      </c>
      <c r="AG527" s="76" t="s">
        <v>2992</v>
      </c>
    </row>
    <row r="528" spans="1:33" s="83" customFormat="1" ht="127.5" x14ac:dyDescent="0.25">
      <c r="A528" s="74" t="s">
        <v>2981</v>
      </c>
      <c r="B528" s="75">
        <v>93141506</v>
      </c>
      <c r="C528" s="76" t="s">
        <v>3037</v>
      </c>
      <c r="D528" s="76" t="s">
        <v>4128</v>
      </c>
      <c r="E528" s="75" t="s">
        <v>2268</v>
      </c>
      <c r="F528" s="84" t="s">
        <v>4129</v>
      </c>
      <c r="G528" s="85" t="s">
        <v>4407</v>
      </c>
      <c r="H528" s="78">
        <v>157339863</v>
      </c>
      <c r="I528" s="78">
        <v>10440150</v>
      </c>
      <c r="J528" s="79" t="s">
        <v>4136</v>
      </c>
      <c r="K528" s="79" t="s">
        <v>2544</v>
      </c>
      <c r="L528" s="76" t="s">
        <v>2982</v>
      </c>
      <c r="M528" s="76" t="s">
        <v>2983</v>
      </c>
      <c r="N528" s="76" t="s">
        <v>2984</v>
      </c>
      <c r="O528" s="76" t="s">
        <v>2985</v>
      </c>
      <c r="P528" s="79" t="s">
        <v>2986</v>
      </c>
      <c r="Q528" s="79" t="s">
        <v>2993</v>
      </c>
      <c r="R528" s="79" t="s">
        <v>2988</v>
      </c>
      <c r="S528" s="79" t="s">
        <v>2989</v>
      </c>
      <c r="T528" s="79" t="s">
        <v>2994</v>
      </c>
      <c r="U528" s="80" t="s">
        <v>2995</v>
      </c>
      <c r="V528" s="80">
        <v>7921</v>
      </c>
      <c r="W528" s="79">
        <v>19541</v>
      </c>
      <c r="X528" s="81">
        <v>43049</v>
      </c>
      <c r="Y528" s="79" t="s">
        <v>2221</v>
      </c>
      <c r="Z528" s="79">
        <v>4600007833</v>
      </c>
      <c r="AA528" s="82">
        <f t="shared" si="11"/>
        <v>1</v>
      </c>
      <c r="AB528" s="80" t="s">
        <v>5236</v>
      </c>
      <c r="AC528" s="80" t="s">
        <v>2405</v>
      </c>
      <c r="AD528" s="80"/>
      <c r="AE528" s="76"/>
      <c r="AF528" s="79" t="s">
        <v>2361</v>
      </c>
      <c r="AG528" s="76" t="s">
        <v>2992</v>
      </c>
    </row>
    <row r="529" spans="1:33" s="83" customFormat="1" ht="127.5" x14ac:dyDescent="0.25">
      <c r="A529" s="74" t="s">
        <v>2981</v>
      </c>
      <c r="B529" s="75">
        <v>93141506</v>
      </c>
      <c r="C529" s="76" t="s">
        <v>3038</v>
      </c>
      <c r="D529" s="76" t="s">
        <v>4128</v>
      </c>
      <c r="E529" s="75" t="s">
        <v>2268</v>
      </c>
      <c r="F529" s="84" t="s">
        <v>4129</v>
      </c>
      <c r="G529" s="85" t="s">
        <v>4407</v>
      </c>
      <c r="H529" s="78">
        <v>821547976</v>
      </c>
      <c r="I529" s="78">
        <v>54705778</v>
      </c>
      <c r="J529" s="79" t="s">
        <v>4136</v>
      </c>
      <c r="K529" s="79" t="s">
        <v>2544</v>
      </c>
      <c r="L529" s="76" t="s">
        <v>2982</v>
      </c>
      <c r="M529" s="76" t="s">
        <v>2983</v>
      </c>
      <c r="N529" s="76" t="s">
        <v>2984</v>
      </c>
      <c r="O529" s="76" t="s">
        <v>2985</v>
      </c>
      <c r="P529" s="79" t="s">
        <v>2986</v>
      </c>
      <c r="Q529" s="79" t="s">
        <v>2993</v>
      </c>
      <c r="R529" s="79" t="s">
        <v>2988</v>
      </c>
      <c r="S529" s="79" t="s">
        <v>2989</v>
      </c>
      <c r="T529" s="79" t="s">
        <v>2994</v>
      </c>
      <c r="U529" s="80" t="s">
        <v>2995</v>
      </c>
      <c r="V529" s="80">
        <v>7922</v>
      </c>
      <c r="W529" s="79">
        <v>19542</v>
      </c>
      <c r="X529" s="81">
        <v>43049</v>
      </c>
      <c r="Y529" s="79" t="s">
        <v>2221</v>
      </c>
      <c r="Z529" s="79">
        <v>4600007804</v>
      </c>
      <c r="AA529" s="82">
        <f t="shared" si="11"/>
        <v>1</v>
      </c>
      <c r="AB529" s="80" t="s">
        <v>3039</v>
      </c>
      <c r="AC529" s="80" t="s">
        <v>2405</v>
      </c>
      <c r="AD529" s="80"/>
      <c r="AE529" s="76"/>
      <c r="AF529" s="79" t="s">
        <v>2361</v>
      </c>
      <c r="AG529" s="76" t="s">
        <v>2992</v>
      </c>
    </row>
    <row r="530" spans="1:33" s="83" customFormat="1" ht="127.5" x14ac:dyDescent="0.25">
      <c r="A530" s="74" t="s">
        <v>2981</v>
      </c>
      <c r="B530" s="75">
        <v>93141506</v>
      </c>
      <c r="C530" s="76" t="s">
        <v>3066</v>
      </c>
      <c r="D530" s="76" t="s">
        <v>4128</v>
      </c>
      <c r="E530" s="75" t="s">
        <v>2268</v>
      </c>
      <c r="F530" s="84" t="s">
        <v>4129</v>
      </c>
      <c r="G530" s="85" t="s">
        <v>4407</v>
      </c>
      <c r="H530" s="78">
        <v>568874622</v>
      </c>
      <c r="I530" s="78">
        <v>39046161</v>
      </c>
      <c r="J530" s="79" t="s">
        <v>4136</v>
      </c>
      <c r="K530" s="79" t="s">
        <v>2544</v>
      </c>
      <c r="L530" s="76" t="s">
        <v>2982</v>
      </c>
      <c r="M530" s="76" t="s">
        <v>2983</v>
      </c>
      <c r="N530" s="76" t="s">
        <v>2984</v>
      </c>
      <c r="O530" s="76" t="s">
        <v>2985</v>
      </c>
      <c r="P530" s="79" t="s">
        <v>2986</v>
      </c>
      <c r="Q530" s="79" t="s">
        <v>2993</v>
      </c>
      <c r="R530" s="79" t="s">
        <v>2988</v>
      </c>
      <c r="S530" s="79" t="s">
        <v>2989</v>
      </c>
      <c r="T530" s="79" t="s">
        <v>2994</v>
      </c>
      <c r="U530" s="80" t="s">
        <v>2995</v>
      </c>
      <c r="V530" s="80">
        <v>7904</v>
      </c>
      <c r="W530" s="79">
        <v>19543</v>
      </c>
      <c r="X530" s="81">
        <v>43049</v>
      </c>
      <c r="Y530" s="79" t="s">
        <v>2221</v>
      </c>
      <c r="Z530" s="79">
        <v>4600007821</v>
      </c>
      <c r="AA530" s="82">
        <f t="shared" si="11"/>
        <v>1</v>
      </c>
      <c r="AB530" s="80" t="s">
        <v>3067</v>
      </c>
      <c r="AC530" s="80" t="s">
        <v>2405</v>
      </c>
      <c r="AD530" s="80"/>
      <c r="AE530" s="76"/>
      <c r="AF530" s="79" t="s">
        <v>2361</v>
      </c>
      <c r="AG530" s="76" t="s">
        <v>2992</v>
      </c>
    </row>
    <row r="531" spans="1:33" s="83" customFormat="1" ht="127.5" x14ac:dyDescent="0.25">
      <c r="A531" s="74" t="s">
        <v>2981</v>
      </c>
      <c r="B531" s="75">
        <v>93141506</v>
      </c>
      <c r="C531" s="76" t="s">
        <v>5237</v>
      </c>
      <c r="D531" s="76" t="s">
        <v>4128</v>
      </c>
      <c r="E531" s="75" t="s">
        <v>2268</v>
      </c>
      <c r="F531" s="84" t="s">
        <v>4129</v>
      </c>
      <c r="G531" s="85" t="s">
        <v>4407</v>
      </c>
      <c r="H531" s="78">
        <v>388395803</v>
      </c>
      <c r="I531" s="78">
        <v>26204777</v>
      </c>
      <c r="J531" s="79" t="s">
        <v>4136</v>
      </c>
      <c r="K531" s="79" t="s">
        <v>2544</v>
      </c>
      <c r="L531" s="76" t="s">
        <v>2982</v>
      </c>
      <c r="M531" s="76" t="s">
        <v>2983</v>
      </c>
      <c r="N531" s="76" t="s">
        <v>2984</v>
      </c>
      <c r="O531" s="76" t="s">
        <v>2985</v>
      </c>
      <c r="P531" s="79" t="s">
        <v>2986</v>
      </c>
      <c r="Q531" s="79" t="s">
        <v>2993</v>
      </c>
      <c r="R531" s="79" t="s">
        <v>2988</v>
      </c>
      <c r="S531" s="79" t="s">
        <v>2989</v>
      </c>
      <c r="T531" s="79" t="s">
        <v>2994</v>
      </c>
      <c r="U531" s="80" t="s">
        <v>2995</v>
      </c>
      <c r="V531" s="80">
        <v>7906</v>
      </c>
      <c r="W531" s="79">
        <v>19544</v>
      </c>
      <c r="X531" s="81">
        <v>43049</v>
      </c>
      <c r="Y531" s="79" t="s">
        <v>2221</v>
      </c>
      <c r="Z531" s="79">
        <v>4600007811</v>
      </c>
      <c r="AA531" s="82">
        <f t="shared" si="11"/>
        <v>1</v>
      </c>
      <c r="AB531" s="80" t="s">
        <v>5238</v>
      </c>
      <c r="AC531" s="80" t="s">
        <v>2405</v>
      </c>
      <c r="AD531" s="80"/>
      <c r="AE531" s="76"/>
      <c r="AF531" s="79" t="s">
        <v>2361</v>
      </c>
      <c r="AG531" s="76" t="s">
        <v>2992</v>
      </c>
    </row>
    <row r="532" spans="1:33" s="83" customFormat="1" ht="127.5" x14ac:dyDescent="0.25">
      <c r="A532" s="74" t="s">
        <v>2981</v>
      </c>
      <c r="B532" s="75">
        <v>93141506</v>
      </c>
      <c r="C532" s="76" t="s">
        <v>3040</v>
      </c>
      <c r="D532" s="76" t="s">
        <v>4128</v>
      </c>
      <c r="E532" s="75" t="s">
        <v>2268</v>
      </c>
      <c r="F532" s="84" t="s">
        <v>4129</v>
      </c>
      <c r="G532" s="85" t="s">
        <v>4407</v>
      </c>
      <c r="H532" s="78">
        <v>225094902</v>
      </c>
      <c r="I532" s="78">
        <v>15660225</v>
      </c>
      <c r="J532" s="79" t="s">
        <v>4136</v>
      </c>
      <c r="K532" s="79" t="s">
        <v>2544</v>
      </c>
      <c r="L532" s="76" t="s">
        <v>2982</v>
      </c>
      <c r="M532" s="76" t="s">
        <v>2983</v>
      </c>
      <c r="N532" s="76" t="s">
        <v>2984</v>
      </c>
      <c r="O532" s="76" t="s">
        <v>2985</v>
      </c>
      <c r="P532" s="79" t="s">
        <v>2986</v>
      </c>
      <c r="Q532" s="79" t="s">
        <v>2993</v>
      </c>
      <c r="R532" s="79" t="s">
        <v>2988</v>
      </c>
      <c r="S532" s="79" t="s">
        <v>2989</v>
      </c>
      <c r="T532" s="79" t="s">
        <v>2994</v>
      </c>
      <c r="U532" s="80" t="s">
        <v>2995</v>
      </c>
      <c r="V532" s="80">
        <v>7907</v>
      </c>
      <c r="W532" s="79">
        <v>19545</v>
      </c>
      <c r="X532" s="81">
        <v>43049</v>
      </c>
      <c r="Y532" s="79" t="s">
        <v>2221</v>
      </c>
      <c r="Z532" s="79">
        <v>4600007773</v>
      </c>
      <c r="AA532" s="82">
        <f t="shared" si="11"/>
        <v>1</v>
      </c>
      <c r="AB532" s="80" t="s">
        <v>3041</v>
      </c>
      <c r="AC532" s="80" t="s">
        <v>2405</v>
      </c>
      <c r="AD532" s="80"/>
      <c r="AE532" s="76"/>
      <c r="AF532" s="79" t="s">
        <v>2361</v>
      </c>
      <c r="AG532" s="76" t="s">
        <v>2992</v>
      </c>
    </row>
    <row r="533" spans="1:33" s="83" customFormat="1" ht="127.5" x14ac:dyDescent="0.25">
      <c r="A533" s="74" t="s">
        <v>2981</v>
      </c>
      <c r="B533" s="75">
        <v>93141506</v>
      </c>
      <c r="C533" s="76" t="s">
        <v>3042</v>
      </c>
      <c r="D533" s="76" t="s">
        <v>4128</v>
      </c>
      <c r="E533" s="75" t="s">
        <v>2268</v>
      </c>
      <c r="F533" s="84" t="s">
        <v>4129</v>
      </c>
      <c r="G533" s="85" t="s">
        <v>4407</v>
      </c>
      <c r="H533" s="78">
        <v>769546125</v>
      </c>
      <c r="I533" s="78">
        <v>52200750</v>
      </c>
      <c r="J533" s="79" t="s">
        <v>4136</v>
      </c>
      <c r="K533" s="79" t="s">
        <v>2544</v>
      </c>
      <c r="L533" s="76" t="s">
        <v>2982</v>
      </c>
      <c r="M533" s="76" t="s">
        <v>2983</v>
      </c>
      <c r="N533" s="76" t="s">
        <v>2984</v>
      </c>
      <c r="O533" s="76" t="s">
        <v>2985</v>
      </c>
      <c r="P533" s="79" t="s">
        <v>2986</v>
      </c>
      <c r="Q533" s="79" t="s">
        <v>2993</v>
      </c>
      <c r="R533" s="79" t="s">
        <v>2988</v>
      </c>
      <c r="S533" s="79" t="s">
        <v>2989</v>
      </c>
      <c r="T533" s="79" t="s">
        <v>2994</v>
      </c>
      <c r="U533" s="80" t="s">
        <v>2995</v>
      </c>
      <c r="V533" s="80">
        <v>7910</v>
      </c>
      <c r="W533" s="79">
        <v>19546</v>
      </c>
      <c r="X533" s="81">
        <v>43049</v>
      </c>
      <c r="Y533" s="79" t="s">
        <v>2221</v>
      </c>
      <c r="Z533" s="79">
        <v>4600007893</v>
      </c>
      <c r="AA533" s="82">
        <f t="shared" si="11"/>
        <v>1</v>
      </c>
      <c r="AB533" s="80" t="s">
        <v>3043</v>
      </c>
      <c r="AC533" s="80" t="s">
        <v>2405</v>
      </c>
      <c r="AD533" s="80"/>
      <c r="AE533" s="76"/>
      <c r="AF533" s="79" t="s">
        <v>2361</v>
      </c>
      <c r="AG533" s="76" t="s">
        <v>2992</v>
      </c>
    </row>
    <row r="534" spans="1:33" s="83" customFormat="1" ht="127.5" x14ac:dyDescent="0.25">
      <c r="A534" s="74" t="s">
        <v>2981</v>
      </c>
      <c r="B534" s="75">
        <v>93141506</v>
      </c>
      <c r="C534" s="76" t="s">
        <v>5239</v>
      </c>
      <c r="D534" s="76" t="s">
        <v>4128</v>
      </c>
      <c r="E534" s="75" t="s">
        <v>2268</v>
      </c>
      <c r="F534" s="84" t="s">
        <v>4129</v>
      </c>
      <c r="G534" s="85" t="s">
        <v>4407</v>
      </c>
      <c r="H534" s="78">
        <v>645093439</v>
      </c>
      <c r="I534" s="78">
        <v>42804615</v>
      </c>
      <c r="J534" s="79" t="s">
        <v>4136</v>
      </c>
      <c r="K534" s="79" t="s">
        <v>2544</v>
      </c>
      <c r="L534" s="76" t="s">
        <v>2982</v>
      </c>
      <c r="M534" s="76" t="s">
        <v>2983</v>
      </c>
      <c r="N534" s="76" t="s">
        <v>2984</v>
      </c>
      <c r="O534" s="76" t="s">
        <v>2985</v>
      </c>
      <c r="P534" s="79" t="s">
        <v>2986</v>
      </c>
      <c r="Q534" s="79" t="s">
        <v>2993</v>
      </c>
      <c r="R534" s="79" t="s">
        <v>2988</v>
      </c>
      <c r="S534" s="79" t="s">
        <v>2989</v>
      </c>
      <c r="T534" s="79" t="s">
        <v>2994</v>
      </c>
      <c r="U534" s="80" t="s">
        <v>2995</v>
      </c>
      <c r="V534" s="80">
        <v>7914</v>
      </c>
      <c r="W534" s="79">
        <v>19547</v>
      </c>
      <c r="X534" s="81">
        <v>43049</v>
      </c>
      <c r="Y534" s="79" t="s">
        <v>2221</v>
      </c>
      <c r="Z534" s="79">
        <v>4600007894</v>
      </c>
      <c r="AA534" s="82">
        <f t="shared" si="11"/>
        <v>1</v>
      </c>
      <c r="AB534" s="80" t="s">
        <v>5240</v>
      </c>
      <c r="AC534" s="80" t="s">
        <v>2405</v>
      </c>
      <c r="AD534" s="80"/>
      <c r="AE534" s="76"/>
      <c r="AF534" s="79" t="s">
        <v>2361</v>
      </c>
      <c r="AG534" s="76" t="s">
        <v>2992</v>
      </c>
    </row>
    <row r="535" spans="1:33" s="83" customFormat="1" ht="127.5" x14ac:dyDescent="0.25">
      <c r="A535" s="74" t="s">
        <v>2981</v>
      </c>
      <c r="B535" s="75">
        <v>93141506</v>
      </c>
      <c r="C535" s="76" t="s">
        <v>2996</v>
      </c>
      <c r="D535" s="76" t="s">
        <v>4128</v>
      </c>
      <c r="E535" s="75" t="s">
        <v>2268</v>
      </c>
      <c r="F535" s="84" t="s">
        <v>4129</v>
      </c>
      <c r="G535" s="85" t="s">
        <v>4407</v>
      </c>
      <c r="H535" s="78">
        <v>318911358</v>
      </c>
      <c r="I535" s="78">
        <v>20009730</v>
      </c>
      <c r="J535" s="79" t="s">
        <v>4136</v>
      </c>
      <c r="K535" s="79" t="s">
        <v>2544</v>
      </c>
      <c r="L535" s="76" t="s">
        <v>2982</v>
      </c>
      <c r="M535" s="76" t="s">
        <v>2983</v>
      </c>
      <c r="N535" s="76" t="s">
        <v>2984</v>
      </c>
      <c r="O535" s="76" t="s">
        <v>2985</v>
      </c>
      <c r="P535" s="79" t="s">
        <v>2986</v>
      </c>
      <c r="Q535" s="79" t="s">
        <v>2993</v>
      </c>
      <c r="R535" s="79" t="s">
        <v>2988</v>
      </c>
      <c r="S535" s="79" t="s">
        <v>2989</v>
      </c>
      <c r="T535" s="79" t="s">
        <v>2994</v>
      </c>
      <c r="U535" s="80" t="s">
        <v>2995</v>
      </c>
      <c r="V535" s="80">
        <v>7916</v>
      </c>
      <c r="W535" s="79">
        <v>19548</v>
      </c>
      <c r="X535" s="81">
        <v>43049</v>
      </c>
      <c r="Y535" s="79" t="s">
        <v>2221</v>
      </c>
      <c r="Z535" s="79">
        <v>4600007838</v>
      </c>
      <c r="AA535" s="82">
        <f t="shared" si="11"/>
        <v>1</v>
      </c>
      <c r="AB535" s="80" t="s">
        <v>5241</v>
      </c>
      <c r="AC535" s="80" t="s">
        <v>2405</v>
      </c>
      <c r="AD535" s="80"/>
      <c r="AE535" s="76"/>
      <c r="AF535" s="79" t="s">
        <v>2361</v>
      </c>
      <c r="AG535" s="76" t="s">
        <v>2992</v>
      </c>
    </row>
    <row r="536" spans="1:33" s="83" customFormat="1" ht="127.5" x14ac:dyDescent="0.25">
      <c r="A536" s="74" t="s">
        <v>2981</v>
      </c>
      <c r="B536" s="75">
        <v>93141506</v>
      </c>
      <c r="C536" s="76" t="s">
        <v>3044</v>
      </c>
      <c r="D536" s="76" t="s">
        <v>4128</v>
      </c>
      <c r="E536" s="75" t="s">
        <v>2268</v>
      </c>
      <c r="F536" s="84" t="s">
        <v>4129</v>
      </c>
      <c r="G536" s="85" t="s">
        <v>4407</v>
      </c>
      <c r="H536" s="78">
        <v>307334201</v>
      </c>
      <c r="I536" s="78">
        <v>20880300</v>
      </c>
      <c r="J536" s="79" t="s">
        <v>4136</v>
      </c>
      <c r="K536" s="79" t="s">
        <v>2544</v>
      </c>
      <c r="L536" s="76" t="s">
        <v>2982</v>
      </c>
      <c r="M536" s="76" t="s">
        <v>2983</v>
      </c>
      <c r="N536" s="76" t="s">
        <v>2984</v>
      </c>
      <c r="O536" s="76" t="s">
        <v>2985</v>
      </c>
      <c r="P536" s="79" t="s">
        <v>2986</v>
      </c>
      <c r="Q536" s="79" t="s">
        <v>2993</v>
      </c>
      <c r="R536" s="79" t="s">
        <v>2988</v>
      </c>
      <c r="S536" s="79" t="s">
        <v>2989</v>
      </c>
      <c r="T536" s="79" t="s">
        <v>2994</v>
      </c>
      <c r="U536" s="80" t="s">
        <v>2995</v>
      </c>
      <c r="V536" s="80">
        <v>7866</v>
      </c>
      <c r="W536" s="79">
        <v>19549</v>
      </c>
      <c r="X536" s="81">
        <v>43049</v>
      </c>
      <c r="Y536" s="79" t="s">
        <v>2221</v>
      </c>
      <c r="Z536" s="79">
        <v>4600007762</v>
      </c>
      <c r="AA536" s="82">
        <f t="shared" si="11"/>
        <v>1</v>
      </c>
      <c r="AB536" s="80" t="s">
        <v>3045</v>
      </c>
      <c r="AC536" s="80" t="s">
        <v>2405</v>
      </c>
      <c r="AD536" s="80"/>
      <c r="AE536" s="76"/>
      <c r="AF536" s="79" t="s">
        <v>2361</v>
      </c>
      <c r="AG536" s="76" t="s">
        <v>2992</v>
      </c>
    </row>
    <row r="537" spans="1:33" s="83" customFormat="1" ht="127.5" x14ac:dyDescent="0.25">
      <c r="A537" s="74" t="s">
        <v>2981</v>
      </c>
      <c r="B537" s="75">
        <v>93141506</v>
      </c>
      <c r="C537" s="76" t="s">
        <v>5242</v>
      </c>
      <c r="D537" s="76" t="s">
        <v>4128</v>
      </c>
      <c r="E537" s="75" t="s">
        <v>2268</v>
      </c>
      <c r="F537" s="84" t="s">
        <v>4129</v>
      </c>
      <c r="G537" s="85" t="s">
        <v>4407</v>
      </c>
      <c r="H537" s="78">
        <v>676561412</v>
      </c>
      <c r="I537" s="78">
        <v>44892645</v>
      </c>
      <c r="J537" s="79" t="s">
        <v>4136</v>
      </c>
      <c r="K537" s="79" t="s">
        <v>2544</v>
      </c>
      <c r="L537" s="76" t="s">
        <v>2982</v>
      </c>
      <c r="M537" s="76" t="s">
        <v>2983</v>
      </c>
      <c r="N537" s="76" t="s">
        <v>2984</v>
      </c>
      <c r="O537" s="76" t="s">
        <v>2985</v>
      </c>
      <c r="P537" s="79" t="s">
        <v>2986</v>
      </c>
      <c r="Q537" s="79" t="s">
        <v>2993</v>
      </c>
      <c r="R537" s="79" t="s">
        <v>2988</v>
      </c>
      <c r="S537" s="79" t="s">
        <v>2989</v>
      </c>
      <c r="T537" s="79" t="s">
        <v>2994</v>
      </c>
      <c r="U537" s="80" t="s">
        <v>2995</v>
      </c>
      <c r="V537" s="80">
        <v>7867</v>
      </c>
      <c r="W537" s="79">
        <v>19550</v>
      </c>
      <c r="X537" s="81">
        <v>43049</v>
      </c>
      <c r="Y537" s="79" t="s">
        <v>2221</v>
      </c>
      <c r="Z537" s="79">
        <v>4600007764</v>
      </c>
      <c r="AA537" s="82">
        <f t="shared" si="11"/>
        <v>1</v>
      </c>
      <c r="AB537" s="80" t="s">
        <v>5243</v>
      </c>
      <c r="AC537" s="80" t="s">
        <v>2405</v>
      </c>
      <c r="AD537" s="80"/>
      <c r="AE537" s="76"/>
      <c r="AF537" s="79" t="s">
        <v>2361</v>
      </c>
      <c r="AG537" s="76" t="s">
        <v>2992</v>
      </c>
    </row>
    <row r="538" spans="1:33" s="83" customFormat="1" ht="127.5" x14ac:dyDescent="0.25">
      <c r="A538" s="74" t="s">
        <v>2981</v>
      </c>
      <c r="B538" s="75">
        <v>93141506</v>
      </c>
      <c r="C538" s="76" t="s">
        <v>5244</v>
      </c>
      <c r="D538" s="76" t="s">
        <v>4128</v>
      </c>
      <c r="E538" s="75" t="s">
        <v>2268</v>
      </c>
      <c r="F538" s="84" t="s">
        <v>4129</v>
      </c>
      <c r="G538" s="85" t="s">
        <v>4407</v>
      </c>
      <c r="H538" s="78">
        <v>495804515</v>
      </c>
      <c r="I538" s="78">
        <v>32886473</v>
      </c>
      <c r="J538" s="79" t="s">
        <v>4136</v>
      </c>
      <c r="K538" s="79" t="s">
        <v>2544</v>
      </c>
      <c r="L538" s="76" t="s">
        <v>2982</v>
      </c>
      <c r="M538" s="76" t="s">
        <v>2983</v>
      </c>
      <c r="N538" s="76" t="s">
        <v>2984</v>
      </c>
      <c r="O538" s="76" t="s">
        <v>2985</v>
      </c>
      <c r="P538" s="79" t="s">
        <v>2986</v>
      </c>
      <c r="Q538" s="79" t="s">
        <v>2993</v>
      </c>
      <c r="R538" s="79" t="s">
        <v>2988</v>
      </c>
      <c r="S538" s="79" t="s">
        <v>2989</v>
      </c>
      <c r="T538" s="79" t="s">
        <v>2994</v>
      </c>
      <c r="U538" s="80" t="s">
        <v>2995</v>
      </c>
      <c r="V538" s="80">
        <v>7870</v>
      </c>
      <c r="W538" s="79">
        <v>19551</v>
      </c>
      <c r="X538" s="81">
        <v>43049</v>
      </c>
      <c r="Y538" s="79" t="s">
        <v>2221</v>
      </c>
      <c r="Z538" s="79">
        <v>4600007803</v>
      </c>
      <c r="AA538" s="82">
        <f t="shared" si="11"/>
        <v>1</v>
      </c>
      <c r="AB538" s="80" t="s">
        <v>5245</v>
      </c>
      <c r="AC538" s="80" t="s">
        <v>2405</v>
      </c>
      <c r="AD538" s="80"/>
      <c r="AE538" s="76"/>
      <c r="AF538" s="79" t="s">
        <v>2361</v>
      </c>
      <c r="AG538" s="76" t="s">
        <v>2992</v>
      </c>
    </row>
    <row r="539" spans="1:33" s="83" customFormat="1" ht="127.5" x14ac:dyDescent="0.25">
      <c r="A539" s="74" t="s">
        <v>2981</v>
      </c>
      <c r="B539" s="75">
        <v>93141506</v>
      </c>
      <c r="C539" s="76" t="s">
        <v>3046</v>
      </c>
      <c r="D539" s="76" t="s">
        <v>4128</v>
      </c>
      <c r="E539" s="75" t="s">
        <v>2268</v>
      </c>
      <c r="F539" s="84" t="s">
        <v>4129</v>
      </c>
      <c r="G539" s="85" t="s">
        <v>4407</v>
      </c>
      <c r="H539" s="78">
        <v>232952567</v>
      </c>
      <c r="I539" s="78">
        <v>15660225</v>
      </c>
      <c r="J539" s="79" t="s">
        <v>4136</v>
      </c>
      <c r="K539" s="79" t="s">
        <v>2544</v>
      </c>
      <c r="L539" s="76" t="s">
        <v>2982</v>
      </c>
      <c r="M539" s="76" t="s">
        <v>2983</v>
      </c>
      <c r="N539" s="76" t="s">
        <v>2984</v>
      </c>
      <c r="O539" s="76" t="s">
        <v>2985</v>
      </c>
      <c r="P539" s="79" t="s">
        <v>2986</v>
      </c>
      <c r="Q539" s="79" t="s">
        <v>2993</v>
      </c>
      <c r="R539" s="79" t="s">
        <v>2988</v>
      </c>
      <c r="S539" s="79" t="s">
        <v>2989</v>
      </c>
      <c r="T539" s="79" t="s">
        <v>2994</v>
      </c>
      <c r="U539" s="80" t="s">
        <v>2995</v>
      </c>
      <c r="V539" s="80">
        <v>7873</v>
      </c>
      <c r="W539" s="79">
        <v>19552</v>
      </c>
      <c r="X539" s="81">
        <v>43049</v>
      </c>
      <c r="Y539" s="79" t="s">
        <v>2221</v>
      </c>
      <c r="Z539" s="79">
        <v>4600007809</v>
      </c>
      <c r="AA539" s="82">
        <f t="shared" si="11"/>
        <v>1</v>
      </c>
      <c r="AB539" s="80" t="s">
        <v>3047</v>
      </c>
      <c r="AC539" s="80" t="s">
        <v>2405</v>
      </c>
      <c r="AD539" s="80"/>
      <c r="AE539" s="76"/>
      <c r="AF539" s="79" t="s">
        <v>2361</v>
      </c>
      <c r="AG539" s="76" t="s">
        <v>2992</v>
      </c>
    </row>
    <row r="540" spans="1:33" s="83" customFormat="1" ht="127.5" x14ac:dyDescent="0.25">
      <c r="A540" s="74" t="s">
        <v>2981</v>
      </c>
      <c r="B540" s="75">
        <v>93141506</v>
      </c>
      <c r="C540" s="76" t="s">
        <v>3048</v>
      </c>
      <c r="D540" s="76" t="s">
        <v>4128</v>
      </c>
      <c r="E540" s="75" t="s">
        <v>2268</v>
      </c>
      <c r="F540" s="84" t="s">
        <v>4129</v>
      </c>
      <c r="G540" s="85" t="s">
        <v>4407</v>
      </c>
      <c r="H540" s="78">
        <v>1439396073</v>
      </c>
      <c r="I540" s="78">
        <v>96675789</v>
      </c>
      <c r="J540" s="79" t="s">
        <v>4136</v>
      </c>
      <c r="K540" s="79" t="s">
        <v>2544</v>
      </c>
      <c r="L540" s="76" t="s">
        <v>2982</v>
      </c>
      <c r="M540" s="76" t="s">
        <v>2983</v>
      </c>
      <c r="N540" s="76" t="s">
        <v>2984</v>
      </c>
      <c r="O540" s="76" t="s">
        <v>2985</v>
      </c>
      <c r="P540" s="79" t="s">
        <v>2986</v>
      </c>
      <c r="Q540" s="79" t="s">
        <v>2993</v>
      </c>
      <c r="R540" s="79" t="s">
        <v>2988</v>
      </c>
      <c r="S540" s="79" t="s">
        <v>2989</v>
      </c>
      <c r="T540" s="79" t="s">
        <v>2994</v>
      </c>
      <c r="U540" s="80" t="s">
        <v>2995</v>
      </c>
      <c r="V540" s="80">
        <v>7882</v>
      </c>
      <c r="W540" s="79">
        <v>19553</v>
      </c>
      <c r="X540" s="81">
        <v>43049</v>
      </c>
      <c r="Y540" s="79" t="s">
        <v>2221</v>
      </c>
      <c r="Z540" s="79">
        <v>4600007766</v>
      </c>
      <c r="AA540" s="82">
        <f t="shared" si="11"/>
        <v>1</v>
      </c>
      <c r="AB540" s="80" t="s">
        <v>3049</v>
      </c>
      <c r="AC540" s="80" t="s">
        <v>2405</v>
      </c>
      <c r="AD540" s="80"/>
      <c r="AE540" s="76"/>
      <c r="AF540" s="79" t="s">
        <v>2361</v>
      </c>
      <c r="AG540" s="76" t="s">
        <v>2992</v>
      </c>
    </row>
    <row r="541" spans="1:33" s="83" customFormat="1" ht="127.5" x14ac:dyDescent="0.25">
      <c r="A541" s="74" t="s">
        <v>2981</v>
      </c>
      <c r="B541" s="75">
        <v>93141506</v>
      </c>
      <c r="C541" s="76" t="s">
        <v>3050</v>
      </c>
      <c r="D541" s="76" t="s">
        <v>4128</v>
      </c>
      <c r="E541" s="75" t="s">
        <v>2268</v>
      </c>
      <c r="F541" s="84" t="s">
        <v>4129</v>
      </c>
      <c r="G541" s="85" t="s">
        <v>4407</v>
      </c>
      <c r="H541" s="78">
        <v>472019589</v>
      </c>
      <c r="I541" s="78">
        <v>31320450</v>
      </c>
      <c r="J541" s="79" t="s">
        <v>4136</v>
      </c>
      <c r="K541" s="79" t="s">
        <v>2544</v>
      </c>
      <c r="L541" s="76" t="s">
        <v>2982</v>
      </c>
      <c r="M541" s="76" t="s">
        <v>2983</v>
      </c>
      <c r="N541" s="76" t="s">
        <v>2984</v>
      </c>
      <c r="O541" s="76" t="s">
        <v>2985</v>
      </c>
      <c r="P541" s="79" t="s">
        <v>2986</v>
      </c>
      <c r="Q541" s="79" t="s">
        <v>2993</v>
      </c>
      <c r="R541" s="79" t="s">
        <v>2988</v>
      </c>
      <c r="S541" s="79" t="s">
        <v>2989</v>
      </c>
      <c r="T541" s="79" t="s">
        <v>2994</v>
      </c>
      <c r="U541" s="80" t="s">
        <v>2995</v>
      </c>
      <c r="V541" s="80">
        <v>7884</v>
      </c>
      <c r="W541" s="79">
        <v>19554</v>
      </c>
      <c r="X541" s="81">
        <v>43049</v>
      </c>
      <c r="Y541" s="79" t="s">
        <v>2221</v>
      </c>
      <c r="Z541" s="79">
        <v>4600007776</v>
      </c>
      <c r="AA541" s="82">
        <f t="shared" si="11"/>
        <v>1</v>
      </c>
      <c r="AB541" s="80" t="s">
        <v>3051</v>
      </c>
      <c r="AC541" s="80" t="s">
        <v>2405</v>
      </c>
      <c r="AD541" s="80"/>
      <c r="AE541" s="76"/>
      <c r="AF541" s="79" t="s">
        <v>2361</v>
      </c>
      <c r="AG541" s="76" t="s">
        <v>2992</v>
      </c>
    </row>
    <row r="542" spans="1:33" s="83" customFormat="1" ht="127.5" x14ac:dyDescent="0.25">
      <c r="A542" s="74" t="s">
        <v>2981</v>
      </c>
      <c r="B542" s="75">
        <v>93141506</v>
      </c>
      <c r="C542" s="76" t="s">
        <v>3052</v>
      </c>
      <c r="D542" s="76" t="s">
        <v>4128</v>
      </c>
      <c r="E542" s="75" t="s">
        <v>2268</v>
      </c>
      <c r="F542" s="84" t="s">
        <v>4129</v>
      </c>
      <c r="G542" s="85" t="s">
        <v>4407</v>
      </c>
      <c r="H542" s="78">
        <v>228572287</v>
      </c>
      <c r="I542" s="78">
        <v>15660225</v>
      </c>
      <c r="J542" s="79" t="s">
        <v>4136</v>
      </c>
      <c r="K542" s="79" t="s">
        <v>2544</v>
      </c>
      <c r="L542" s="76" t="s">
        <v>2982</v>
      </c>
      <c r="M542" s="76" t="s">
        <v>2983</v>
      </c>
      <c r="N542" s="76" t="s">
        <v>2984</v>
      </c>
      <c r="O542" s="76" t="s">
        <v>2985</v>
      </c>
      <c r="P542" s="79" t="s">
        <v>2986</v>
      </c>
      <c r="Q542" s="79" t="s">
        <v>2993</v>
      </c>
      <c r="R542" s="79" t="s">
        <v>2988</v>
      </c>
      <c r="S542" s="79" t="s">
        <v>2989</v>
      </c>
      <c r="T542" s="79" t="s">
        <v>2994</v>
      </c>
      <c r="U542" s="80" t="s">
        <v>2995</v>
      </c>
      <c r="V542" s="80">
        <v>7887</v>
      </c>
      <c r="W542" s="79">
        <v>19555</v>
      </c>
      <c r="X542" s="81">
        <v>43049</v>
      </c>
      <c r="Y542" s="79" t="s">
        <v>2221</v>
      </c>
      <c r="Z542" s="79">
        <v>4600007805</v>
      </c>
      <c r="AA542" s="82">
        <f t="shared" si="11"/>
        <v>1</v>
      </c>
      <c r="AB542" s="80" t="s">
        <v>3053</v>
      </c>
      <c r="AC542" s="80" t="s">
        <v>2405</v>
      </c>
      <c r="AD542" s="80"/>
      <c r="AE542" s="76"/>
      <c r="AF542" s="79" t="s">
        <v>2361</v>
      </c>
      <c r="AG542" s="76" t="s">
        <v>2992</v>
      </c>
    </row>
    <row r="543" spans="1:33" s="83" customFormat="1" ht="127.5" x14ac:dyDescent="0.25">
      <c r="A543" s="74" t="s">
        <v>2981</v>
      </c>
      <c r="B543" s="75">
        <v>93141506</v>
      </c>
      <c r="C543" s="76" t="s">
        <v>3054</v>
      </c>
      <c r="D543" s="76" t="s">
        <v>4128</v>
      </c>
      <c r="E543" s="75" t="s">
        <v>2268</v>
      </c>
      <c r="F543" s="84" t="s">
        <v>4129</v>
      </c>
      <c r="G543" s="85" t="s">
        <v>4407</v>
      </c>
      <c r="H543" s="78">
        <v>621768790</v>
      </c>
      <c r="I543" s="78">
        <v>40716585</v>
      </c>
      <c r="J543" s="79" t="s">
        <v>4136</v>
      </c>
      <c r="K543" s="79" t="s">
        <v>2544</v>
      </c>
      <c r="L543" s="76" t="s">
        <v>2982</v>
      </c>
      <c r="M543" s="76" t="s">
        <v>2983</v>
      </c>
      <c r="N543" s="76" t="s">
        <v>2984</v>
      </c>
      <c r="O543" s="76" t="s">
        <v>2985</v>
      </c>
      <c r="P543" s="79" t="s">
        <v>2986</v>
      </c>
      <c r="Q543" s="79" t="s">
        <v>2993</v>
      </c>
      <c r="R543" s="79" t="s">
        <v>2988</v>
      </c>
      <c r="S543" s="79" t="s">
        <v>2989</v>
      </c>
      <c r="T543" s="79" t="s">
        <v>2994</v>
      </c>
      <c r="U543" s="80" t="s">
        <v>2995</v>
      </c>
      <c r="V543" s="80">
        <v>7890</v>
      </c>
      <c r="W543" s="79">
        <v>19556</v>
      </c>
      <c r="X543" s="81">
        <v>43049</v>
      </c>
      <c r="Y543" s="79" t="s">
        <v>2221</v>
      </c>
      <c r="Z543" s="79">
        <v>4600007822</v>
      </c>
      <c r="AA543" s="82">
        <f t="shared" si="11"/>
        <v>1</v>
      </c>
      <c r="AB543" s="80" t="s">
        <v>3055</v>
      </c>
      <c r="AC543" s="80" t="s">
        <v>2405</v>
      </c>
      <c r="AD543" s="80"/>
      <c r="AE543" s="76"/>
      <c r="AF543" s="79" t="s">
        <v>2361</v>
      </c>
      <c r="AG543" s="76" t="s">
        <v>2992</v>
      </c>
    </row>
    <row r="544" spans="1:33" s="83" customFormat="1" ht="127.5" x14ac:dyDescent="0.25">
      <c r="A544" s="74" t="s">
        <v>2981</v>
      </c>
      <c r="B544" s="75">
        <v>93141506</v>
      </c>
      <c r="C544" s="76" t="s">
        <v>3056</v>
      </c>
      <c r="D544" s="76" t="s">
        <v>4128</v>
      </c>
      <c r="E544" s="75" t="s">
        <v>2268</v>
      </c>
      <c r="F544" s="84" t="s">
        <v>4129</v>
      </c>
      <c r="G544" s="85" t="s">
        <v>4407</v>
      </c>
      <c r="H544" s="78">
        <v>460020535</v>
      </c>
      <c r="I544" s="78">
        <v>31320450</v>
      </c>
      <c r="J544" s="79" t="s">
        <v>4136</v>
      </c>
      <c r="K544" s="79" t="s">
        <v>2544</v>
      </c>
      <c r="L544" s="76" t="s">
        <v>2982</v>
      </c>
      <c r="M544" s="76" t="s">
        <v>2983</v>
      </c>
      <c r="N544" s="76" t="s">
        <v>2984</v>
      </c>
      <c r="O544" s="76" t="s">
        <v>2985</v>
      </c>
      <c r="P544" s="79" t="s">
        <v>2986</v>
      </c>
      <c r="Q544" s="79" t="s">
        <v>2993</v>
      </c>
      <c r="R544" s="79" t="s">
        <v>2988</v>
      </c>
      <c r="S544" s="79" t="s">
        <v>2989</v>
      </c>
      <c r="T544" s="79" t="s">
        <v>2994</v>
      </c>
      <c r="U544" s="80" t="s">
        <v>2995</v>
      </c>
      <c r="V544" s="80">
        <v>7892</v>
      </c>
      <c r="W544" s="79">
        <v>19557</v>
      </c>
      <c r="X544" s="81">
        <v>43049</v>
      </c>
      <c r="Y544" s="79" t="s">
        <v>2221</v>
      </c>
      <c r="Z544" s="79">
        <v>4600007835</v>
      </c>
      <c r="AA544" s="82">
        <f t="shared" si="11"/>
        <v>1</v>
      </c>
      <c r="AB544" s="80" t="s">
        <v>3057</v>
      </c>
      <c r="AC544" s="80" t="s">
        <v>2405</v>
      </c>
      <c r="AD544" s="80"/>
      <c r="AE544" s="76"/>
      <c r="AF544" s="79" t="s">
        <v>2361</v>
      </c>
      <c r="AG544" s="76" t="s">
        <v>2992</v>
      </c>
    </row>
    <row r="545" spans="1:33" s="83" customFormat="1" ht="127.5" x14ac:dyDescent="0.25">
      <c r="A545" s="74" t="s">
        <v>2981</v>
      </c>
      <c r="B545" s="75">
        <v>93141506</v>
      </c>
      <c r="C545" s="76" t="s">
        <v>3058</v>
      </c>
      <c r="D545" s="76" t="s">
        <v>4128</v>
      </c>
      <c r="E545" s="75" t="s">
        <v>2268</v>
      </c>
      <c r="F545" s="84" t="s">
        <v>4129</v>
      </c>
      <c r="G545" s="85" t="s">
        <v>4407</v>
      </c>
      <c r="H545" s="78">
        <v>410710293</v>
      </c>
      <c r="I545" s="78">
        <v>27770799</v>
      </c>
      <c r="J545" s="79" t="s">
        <v>4136</v>
      </c>
      <c r="K545" s="79" t="s">
        <v>2544</v>
      </c>
      <c r="L545" s="76" t="s">
        <v>2982</v>
      </c>
      <c r="M545" s="76" t="s">
        <v>2983</v>
      </c>
      <c r="N545" s="76" t="s">
        <v>2984</v>
      </c>
      <c r="O545" s="76" t="s">
        <v>2985</v>
      </c>
      <c r="P545" s="79" t="s">
        <v>2986</v>
      </c>
      <c r="Q545" s="79" t="s">
        <v>2993</v>
      </c>
      <c r="R545" s="79" t="s">
        <v>2988</v>
      </c>
      <c r="S545" s="79" t="s">
        <v>2989</v>
      </c>
      <c r="T545" s="79" t="s">
        <v>2994</v>
      </c>
      <c r="U545" s="80" t="s">
        <v>2995</v>
      </c>
      <c r="V545" s="80">
        <v>7896</v>
      </c>
      <c r="W545" s="79">
        <v>19558</v>
      </c>
      <c r="X545" s="81">
        <v>43049</v>
      </c>
      <c r="Y545" s="79" t="s">
        <v>2221</v>
      </c>
      <c r="Z545" s="79">
        <v>4600007876</v>
      </c>
      <c r="AA545" s="82">
        <f t="shared" si="11"/>
        <v>1</v>
      </c>
      <c r="AB545" s="80" t="s">
        <v>3059</v>
      </c>
      <c r="AC545" s="80" t="s">
        <v>2405</v>
      </c>
      <c r="AD545" s="80"/>
      <c r="AE545" s="76"/>
      <c r="AF545" s="79" t="s">
        <v>2361</v>
      </c>
      <c r="AG545" s="76" t="s">
        <v>2992</v>
      </c>
    </row>
    <row r="546" spans="1:33" s="83" customFormat="1" ht="127.5" x14ac:dyDescent="0.25">
      <c r="A546" s="74" t="s">
        <v>2981</v>
      </c>
      <c r="B546" s="75">
        <v>93141506</v>
      </c>
      <c r="C546" s="76" t="s">
        <v>5246</v>
      </c>
      <c r="D546" s="76" t="s">
        <v>4128</v>
      </c>
      <c r="E546" s="75" t="s">
        <v>2268</v>
      </c>
      <c r="F546" s="84" t="s">
        <v>4129</v>
      </c>
      <c r="G546" s="85" t="s">
        <v>4407</v>
      </c>
      <c r="H546" s="78">
        <v>2146536811</v>
      </c>
      <c r="I546" s="78">
        <v>147181541</v>
      </c>
      <c r="J546" s="79" t="s">
        <v>4136</v>
      </c>
      <c r="K546" s="79" t="s">
        <v>2544</v>
      </c>
      <c r="L546" s="76" t="s">
        <v>2982</v>
      </c>
      <c r="M546" s="76" t="s">
        <v>2983</v>
      </c>
      <c r="N546" s="76" t="s">
        <v>2984</v>
      </c>
      <c r="O546" s="76" t="s">
        <v>2985</v>
      </c>
      <c r="P546" s="79" t="s">
        <v>2986</v>
      </c>
      <c r="Q546" s="79" t="s">
        <v>2993</v>
      </c>
      <c r="R546" s="79" t="s">
        <v>2988</v>
      </c>
      <c r="S546" s="79" t="s">
        <v>2989</v>
      </c>
      <c r="T546" s="79" t="s">
        <v>2994</v>
      </c>
      <c r="U546" s="80" t="s">
        <v>2995</v>
      </c>
      <c r="V546" s="80">
        <v>7900</v>
      </c>
      <c r="W546" s="79">
        <v>19560</v>
      </c>
      <c r="X546" s="81">
        <v>43049</v>
      </c>
      <c r="Y546" s="79" t="s">
        <v>2221</v>
      </c>
      <c r="Z546" s="79">
        <v>4600007886</v>
      </c>
      <c r="AA546" s="82">
        <f t="shared" si="11"/>
        <v>1</v>
      </c>
      <c r="AB546" s="80" t="s">
        <v>5247</v>
      </c>
      <c r="AC546" s="80" t="s">
        <v>2405</v>
      </c>
      <c r="AD546" s="80"/>
      <c r="AE546" s="76"/>
      <c r="AF546" s="79" t="s">
        <v>2361</v>
      </c>
      <c r="AG546" s="76" t="s">
        <v>2992</v>
      </c>
    </row>
    <row r="547" spans="1:33" s="83" customFormat="1" ht="127.5" x14ac:dyDescent="0.25">
      <c r="A547" s="74" t="s">
        <v>2981</v>
      </c>
      <c r="B547" s="75">
        <v>93141506</v>
      </c>
      <c r="C547" s="76" t="s">
        <v>5248</v>
      </c>
      <c r="D547" s="76" t="s">
        <v>4128</v>
      </c>
      <c r="E547" s="75" t="s">
        <v>2268</v>
      </c>
      <c r="F547" s="84" t="s">
        <v>4129</v>
      </c>
      <c r="G547" s="85" t="s">
        <v>4407</v>
      </c>
      <c r="H547" s="78">
        <v>1223550932</v>
      </c>
      <c r="I547" s="78">
        <v>79949265</v>
      </c>
      <c r="J547" s="79" t="s">
        <v>4136</v>
      </c>
      <c r="K547" s="79" t="s">
        <v>2544</v>
      </c>
      <c r="L547" s="76" t="s">
        <v>2982</v>
      </c>
      <c r="M547" s="76" t="s">
        <v>2983</v>
      </c>
      <c r="N547" s="76" t="s">
        <v>2984</v>
      </c>
      <c r="O547" s="76" t="s">
        <v>2985</v>
      </c>
      <c r="P547" s="79" t="s">
        <v>2986</v>
      </c>
      <c r="Q547" s="79" t="s">
        <v>2993</v>
      </c>
      <c r="R547" s="79" t="s">
        <v>2988</v>
      </c>
      <c r="S547" s="79" t="s">
        <v>2989</v>
      </c>
      <c r="T547" s="79" t="s">
        <v>2994</v>
      </c>
      <c r="U547" s="80" t="s">
        <v>2995</v>
      </c>
      <c r="V547" s="80">
        <v>7915</v>
      </c>
      <c r="W547" s="79">
        <v>19528</v>
      </c>
      <c r="X547" s="81">
        <v>43049</v>
      </c>
      <c r="Y547" s="79" t="s">
        <v>2221</v>
      </c>
      <c r="Z547" s="79">
        <v>4600007841</v>
      </c>
      <c r="AA547" s="82">
        <f t="shared" si="11"/>
        <v>1</v>
      </c>
      <c r="AB547" s="80" t="s">
        <v>3069</v>
      </c>
      <c r="AC547" s="80" t="s">
        <v>2405</v>
      </c>
      <c r="AD547" s="80"/>
      <c r="AE547" s="76"/>
      <c r="AF547" s="79" t="s">
        <v>2361</v>
      </c>
      <c r="AG547" s="76" t="s">
        <v>2992</v>
      </c>
    </row>
    <row r="548" spans="1:33" s="83" customFormat="1" ht="127.5" x14ac:dyDescent="0.25">
      <c r="A548" s="74" t="s">
        <v>2981</v>
      </c>
      <c r="B548" s="75">
        <v>93141506</v>
      </c>
      <c r="C548" s="76" t="s">
        <v>5249</v>
      </c>
      <c r="D548" s="76" t="s">
        <v>4128</v>
      </c>
      <c r="E548" s="75" t="s">
        <v>2268</v>
      </c>
      <c r="F548" s="84" t="s">
        <v>4129</v>
      </c>
      <c r="G548" s="85" t="s">
        <v>4407</v>
      </c>
      <c r="H548" s="78">
        <v>309949145</v>
      </c>
      <c r="I548" s="78">
        <v>20880300</v>
      </c>
      <c r="J548" s="79" t="s">
        <v>4136</v>
      </c>
      <c r="K548" s="79" t="s">
        <v>2544</v>
      </c>
      <c r="L548" s="76" t="s">
        <v>2982</v>
      </c>
      <c r="M548" s="76" t="s">
        <v>2983</v>
      </c>
      <c r="N548" s="76" t="s">
        <v>2984</v>
      </c>
      <c r="O548" s="76" t="s">
        <v>2985</v>
      </c>
      <c r="P548" s="79" t="s">
        <v>2986</v>
      </c>
      <c r="Q548" s="79" t="s">
        <v>2993</v>
      </c>
      <c r="R548" s="79" t="s">
        <v>2988</v>
      </c>
      <c r="S548" s="79" t="s">
        <v>2989</v>
      </c>
      <c r="T548" s="79" t="s">
        <v>2994</v>
      </c>
      <c r="U548" s="80" t="s">
        <v>2995</v>
      </c>
      <c r="V548" s="80">
        <v>7901</v>
      </c>
      <c r="W548" s="79">
        <v>19519</v>
      </c>
      <c r="X548" s="81">
        <v>43049</v>
      </c>
      <c r="Y548" s="79" t="s">
        <v>2221</v>
      </c>
      <c r="Z548" s="79">
        <v>4600007840</v>
      </c>
      <c r="AA548" s="82">
        <f t="shared" si="11"/>
        <v>1</v>
      </c>
      <c r="AB548" s="80" t="s">
        <v>3024</v>
      </c>
      <c r="AC548" s="80" t="s">
        <v>2405</v>
      </c>
      <c r="AD548" s="80"/>
      <c r="AE548" s="76"/>
      <c r="AF548" s="79" t="s">
        <v>2361</v>
      </c>
      <c r="AG548" s="76" t="s">
        <v>2992</v>
      </c>
    </row>
    <row r="549" spans="1:33" s="83" customFormat="1" ht="63.75" x14ac:dyDescent="0.25">
      <c r="A549" s="74" t="s">
        <v>2981</v>
      </c>
      <c r="B549" s="75">
        <v>93151501</v>
      </c>
      <c r="C549" s="76" t="s">
        <v>5250</v>
      </c>
      <c r="D549" s="76" t="s">
        <v>4128</v>
      </c>
      <c r="E549" s="75" t="s">
        <v>2268</v>
      </c>
      <c r="F549" s="84" t="s">
        <v>2834</v>
      </c>
      <c r="G549" s="77" t="s">
        <v>2338</v>
      </c>
      <c r="H549" s="78">
        <v>1648557734</v>
      </c>
      <c r="I549" s="78">
        <v>1648557734</v>
      </c>
      <c r="J549" s="79" t="s">
        <v>4136</v>
      </c>
      <c r="K549" s="79" t="s">
        <v>2544</v>
      </c>
      <c r="L549" s="76" t="s">
        <v>2982</v>
      </c>
      <c r="M549" s="76" t="s">
        <v>2983</v>
      </c>
      <c r="N549" s="76" t="s">
        <v>2984</v>
      </c>
      <c r="O549" s="76" t="s">
        <v>2985</v>
      </c>
      <c r="P549" s="79" t="s">
        <v>2986</v>
      </c>
      <c r="Q549" s="79" t="s">
        <v>2987</v>
      </c>
      <c r="R549" s="79" t="s">
        <v>2988</v>
      </c>
      <c r="S549" s="79" t="s">
        <v>2989</v>
      </c>
      <c r="T549" s="79" t="s">
        <v>2990</v>
      </c>
      <c r="U549" s="80" t="s">
        <v>2991</v>
      </c>
      <c r="V549" s="80" t="s">
        <v>5251</v>
      </c>
      <c r="W549" s="79" t="s">
        <v>2221</v>
      </c>
      <c r="X549" s="81">
        <v>43049</v>
      </c>
      <c r="Y549" s="79" t="s">
        <v>2221</v>
      </c>
      <c r="Z549" s="79" t="s">
        <v>5251</v>
      </c>
      <c r="AA549" s="82">
        <f t="shared" si="11"/>
        <v>1</v>
      </c>
      <c r="AB549" s="80" t="s">
        <v>2635</v>
      </c>
      <c r="AC549" s="80" t="s">
        <v>2405</v>
      </c>
      <c r="AD549" s="80"/>
      <c r="AE549" s="76"/>
      <c r="AF549" s="79" t="s">
        <v>2402</v>
      </c>
      <c r="AG549" s="76" t="s">
        <v>2992</v>
      </c>
    </row>
    <row r="550" spans="1:33" s="83" customFormat="1" ht="63.75" x14ac:dyDescent="0.25">
      <c r="A550" s="74" t="s">
        <v>2981</v>
      </c>
      <c r="B550" s="75">
        <v>93151501</v>
      </c>
      <c r="C550" s="76" t="s">
        <v>5252</v>
      </c>
      <c r="D550" s="76" t="s">
        <v>4128</v>
      </c>
      <c r="E550" s="75" t="s">
        <v>2224</v>
      </c>
      <c r="F550" s="84" t="s">
        <v>2834</v>
      </c>
      <c r="G550" s="77" t="s">
        <v>2338</v>
      </c>
      <c r="H550" s="78">
        <v>791156482</v>
      </c>
      <c r="I550" s="78">
        <v>791156482</v>
      </c>
      <c r="J550" s="79" t="s">
        <v>4136</v>
      </c>
      <c r="K550" s="79" t="s">
        <v>2544</v>
      </c>
      <c r="L550" s="76" t="s">
        <v>2982</v>
      </c>
      <c r="M550" s="76" t="s">
        <v>2983</v>
      </c>
      <c r="N550" s="76" t="s">
        <v>5253</v>
      </c>
      <c r="O550" s="76" t="s">
        <v>2985</v>
      </c>
      <c r="P550" s="79" t="s">
        <v>3289</v>
      </c>
      <c r="Q550" s="79"/>
      <c r="R550" s="79"/>
      <c r="S550" s="79"/>
      <c r="T550" s="79"/>
      <c r="U550" s="80"/>
      <c r="V550" s="80">
        <v>7935</v>
      </c>
      <c r="W550" s="79">
        <v>19593</v>
      </c>
      <c r="X550" s="81">
        <v>43049</v>
      </c>
      <c r="Y550" s="79" t="s">
        <v>2221</v>
      </c>
      <c r="Z550" s="79">
        <v>4600007845</v>
      </c>
      <c r="AA550" s="82">
        <f t="shared" si="11"/>
        <v>1</v>
      </c>
      <c r="AB550" s="80" t="s">
        <v>5254</v>
      </c>
      <c r="AC550" s="80" t="s">
        <v>2405</v>
      </c>
      <c r="AD550" s="80"/>
      <c r="AE550" s="76"/>
      <c r="AF550" s="79" t="s">
        <v>2402</v>
      </c>
      <c r="AG550" s="76" t="s">
        <v>2992</v>
      </c>
    </row>
    <row r="551" spans="1:33" s="83" customFormat="1" ht="76.5" x14ac:dyDescent="0.25">
      <c r="A551" s="74" t="s">
        <v>2981</v>
      </c>
      <c r="B551" s="75">
        <v>93141506</v>
      </c>
      <c r="C551" s="76" t="s">
        <v>5255</v>
      </c>
      <c r="D551" s="76" t="s">
        <v>4128</v>
      </c>
      <c r="E551" s="75" t="s">
        <v>2237</v>
      </c>
      <c r="F551" s="84" t="s">
        <v>4129</v>
      </c>
      <c r="G551" s="77" t="s">
        <v>2338</v>
      </c>
      <c r="H551" s="78">
        <v>124294682</v>
      </c>
      <c r="I551" s="78">
        <v>124294682</v>
      </c>
      <c r="J551" s="79" t="s">
        <v>2874</v>
      </c>
      <c r="K551" s="79" t="s">
        <v>2221</v>
      </c>
      <c r="L551" s="76" t="s">
        <v>2982</v>
      </c>
      <c r="M551" s="76" t="s">
        <v>2983</v>
      </c>
      <c r="N551" s="76" t="s">
        <v>5253</v>
      </c>
      <c r="O551" s="76" t="s">
        <v>2985</v>
      </c>
      <c r="P551" s="79" t="s">
        <v>3289</v>
      </c>
      <c r="Q551" s="79"/>
      <c r="R551" s="79"/>
      <c r="S551" s="79"/>
      <c r="T551" s="79"/>
      <c r="U551" s="80"/>
      <c r="V551" s="80">
        <v>7954</v>
      </c>
      <c r="W551" s="79">
        <v>19608</v>
      </c>
      <c r="X551" s="81">
        <v>43049</v>
      </c>
      <c r="Y551" s="79" t="s">
        <v>2221</v>
      </c>
      <c r="Z551" s="79">
        <v>4600007861</v>
      </c>
      <c r="AA551" s="82">
        <f t="shared" si="11"/>
        <v>1</v>
      </c>
      <c r="AB551" s="80" t="s">
        <v>5256</v>
      </c>
      <c r="AC551" s="80" t="s">
        <v>2405</v>
      </c>
      <c r="AD551" s="80"/>
      <c r="AE551" s="76"/>
      <c r="AF551" s="79" t="s">
        <v>2223</v>
      </c>
      <c r="AG551" s="76" t="s">
        <v>2992</v>
      </c>
    </row>
    <row r="552" spans="1:33" s="83" customFormat="1" ht="51" x14ac:dyDescent="0.25">
      <c r="A552" s="74" t="s">
        <v>2981</v>
      </c>
      <c r="B552" s="75">
        <v>81112105</v>
      </c>
      <c r="C552" s="76" t="s">
        <v>3070</v>
      </c>
      <c r="D552" s="76" t="s">
        <v>4128</v>
      </c>
      <c r="E552" s="75" t="s">
        <v>2225</v>
      </c>
      <c r="F552" s="75" t="s">
        <v>2260</v>
      </c>
      <c r="G552" s="77" t="s">
        <v>2338</v>
      </c>
      <c r="H552" s="78">
        <v>34000000</v>
      </c>
      <c r="I552" s="78">
        <v>34000000</v>
      </c>
      <c r="J552" s="79" t="s">
        <v>4136</v>
      </c>
      <c r="K552" s="79" t="s">
        <v>2544</v>
      </c>
      <c r="L552" s="76" t="s">
        <v>2982</v>
      </c>
      <c r="M552" s="76" t="s">
        <v>2983</v>
      </c>
      <c r="N552" s="76" t="s">
        <v>2984</v>
      </c>
      <c r="O552" s="76" t="s">
        <v>2985</v>
      </c>
      <c r="P552" s="79" t="s">
        <v>2986</v>
      </c>
      <c r="Q552" s="79" t="s">
        <v>3071</v>
      </c>
      <c r="R552" s="79" t="s">
        <v>2988</v>
      </c>
      <c r="S552" s="79" t="s">
        <v>2989</v>
      </c>
      <c r="T552" s="79" t="s">
        <v>3072</v>
      </c>
      <c r="U552" s="80" t="s">
        <v>3073</v>
      </c>
      <c r="V552" s="80"/>
      <c r="W552" s="79"/>
      <c r="X552" s="81"/>
      <c r="Y552" s="79"/>
      <c r="Z552" s="79"/>
      <c r="AA552" s="82" t="str">
        <f t="shared" si="11"/>
        <v/>
      </c>
      <c r="AB552" s="80"/>
      <c r="AC552" s="80" t="s">
        <v>2412</v>
      </c>
      <c r="AD552" s="80"/>
      <c r="AE552" s="76"/>
      <c r="AF552" s="79" t="s">
        <v>2223</v>
      </c>
      <c r="AG552" s="76" t="s">
        <v>2992</v>
      </c>
    </row>
    <row r="553" spans="1:33" s="83" customFormat="1" ht="127.5" x14ac:dyDescent="0.25">
      <c r="A553" s="74" t="s">
        <v>2981</v>
      </c>
      <c r="B553" s="75">
        <v>93141509</v>
      </c>
      <c r="C553" s="76" t="s">
        <v>5257</v>
      </c>
      <c r="D553" s="76" t="s">
        <v>4128</v>
      </c>
      <c r="E553" s="75" t="s">
        <v>2225</v>
      </c>
      <c r="F553" s="84" t="s">
        <v>4129</v>
      </c>
      <c r="G553" s="85" t="s">
        <v>4407</v>
      </c>
      <c r="H553" s="78">
        <v>113995921548</v>
      </c>
      <c r="I553" s="78">
        <v>16239151712</v>
      </c>
      <c r="J553" s="79" t="s">
        <v>4136</v>
      </c>
      <c r="K553" s="79" t="s">
        <v>2544</v>
      </c>
      <c r="L553" s="76" t="s">
        <v>2982</v>
      </c>
      <c r="M553" s="76" t="s">
        <v>2983</v>
      </c>
      <c r="N553" s="76" t="s">
        <v>5253</v>
      </c>
      <c r="O553" s="76" t="s">
        <v>2985</v>
      </c>
      <c r="P553" s="79" t="s">
        <v>2986</v>
      </c>
      <c r="Q553" s="79" t="s">
        <v>2993</v>
      </c>
      <c r="R553" s="79" t="s">
        <v>2988</v>
      </c>
      <c r="S553" s="79" t="s">
        <v>2989</v>
      </c>
      <c r="T553" s="79" t="s">
        <v>2994</v>
      </c>
      <c r="U553" s="80" t="s">
        <v>5258</v>
      </c>
      <c r="V553" s="80" t="s">
        <v>2221</v>
      </c>
      <c r="W553" s="79" t="s">
        <v>2221</v>
      </c>
      <c r="X553" s="81">
        <v>43008</v>
      </c>
      <c r="Y553" s="79" t="s">
        <v>2221</v>
      </c>
      <c r="Z553" s="79">
        <v>896</v>
      </c>
      <c r="AA553" s="82">
        <f t="shared" si="11"/>
        <v>1</v>
      </c>
      <c r="AB553" s="80" t="s">
        <v>5259</v>
      </c>
      <c r="AC553" s="80" t="s">
        <v>2222</v>
      </c>
      <c r="AD553" s="80"/>
      <c r="AE553" s="76" t="s">
        <v>5260</v>
      </c>
      <c r="AF553" s="79" t="s">
        <v>2223</v>
      </c>
      <c r="AG553" s="76" t="s">
        <v>2992</v>
      </c>
    </row>
    <row r="554" spans="1:33" s="83" customFormat="1" ht="127.5" x14ac:dyDescent="0.25">
      <c r="A554" s="74" t="s">
        <v>2981</v>
      </c>
      <c r="B554" s="75">
        <v>93141506</v>
      </c>
      <c r="C554" s="76" t="s">
        <v>5261</v>
      </c>
      <c r="D554" s="76" t="s">
        <v>4128</v>
      </c>
      <c r="E554" s="75" t="s">
        <v>2225</v>
      </c>
      <c r="F554" s="84" t="s">
        <v>4129</v>
      </c>
      <c r="G554" s="85" t="s">
        <v>4407</v>
      </c>
      <c r="H554" s="78">
        <v>3419265601</v>
      </c>
      <c r="I554" s="78">
        <v>244193318</v>
      </c>
      <c r="J554" s="79" t="s">
        <v>4136</v>
      </c>
      <c r="K554" s="79" t="s">
        <v>2544</v>
      </c>
      <c r="L554" s="76" t="s">
        <v>2982</v>
      </c>
      <c r="M554" s="76" t="s">
        <v>2983</v>
      </c>
      <c r="N554" s="76" t="s">
        <v>5253</v>
      </c>
      <c r="O554" s="76" t="s">
        <v>2985</v>
      </c>
      <c r="P554" s="79" t="s">
        <v>2986</v>
      </c>
      <c r="Q554" s="79" t="s">
        <v>2993</v>
      </c>
      <c r="R554" s="79" t="s">
        <v>2988</v>
      </c>
      <c r="S554" s="79" t="s">
        <v>2989</v>
      </c>
      <c r="T554" s="79" t="s">
        <v>2994</v>
      </c>
      <c r="U554" s="80" t="s">
        <v>5258</v>
      </c>
      <c r="V554" s="80"/>
      <c r="W554" s="79"/>
      <c r="X554" s="81"/>
      <c r="Y554" s="79"/>
      <c r="Z554" s="79"/>
      <c r="AA554" s="82" t="str">
        <f t="shared" si="11"/>
        <v/>
      </c>
      <c r="AB554" s="80"/>
      <c r="AC554" s="80"/>
      <c r="AD554" s="80"/>
      <c r="AE554" s="76"/>
      <c r="AF554" s="79" t="s">
        <v>2361</v>
      </c>
      <c r="AG554" s="76" t="s">
        <v>2992</v>
      </c>
    </row>
    <row r="555" spans="1:33" s="83" customFormat="1" ht="127.5" x14ac:dyDescent="0.25">
      <c r="A555" s="74" t="s">
        <v>2981</v>
      </c>
      <c r="B555" s="75">
        <v>93141506</v>
      </c>
      <c r="C555" s="76" t="s">
        <v>5261</v>
      </c>
      <c r="D555" s="76" t="s">
        <v>4128</v>
      </c>
      <c r="E555" s="75" t="s">
        <v>2225</v>
      </c>
      <c r="F555" s="84" t="s">
        <v>4129</v>
      </c>
      <c r="G555" s="85" t="s">
        <v>4407</v>
      </c>
      <c r="H555" s="78">
        <v>3610142987</v>
      </c>
      <c r="I555" s="78">
        <v>258348779</v>
      </c>
      <c r="J555" s="79" t="s">
        <v>4136</v>
      </c>
      <c r="K555" s="79" t="s">
        <v>2544</v>
      </c>
      <c r="L555" s="76" t="s">
        <v>2982</v>
      </c>
      <c r="M555" s="76" t="s">
        <v>2983</v>
      </c>
      <c r="N555" s="76" t="s">
        <v>5253</v>
      </c>
      <c r="O555" s="76" t="s">
        <v>2985</v>
      </c>
      <c r="P555" s="79" t="s">
        <v>2986</v>
      </c>
      <c r="Q555" s="79" t="s">
        <v>2993</v>
      </c>
      <c r="R555" s="79" t="s">
        <v>2988</v>
      </c>
      <c r="S555" s="79" t="s">
        <v>2989</v>
      </c>
      <c r="T555" s="79" t="s">
        <v>2994</v>
      </c>
      <c r="U555" s="80" t="s">
        <v>5258</v>
      </c>
      <c r="V555" s="80"/>
      <c r="W555" s="79"/>
      <c r="X555" s="81"/>
      <c r="Y555" s="79"/>
      <c r="Z555" s="79"/>
      <c r="AA555" s="82" t="str">
        <f t="shared" si="11"/>
        <v/>
      </c>
      <c r="AB555" s="80"/>
      <c r="AC555" s="80"/>
      <c r="AD555" s="80"/>
      <c r="AE555" s="76"/>
      <c r="AF555" s="79" t="s">
        <v>2361</v>
      </c>
      <c r="AG555" s="76" t="s">
        <v>2992</v>
      </c>
    </row>
    <row r="556" spans="1:33" s="83" customFormat="1" ht="127.5" x14ac:dyDescent="0.25">
      <c r="A556" s="74" t="s">
        <v>2981</v>
      </c>
      <c r="B556" s="75">
        <v>93141506</v>
      </c>
      <c r="C556" s="76" t="s">
        <v>5261</v>
      </c>
      <c r="D556" s="76" t="s">
        <v>4128</v>
      </c>
      <c r="E556" s="75" t="s">
        <v>2225</v>
      </c>
      <c r="F556" s="84" t="s">
        <v>4129</v>
      </c>
      <c r="G556" s="85" t="s">
        <v>4407</v>
      </c>
      <c r="H556" s="78">
        <v>3404449977</v>
      </c>
      <c r="I556" s="78">
        <v>243359898</v>
      </c>
      <c r="J556" s="79" t="s">
        <v>4136</v>
      </c>
      <c r="K556" s="79" t="s">
        <v>2544</v>
      </c>
      <c r="L556" s="76" t="s">
        <v>2982</v>
      </c>
      <c r="M556" s="76" t="s">
        <v>2983</v>
      </c>
      <c r="N556" s="76" t="s">
        <v>5253</v>
      </c>
      <c r="O556" s="76" t="s">
        <v>2985</v>
      </c>
      <c r="P556" s="79" t="s">
        <v>2986</v>
      </c>
      <c r="Q556" s="79" t="s">
        <v>2993</v>
      </c>
      <c r="R556" s="79" t="s">
        <v>2988</v>
      </c>
      <c r="S556" s="79" t="s">
        <v>2989</v>
      </c>
      <c r="T556" s="79" t="s">
        <v>2994</v>
      </c>
      <c r="U556" s="80" t="s">
        <v>5258</v>
      </c>
      <c r="V556" s="80"/>
      <c r="W556" s="79"/>
      <c r="X556" s="81"/>
      <c r="Y556" s="79"/>
      <c r="Z556" s="79"/>
      <c r="AA556" s="82" t="str">
        <f t="shared" si="11"/>
        <v/>
      </c>
      <c r="AB556" s="80"/>
      <c r="AC556" s="80"/>
      <c r="AD556" s="80"/>
      <c r="AE556" s="76"/>
      <c r="AF556" s="79" t="s">
        <v>2361</v>
      </c>
      <c r="AG556" s="76" t="s">
        <v>2992</v>
      </c>
    </row>
    <row r="557" spans="1:33" s="83" customFormat="1" ht="127.5" x14ac:dyDescent="0.25">
      <c r="A557" s="74" t="s">
        <v>2981</v>
      </c>
      <c r="B557" s="75">
        <v>93141506</v>
      </c>
      <c r="C557" s="76" t="s">
        <v>5261</v>
      </c>
      <c r="D557" s="76" t="s">
        <v>4128</v>
      </c>
      <c r="E557" s="75" t="s">
        <v>2225</v>
      </c>
      <c r="F557" s="84" t="s">
        <v>4129</v>
      </c>
      <c r="G557" s="85" t="s">
        <v>4407</v>
      </c>
      <c r="H557" s="78">
        <v>3300337706</v>
      </c>
      <c r="I557" s="78">
        <v>230401912</v>
      </c>
      <c r="J557" s="79" t="s">
        <v>4136</v>
      </c>
      <c r="K557" s="79" t="s">
        <v>2544</v>
      </c>
      <c r="L557" s="76" t="s">
        <v>2982</v>
      </c>
      <c r="M557" s="76" t="s">
        <v>2983</v>
      </c>
      <c r="N557" s="76" t="s">
        <v>5253</v>
      </c>
      <c r="O557" s="76" t="s">
        <v>2985</v>
      </c>
      <c r="P557" s="79" t="s">
        <v>2986</v>
      </c>
      <c r="Q557" s="79" t="s">
        <v>2993</v>
      </c>
      <c r="R557" s="79" t="s">
        <v>2988</v>
      </c>
      <c r="S557" s="79" t="s">
        <v>2989</v>
      </c>
      <c r="T557" s="79" t="s">
        <v>2994</v>
      </c>
      <c r="U557" s="80" t="s">
        <v>5258</v>
      </c>
      <c r="V557" s="80"/>
      <c r="W557" s="79"/>
      <c r="X557" s="81"/>
      <c r="Y557" s="79"/>
      <c r="Z557" s="79"/>
      <c r="AA557" s="82" t="str">
        <f t="shared" si="11"/>
        <v/>
      </c>
      <c r="AB557" s="80"/>
      <c r="AC557" s="80"/>
      <c r="AD557" s="80"/>
      <c r="AE557" s="76"/>
      <c r="AF557" s="79" t="s">
        <v>2361</v>
      </c>
      <c r="AG557" s="76" t="s">
        <v>2992</v>
      </c>
    </row>
    <row r="558" spans="1:33" s="83" customFormat="1" ht="127.5" x14ac:dyDescent="0.25">
      <c r="A558" s="74" t="s">
        <v>2981</v>
      </c>
      <c r="B558" s="75">
        <v>93141506</v>
      </c>
      <c r="C558" s="76" t="s">
        <v>5261</v>
      </c>
      <c r="D558" s="76" t="s">
        <v>4128</v>
      </c>
      <c r="E558" s="75" t="s">
        <v>2225</v>
      </c>
      <c r="F558" s="84" t="s">
        <v>4129</v>
      </c>
      <c r="G558" s="85" t="s">
        <v>4407</v>
      </c>
      <c r="H558" s="78">
        <v>3305300963</v>
      </c>
      <c r="I558" s="78">
        <v>236642550</v>
      </c>
      <c r="J558" s="79" t="s">
        <v>4136</v>
      </c>
      <c r="K558" s="79" t="s">
        <v>2544</v>
      </c>
      <c r="L558" s="76" t="s">
        <v>2982</v>
      </c>
      <c r="M558" s="76" t="s">
        <v>2983</v>
      </c>
      <c r="N558" s="76" t="s">
        <v>5253</v>
      </c>
      <c r="O558" s="76" t="s">
        <v>2985</v>
      </c>
      <c r="P558" s="79" t="s">
        <v>2986</v>
      </c>
      <c r="Q558" s="79" t="s">
        <v>2993</v>
      </c>
      <c r="R558" s="79" t="s">
        <v>2988</v>
      </c>
      <c r="S558" s="79" t="s">
        <v>2989</v>
      </c>
      <c r="T558" s="79" t="s">
        <v>2994</v>
      </c>
      <c r="U558" s="80" t="s">
        <v>5258</v>
      </c>
      <c r="V558" s="80"/>
      <c r="W558" s="79"/>
      <c r="X558" s="81"/>
      <c r="Y558" s="79"/>
      <c r="Z558" s="79"/>
      <c r="AA558" s="82" t="str">
        <f t="shared" si="11"/>
        <v/>
      </c>
      <c r="AB558" s="80"/>
      <c r="AC558" s="80"/>
      <c r="AD558" s="80"/>
      <c r="AE558" s="76"/>
      <c r="AF558" s="79" t="s">
        <v>2361</v>
      </c>
      <c r="AG558" s="76" t="s">
        <v>2992</v>
      </c>
    </row>
    <row r="559" spans="1:33" s="83" customFormat="1" ht="127.5" x14ac:dyDescent="0.25">
      <c r="A559" s="74" t="s">
        <v>2981</v>
      </c>
      <c r="B559" s="75">
        <v>93141506</v>
      </c>
      <c r="C559" s="76" t="s">
        <v>5261</v>
      </c>
      <c r="D559" s="76" t="s">
        <v>4128</v>
      </c>
      <c r="E559" s="75" t="s">
        <v>2225</v>
      </c>
      <c r="F559" s="84" t="s">
        <v>4129</v>
      </c>
      <c r="G559" s="85" t="s">
        <v>4407</v>
      </c>
      <c r="H559" s="78">
        <v>3187754334</v>
      </c>
      <c r="I559" s="78">
        <v>227281925</v>
      </c>
      <c r="J559" s="79" t="s">
        <v>4136</v>
      </c>
      <c r="K559" s="79" t="s">
        <v>2544</v>
      </c>
      <c r="L559" s="76" t="s">
        <v>2982</v>
      </c>
      <c r="M559" s="76" t="s">
        <v>2983</v>
      </c>
      <c r="N559" s="76" t="s">
        <v>5253</v>
      </c>
      <c r="O559" s="76" t="s">
        <v>2985</v>
      </c>
      <c r="P559" s="79" t="s">
        <v>2986</v>
      </c>
      <c r="Q559" s="79" t="s">
        <v>2993</v>
      </c>
      <c r="R559" s="79" t="s">
        <v>2988</v>
      </c>
      <c r="S559" s="79" t="s">
        <v>2989</v>
      </c>
      <c r="T559" s="79" t="s">
        <v>2994</v>
      </c>
      <c r="U559" s="80" t="s">
        <v>5258</v>
      </c>
      <c r="V559" s="80"/>
      <c r="W559" s="79"/>
      <c r="X559" s="81"/>
      <c r="Y559" s="79"/>
      <c r="Z559" s="79"/>
      <c r="AA559" s="82" t="str">
        <f t="shared" si="11"/>
        <v/>
      </c>
      <c r="AB559" s="80"/>
      <c r="AC559" s="80"/>
      <c r="AD559" s="80"/>
      <c r="AE559" s="76"/>
      <c r="AF559" s="79" t="s">
        <v>2361</v>
      </c>
      <c r="AG559" s="76" t="s">
        <v>2992</v>
      </c>
    </row>
    <row r="560" spans="1:33" s="83" customFormat="1" ht="127.5" x14ac:dyDescent="0.25">
      <c r="A560" s="74" t="s">
        <v>2981</v>
      </c>
      <c r="B560" s="75">
        <v>93141506</v>
      </c>
      <c r="C560" s="76" t="s">
        <v>5261</v>
      </c>
      <c r="D560" s="76" t="s">
        <v>4128</v>
      </c>
      <c r="E560" s="75" t="s">
        <v>2225</v>
      </c>
      <c r="F560" s="84" t="s">
        <v>4129</v>
      </c>
      <c r="G560" s="85" t="s">
        <v>4407</v>
      </c>
      <c r="H560" s="78">
        <v>3206767085</v>
      </c>
      <c r="I560" s="78">
        <v>228805242</v>
      </c>
      <c r="J560" s="79" t="s">
        <v>4136</v>
      </c>
      <c r="K560" s="79" t="s">
        <v>2544</v>
      </c>
      <c r="L560" s="76" t="s">
        <v>2982</v>
      </c>
      <c r="M560" s="76" t="s">
        <v>2983</v>
      </c>
      <c r="N560" s="76" t="s">
        <v>5253</v>
      </c>
      <c r="O560" s="76" t="s">
        <v>2985</v>
      </c>
      <c r="P560" s="79" t="s">
        <v>2986</v>
      </c>
      <c r="Q560" s="79" t="s">
        <v>2993</v>
      </c>
      <c r="R560" s="79" t="s">
        <v>2988</v>
      </c>
      <c r="S560" s="79" t="s">
        <v>2989</v>
      </c>
      <c r="T560" s="79" t="s">
        <v>2994</v>
      </c>
      <c r="U560" s="80" t="s">
        <v>5258</v>
      </c>
      <c r="V560" s="80"/>
      <c r="W560" s="79"/>
      <c r="X560" s="81"/>
      <c r="Y560" s="79"/>
      <c r="Z560" s="79"/>
      <c r="AA560" s="82" t="str">
        <f t="shared" si="11"/>
        <v/>
      </c>
      <c r="AB560" s="80"/>
      <c r="AC560" s="80"/>
      <c r="AD560" s="80"/>
      <c r="AE560" s="76"/>
      <c r="AF560" s="79" t="s">
        <v>2361</v>
      </c>
      <c r="AG560" s="76" t="s">
        <v>2992</v>
      </c>
    </row>
    <row r="561" spans="1:33" s="83" customFormat="1" ht="127.5" x14ac:dyDescent="0.25">
      <c r="A561" s="74" t="s">
        <v>2981</v>
      </c>
      <c r="B561" s="75">
        <v>93141506</v>
      </c>
      <c r="C561" s="76" t="s">
        <v>5261</v>
      </c>
      <c r="D561" s="76" t="s">
        <v>4128</v>
      </c>
      <c r="E561" s="75" t="s">
        <v>2225</v>
      </c>
      <c r="F561" s="84" t="s">
        <v>4129</v>
      </c>
      <c r="G561" s="85" t="s">
        <v>4407</v>
      </c>
      <c r="H561" s="78">
        <v>3397464665</v>
      </c>
      <c r="I561" s="78">
        <v>241346245</v>
      </c>
      <c r="J561" s="79" t="s">
        <v>4136</v>
      </c>
      <c r="K561" s="79" t="s">
        <v>2544</v>
      </c>
      <c r="L561" s="76" t="s">
        <v>2982</v>
      </c>
      <c r="M561" s="76" t="s">
        <v>2983</v>
      </c>
      <c r="N561" s="76" t="s">
        <v>5253</v>
      </c>
      <c r="O561" s="76" t="s">
        <v>2985</v>
      </c>
      <c r="P561" s="79" t="s">
        <v>2986</v>
      </c>
      <c r="Q561" s="79" t="s">
        <v>2993</v>
      </c>
      <c r="R561" s="79" t="s">
        <v>2988</v>
      </c>
      <c r="S561" s="79" t="s">
        <v>2989</v>
      </c>
      <c r="T561" s="79" t="s">
        <v>2994</v>
      </c>
      <c r="U561" s="80" t="s">
        <v>5258</v>
      </c>
      <c r="V561" s="80"/>
      <c r="W561" s="79"/>
      <c r="X561" s="81"/>
      <c r="Y561" s="79"/>
      <c r="Z561" s="79"/>
      <c r="AA561" s="82" t="str">
        <f t="shared" si="11"/>
        <v/>
      </c>
      <c r="AB561" s="80"/>
      <c r="AC561" s="80"/>
      <c r="AD561" s="80"/>
      <c r="AE561" s="76"/>
      <c r="AF561" s="79" t="s">
        <v>2361</v>
      </c>
      <c r="AG561" s="76" t="s">
        <v>2992</v>
      </c>
    </row>
    <row r="562" spans="1:33" s="83" customFormat="1" ht="127.5" x14ac:dyDescent="0.25">
      <c r="A562" s="74" t="s">
        <v>2981</v>
      </c>
      <c r="B562" s="75">
        <v>93141506</v>
      </c>
      <c r="C562" s="76" t="s">
        <v>5261</v>
      </c>
      <c r="D562" s="76" t="s">
        <v>4128</v>
      </c>
      <c r="E562" s="75" t="s">
        <v>2225</v>
      </c>
      <c r="F562" s="84" t="s">
        <v>4129</v>
      </c>
      <c r="G562" s="85" t="s">
        <v>4407</v>
      </c>
      <c r="H562" s="78">
        <v>3383874294</v>
      </c>
      <c r="I562" s="78">
        <v>240272194</v>
      </c>
      <c r="J562" s="79" t="s">
        <v>4136</v>
      </c>
      <c r="K562" s="79" t="s">
        <v>2544</v>
      </c>
      <c r="L562" s="76" t="s">
        <v>2982</v>
      </c>
      <c r="M562" s="76" t="s">
        <v>2983</v>
      </c>
      <c r="N562" s="76" t="s">
        <v>5253</v>
      </c>
      <c r="O562" s="76" t="s">
        <v>2985</v>
      </c>
      <c r="P562" s="79" t="s">
        <v>2986</v>
      </c>
      <c r="Q562" s="79" t="s">
        <v>2993</v>
      </c>
      <c r="R562" s="79" t="s">
        <v>2988</v>
      </c>
      <c r="S562" s="79" t="s">
        <v>2989</v>
      </c>
      <c r="T562" s="79" t="s">
        <v>2994</v>
      </c>
      <c r="U562" s="80" t="s">
        <v>5258</v>
      </c>
      <c r="V562" s="80"/>
      <c r="W562" s="79"/>
      <c r="X562" s="81"/>
      <c r="Y562" s="79"/>
      <c r="Z562" s="79"/>
      <c r="AA562" s="82" t="str">
        <f t="shared" si="11"/>
        <v/>
      </c>
      <c r="AB562" s="80"/>
      <c r="AC562" s="80"/>
      <c r="AD562" s="80"/>
      <c r="AE562" s="76"/>
      <c r="AF562" s="79" t="s">
        <v>2361</v>
      </c>
      <c r="AG562" s="76" t="s">
        <v>2992</v>
      </c>
    </row>
    <row r="563" spans="1:33" s="83" customFormat="1" ht="127.5" x14ac:dyDescent="0.25">
      <c r="A563" s="74" t="s">
        <v>2981</v>
      </c>
      <c r="B563" s="75">
        <v>93141506</v>
      </c>
      <c r="C563" s="76" t="s">
        <v>5261</v>
      </c>
      <c r="D563" s="76" t="s">
        <v>4128</v>
      </c>
      <c r="E563" s="75" t="s">
        <v>2268</v>
      </c>
      <c r="F563" s="84" t="s">
        <v>4129</v>
      </c>
      <c r="G563" s="85" t="s">
        <v>4407</v>
      </c>
      <c r="H563" s="78">
        <v>2252472173</v>
      </c>
      <c r="I563" s="78">
        <v>156932155</v>
      </c>
      <c r="J563" s="79" t="s">
        <v>4136</v>
      </c>
      <c r="K563" s="79" t="s">
        <v>2544</v>
      </c>
      <c r="L563" s="76" t="s">
        <v>2982</v>
      </c>
      <c r="M563" s="76" t="s">
        <v>2983</v>
      </c>
      <c r="N563" s="76" t="s">
        <v>5253</v>
      </c>
      <c r="O563" s="76" t="s">
        <v>2985</v>
      </c>
      <c r="P563" s="79" t="s">
        <v>2986</v>
      </c>
      <c r="Q563" s="79" t="s">
        <v>2993</v>
      </c>
      <c r="R563" s="79" t="s">
        <v>2988</v>
      </c>
      <c r="S563" s="79" t="s">
        <v>2989</v>
      </c>
      <c r="T563" s="79" t="s">
        <v>2994</v>
      </c>
      <c r="U563" s="80" t="s">
        <v>5258</v>
      </c>
      <c r="V563" s="80"/>
      <c r="W563" s="79"/>
      <c r="X563" s="81"/>
      <c r="Y563" s="79"/>
      <c r="Z563" s="79"/>
      <c r="AA563" s="82" t="str">
        <f t="shared" si="11"/>
        <v/>
      </c>
      <c r="AB563" s="80"/>
      <c r="AC563" s="80"/>
      <c r="AD563" s="80"/>
      <c r="AE563" s="76"/>
      <c r="AF563" s="79" t="s">
        <v>2361</v>
      </c>
      <c r="AG563" s="76" t="s">
        <v>2992</v>
      </c>
    </row>
    <row r="564" spans="1:33" s="83" customFormat="1" ht="51" x14ac:dyDescent="0.25">
      <c r="A564" s="74" t="s">
        <v>2981</v>
      </c>
      <c r="B564" s="75">
        <v>93151501</v>
      </c>
      <c r="C564" s="76" t="s">
        <v>3074</v>
      </c>
      <c r="D564" s="76" t="s">
        <v>4128</v>
      </c>
      <c r="E564" s="75" t="s">
        <v>2224</v>
      </c>
      <c r="F564" s="75" t="s">
        <v>2362</v>
      </c>
      <c r="G564" s="77" t="s">
        <v>2338</v>
      </c>
      <c r="H564" s="78">
        <v>1899599009</v>
      </c>
      <c r="I564" s="78">
        <v>0</v>
      </c>
      <c r="J564" s="79" t="s">
        <v>4136</v>
      </c>
      <c r="K564" s="79" t="s">
        <v>2544</v>
      </c>
      <c r="L564" s="76" t="s">
        <v>2982</v>
      </c>
      <c r="M564" s="76" t="s">
        <v>2983</v>
      </c>
      <c r="N564" s="76" t="s">
        <v>2984</v>
      </c>
      <c r="O564" s="76" t="s">
        <v>2985</v>
      </c>
      <c r="P564" s="79" t="s">
        <v>2986</v>
      </c>
      <c r="Q564" s="79"/>
      <c r="R564" s="79"/>
      <c r="S564" s="79"/>
      <c r="T564" s="79"/>
      <c r="U564" s="80"/>
      <c r="V564" s="80"/>
      <c r="W564" s="79"/>
      <c r="X564" s="81"/>
      <c r="Y564" s="79"/>
      <c r="Z564" s="79"/>
      <c r="AA564" s="82" t="str">
        <f t="shared" si="11"/>
        <v/>
      </c>
      <c r="AB564" s="80"/>
      <c r="AC564" s="80"/>
      <c r="AD564" s="80"/>
      <c r="AE564" s="76"/>
      <c r="AF564" s="79" t="s">
        <v>2402</v>
      </c>
      <c r="AG564" s="76" t="s">
        <v>2992</v>
      </c>
    </row>
    <row r="565" spans="1:33" s="83" customFormat="1" ht="127.5" x14ac:dyDescent="0.25">
      <c r="A565" s="74" t="s">
        <v>2981</v>
      </c>
      <c r="B565" s="75">
        <v>93141506</v>
      </c>
      <c r="C565" s="76" t="s">
        <v>5262</v>
      </c>
      <c r="D565" s="76" t="s">
        <v>4128</v>
      </c>
      <c r="E565" s="75" t="s">
        <v>2224</v>
      </c>
      <c r="F565" s="84" t="s">
        <v>4129</v>
      </c>
      <c r="G565" s="85" t="s">
        <v>4407</v>
      </c>
      <c r="H565" s="78">
        <v>801280865</v>
      </c>
      <c r="I565" s="78">
        <v>801280865</v>
      </c>
      <c r="J565" s="79" t="s">
        <v>2874</v>
      </c>
      <c r="K565" s="79" t="s">
        <v>2221</v>
      </c>
      <c r="L565" s="76" t="s">
        <v>2982</v>
      </c>
      <c r="M565" s="76" t="s">
        <v>2983</v>
      </c>
      <c r="N565" s="76" t="s">
        <v>2984</v>
      </c>
      <c r="O565" s="76" t="s">
        <v>2985</v>
      </c>
      <c r="P565" s="79" t="s">
        <v>2986</v>
      </c>
      <c r="Q565" s="79" t="s">
        <v>2993</v>
      </c>
      <c r="R565" s="79" t="s">
        <v>2988</v>
      </c>
      <c r="S565" s="79" t="s">
        <v>2989</v>
      </c>
      <c r="T565" s="79" t="s">
        <v>2994</v>
      </c>
      <c r="U565" s="80" t="s">
        <v>5258</v>
      </c>
      <c r="V565" s="80">
        <v>8065</v>
      </c>
      <c r="W565" s="79">
        <v>20224</v>
      </c>
      <c r="X565" s="81"/>
      <c r="Y565" s="79"/>
      <c r="Z565" s="79"/>
      <c r="AA565" s="82">
        <f t="shared" si="11"/>
        <v>0</v>
      </c>
      <c r="AB565" s="80" t="s">
        <v>5263</v>
      </c>
      <c r="AC565" s="80" t="s">
        <v>2335</v>
      </c>
      <c r="AD565" s="80"/>
      <c r="AE565" s="76"/>
      <c r="AF565" s="79" t="s">
        <v>2361</v>
      </c>
      <c r="AG565" s="76" t="s">
        <v>2992</v>
      </c>
    </row>
    <row r="566" spans="1:33" s="83" customFormat="1" ht="127.5" x14ac:dyDescent="0.25">
      <c r="A566" s="74" t="s">
        <v>2981</v>
      </c>
      <c r="B566" s="75">
        <v>93141506</v>
      </c>
      <c r="C566" s="76" t="s">
        <v>5264</v>
      </c>
      <c r="D566" s="76" t="s">
        <v>4128</v>
      </c>
      <c r="E566" s="75" t="s">
        <v>2266</v>
      </c>
      <c r="F566" s="84" t="s">
        <v>4129</v>
      </c>
      <c r="G566" s="85" t="s">
        <v>4407</v>
      </c>
      <c r="H566" s="78">
        <v>551752401</v>
      </c>
      <c r="I566" s="78">
        <v>551752401</v>
      </c>
      <c r="J566" s="79" t="s">
        <v>2874</v>
      </c>
      <c r="K566" s="79" t="s">
        <v>2221</v>
      </c>
      <c r="L566" s="76" t="s">
        <v>2982</v>
      </c>
      <c r="M566" s="76" t="s">
        <v>2983</v>
      </c>
      <c r="N566" s="76" t="s">
        <v>2984</v>
      </c>
      <c r="O566" s="76" t="s">
        <v>2985</v>
      </c>
      <c r="P566" s="79" t="s">
        <v>2986</v>
      </c>
      <c r="Q566" s="79" t="s">
        <v>2993</v>
      </c>
      <c r="R566" s="79" t="s">
        <v>2988</v>
      </c>
      <c r="S566" s="79" t="s">
        <v>2989</v>
      </c>
      <c r="T566" s="79" t="s">
        <v>2994</v>
      </c>
      <c r="U566" s="80" t="s">
        <v>5258</v>
      </c>
      <c r="V566" s="80"/>
      <c r="W566" s="79"/>
      <c r="X566" s="81"/>
      <c r="Y566" s="79"/>
      <c r="Z566" s="79"/>
      <c r="AA566" s="82" t="str">
        <f t="shared" si="11"/>
        <v/>
      </c>
      <c r="AB566" s="80"/>
      <c r="AC566" s="80"/>
      <c r="AD566" s="80"/>
      <c r="AE566" s="76"/>
      <c r="AF566" s="79" t="s">
        <v>2361</v>
      </c>
      <c r="AG566" s="76" t="s">
        <v>2992</v>
      </c>
    </row>
    <row r="567" spans="1:33" s="83" customFormat="1" ht="114.75" x14ac:dyDescent="0.25">
      <c r="A567" s="74" t="s">
        <v>2442</v>
      </c>
      <c r="B567" s="75" t="s">
        <v>5265</v>
      </c>
      <c r="C567" s="76" t="s">
        <v>5266</v>
      </c>
      <c r="D567" s="76" t="s">
        <v>4128</v>
      </c>
      <c r="E567" s="75" t="s">
        <v>2959</v>
      </c>
      <c r="F567" s="84" t="s">
        <v>4129</v>
      </c>
      <c r="G567" s="77" t="s">
        <v>2338</v>
      </c>
      <c r="H567" s="78">
        <f>39952630768-H568</f>
        <v>35957367691</v>
      </c>
      <c r="I567" s="78">
        <f>39952630768-I568</f>
        <v>35957367691</v>
      </c>
      <c r="J567" s="79" t="s">
        <v>2874</v>
      </c>
      <c r="K567" s="79" t="s">
        <v>2221</v>
      </c>
      <c r="L567" s="76" t="s">
        <v>2549</v>
      </c>
      <c r="M567" s="76" t="s">
        <v>2444</v>
      </c>
      <c r="N567" s="76" t="s">
        <v>5267</v>
      </c>
      <c r="O567" s="76" t="s">
        <v>5268</v>
      </c>
      <c r="P567" s="79" t="s">
        <v>3298</v>
      </c>
      <c r="Q567" s="79" t="s">
        <v>5269</v>
      </c>
      <c r="R567" s="79" t="s">
        <v>5270</v>
      </c>
      <c r="S567" s="79">
        <v>182168001</v>
      </c>
      <c r="T567" s="79" t="s">
        <v>5271</v>
      </c>
      <c r="U567" s="80" t="s">
        <v>5272</v>
      </c>
      <c r="V567" t="s">
        <v>5273</v>
      </c>
      <c r="W567" s="79" t="s">
        <v>5274</v>
      </c>
      <c r="X567" s="81">
        <v>42620.786111111112</v>
      </c>
      <c r="Y567" s="79" t="s">
        <v>5275</v>
      </c>
      <c r="Z567" s="79">
        <v>4600006148</v>
      </c>
      <c r="AA567" s="82">
        <f t="shared" si="11"/>
        <v>1</v>
      </c>
      <c r="AB567" s="80" t="s">
        <v>5276</v>
      </c>
      <c r="AC567" s="80">
        <v>43098</v>
      </c>
      <c r="AD567" s="80" t="s">
        <v>2222</v>
      </c>
      <c r="AE567" s="76" t="s">
        <v>5277</v>
      </c>
      <c r="AF567" s="79" t="s">
        <v>2361</v>
      </c>
      <c r="AG567" s="76" t="s">
        <v>2451</v>
      </c>
    </row>
    <row r="568" spans="1:33" s="83" customFormat="1" ht="127.5" x14ac:dyDescent="0.25">
      <c r="A568" s="74" t="s">
        <v>2442</v>
      </c>
      <c r="B568" s="75" t="s">
        <v>5265</v>
      </c>
      <c r="C568" s="76" t="s">
        <v>5278</v>
      </c>
      <c r="D568" s="76" t="s">
        <v>4128</v>
      </c>
      <c r="E568" s="75" t="s">
        <v>2225</v>
      </c>
      <c r="F568" s="84" t="s">
        <v>4129</v>
      </c>
      <c r="G568" s="77" t="s">
        <v>2338</v>
      </c>
      <c r="H568" s="78">
        <v>3995263077</v>
      </c>
      <c r="I568" s="78">
        <v>3995263077</v>
      </c>
      <c r="J568" s="79" t="s">
        <v>2874</v>
      </c>
      <c r="K568" s="79" t="s">
        <v>2221</v>
      </c>
      <c r="L568" s="76" t="s">
        <v>2549</v>
      </c>
      <c r="M568" s="76" t="s">
        <v>2444</v>
      </c>
      <c r="N568" s="76" t="s">
        <v>5279</v>
      </c>
      <c r="O568" s="76" t="s">
        <v>5268</v>
      </c>
      <c r="P568" s="79" t="s">
        <v>3298</v>
      </c>
      <c r="Q568" s="79" t="s">
        <v>5269</v>
      </c>
      <c r="R568" s="79" t="s">
        <v>5270</v>
      </c>
      <c r="S568" s="79">
        <v>182168001</v>
      </c>
      <c r="T568" s="79" t="s">
        <v>5271</v>
      </c>
      <c r="U568" s="80" t="s">
        <v>5280</v>
      </c>
      <c r="V568" t="s">
        <v>5281</v>
      </c>
      <c r="W568" s="79" t="s">
        <v>5282</v>
      </c>
      <c r="X568" s="81">
        <v>42650.714583333334</v>
      </c>
      <c r="Y568" s="79" t="s">
        <v>5283</v>
      </c>
      <c r="Z568" s="79">
        <v>4600006158</v>
      </c>
      <c r="AA568" s="82">
        <f t="shared" si="11"/>
        <v>1</v>
      </c>
      <c r="AB568" s="80" t="s">
        <v>5284</v>
      </c>
      <c r="AC568" s="80">
        <v>43097</v>
      </c>
      <c r="AD568" s="80" t="s">
        <v>2222</v>
      </c>
      <c r="AE568" s="76" t="s">
        <v>5285</v>
      </c>
      <c r="AF568" s="79" t="s">
        <v>2223</v>
      </c>
      <c r="AG568" s="76" t="s">
        <v>2449</v>
      </c>
    </row>
    <row r="569" spans="1:33" s="83" customFormat="1" ht="114.75" x14ac:dyDescent="0.25">
      <c r="A569" s="74" t="s">
        <v>2442</v>
      </c>
      <c r="B569" s="75" t="s">
        <v>5265</v>
      </c>
      <c r="C569" s="76" t="s">
        <v>5286</v>
      </c>
      <c r="D569" s="76" t="s">
        <v>4128</v>
      </c>
      <c r="E569" s="75" t="s">
        <v>2268</v>
      </c>
      <c r="F569" s="79" t="s">
        <v>2336</v>
      </c>
      <c r="G569" s="77" t="s">
        <v>2338</v>
      </c>
      <c r="H569" s="78">
        <v>5298008866</v>
      </c>
      <c r="I569" s="78">
        <v>5298008866</v>
      </c>
      <c r="J569" s="79" t="s">
        <v>2874</v>
      </c>
      <c r="K569" s="79" t="s">
        <v>2221</v>
      </c>
      <c r="L569" s="76" t="s">
        <v>2549</v>
      </c>
      <c r="M569" s="76" t="s">
        <v>2444</v>
      </c>
      <c r="N569" s="76" t="s">
        <v>5279</v>
      </c>
      <c r="O569" s="76" t="s">
        <v>5268</v>
      </c>
      <c r="P569" s="79" t="s">
        <v>2445</v>
      </c>
      <c r="Q569" s="79" t="s">
        <v>5287</v>
      </c>
      <c r="R569" s="79" t="s">
        <v>1797</v>
      </c>
      <c r="S569" s="79">
        <v>180035001</v>
      </c>
      <c r="T569" s="79" t="s">
        <v>2450</v>
      </c>
      <c r="U569" s="80" t="s">
        <v>5288</v>
      </c>
      <c r="V569" t="s">
        <v>5289</v>
      </c>
      <c r="W569" s="79" t="s">
        <v>5290</v>
      </c>
      <c r="X569" s="81">
        <v>43026.584027777775</v>
      </c>
      <c r="Y569" s="79" t="s">
        <v>5291</v>
      </c>
      <c r="Z569" s="79"/>
      <c r="AA569" s="82">
        <f t="shared" si="11"/>
        <v>0.66</v>
      </c>
      <c r="AB569" s="80" t="s">
        <v>5292</v>
      </c>
      <c r="AC569" s="80"/>
      <c r="AD569" s="80" t="s">
        <v>2335</v>
      </c>
      <c r="AE569" s="76" t="s">
        <v>5293</v>
      </c>
      <c r="AF569" s="79" t="s">
        <v>2361</v>
      </c>
      <c r="AG569" s="76" t="s">
        <v>2451</v>
      </c>
    </row>
    <row r="570" spans="1:33" s="83" customFormat="1" ht="102" x14ac:dyDescent="0.25">
      <c r="A570" s="74" t="s">
        <v>2442</v>
      </c>
      <c r="B570" s="75">
        <v>81101510</v>
      </c>
      <c r="C570" s="76" t="s">
        <v>5294</v>
      </c>
      <c r="D570" s="76" t="s">
        <v>4128</v>
      </c>
      <c r="E570" s="75" t="s">
        <v>2225</v>
      </c>
      <c r="F570" s="75" t="s">
        <v>2362</v>
      </c>
      <c r="G570" s="77" t="s">
        <v>2338</v>
      </c>
      <c r="H570" s="78">
        <v>743071007</v>
      </c>
      <c r="I570" s="78">
        <v>743071007</v>
      </c>
      <c r="J570" s="79" t="s">
        <v>2874</v>
      </c>
      <c r="K570" s="79" t="s">
        <v>2221</v>
      </c>
      <c r="L570" s="76" t="s">
        <v>2549</v>
      </c>
      <c r="M570" s="76" t="s">
        <v>2444</v>
      </c>
      <c r="N570" s="76" t="s">
        <v>5279</v>
      </c>
      <c r="O570" s="76" t="s">
        <v>5268</v>
      </c>
      <c r="P570" s="79" t="s">
        <v>2445</v>
      </c>
      <c r="Q570" s="79" t="s">
        <v>5287</v>
      </c>
      <c r="R570" s="79" t="s">
        <v>1797</v>
      </c>
      <c r="S570" s="79">
        <v>180035001</v>
      </c>
      <c r="T570" s="79" t="s">
        <v>2450</v>
      </c>
      <c r="U570" s="80" t="s">
        <v>5288</v>
      </c>
      <c r="V570" t="s">
        <v>5295</v>
      </c>
      <c r="W570" s="79" t="s">
        <v>5296</v>
      </c>
      <c r="X570" s="81">
        <v>43039.51666666667</v>
      </c>
      <c r="Y570" s="79"/>
      <c r="Z570" s="79"/>
      <c r="AA570" s="82">
        <f t="shared" si="11"/>
        <v>0.33</v>
      </c>
      <c r="AB570" s="80" t="s">
        <v>5297</v>
      </c>
      <c r="AC570" s="80"/>
      <c r="AD570" s="80" t="s">
        <v>2335</v>
      </c>
      <c r="AE570" s="76" t="s">
        <v>2537</v>
      </c>
      <c r="AF570" s="79" t="s">
        <v>2361</v>
      </c>
      <c r="AG570" s="76" t="s">
        <v>2451</v>
      </c>
    </row>
    <row r="571" spans="1:33" s="83" customFormat="1" ht="140.25" x14ac:dyDescent="0.25">
      <c r="A571" s="74" t="s">
        <v>2442</v>
      </c>
      <c r="B571" s="75" t="s">
        <v>5265</v>
      </c>
      <c r="C571" s="76" t="s">
        <v>5298</v>
      </c>
      <c r="D571" s="76" t="s">
        <v>4128</v>
      </c>
      <c r="E571" s="75" t="s">
        <v>2268</v>
      </c>
      <c r="F571" s="79" t="s">
        <v>2336</v>
      </c>
      <c r="G571" s="77" t="s">
        <v>2338</v>
      </c>
      <c r="H571" s="78">
        <v>5619296375</v>
      </c>
      <c r="I571" s="78">
        <v>5321334795</v>
      </c>
      <c r="J571" s="79" t="s">
        <v>2874</v>
      </c>
      <c r="K571" s="79" t="s">
        <v>2221</v>
      </c>
      <c r="L571" s="76" t="s">
        <v>2549</v>
      </c>
      <c r="M571" s="76" t="s">
        <v>2444</v>
      </c>
      <c r="N571" s="76" t="s">
        <v>5279</v>
      </c>
      <c r="O571" s="76" t="s">
        <v>5268</v>
      </c>
      <c r="P571" s="79" t="s">
        <v>2445</v>
      </c>
      <c r="Q571" s="79" t="s">
        <v>5287</v>
      </c>
      <c r="R571" s="79" t="s">
        <v>1797</v>
      </c>
      <c r="S571" s="79">
        <v>180035001</v>
      </c>
      <c r="T571" s="79" t="s">
        <v>2450</v>
      </c>
      <c r="U571" s="80" t="s">
        <v>5288</v>
      </c>
      <c r="V571" t="s">
        <v>5299</v>
      </c>
      <c r="W571" s="79" t="s">
        <v>5300</v>
      </c>
      <c r="X571" s="81">
        <v>43026.488888888889</v>
      </c>
      <c r="Y571" s="79" t="s">
        <v>5301</v>
      </c>
      <c r="Z571" s="79"/>
      <c r="AA571" s="82">
        <f t="shared" si="11"/>
        <v>0.66</v>
      </c>
      <c r="AB571" s="80" t="s">
        <v>5302</v>
      </c>
      <c r="AC571" s="80"/>
      <c r="AD571" s="80" t="s">
        <v>2335</v>
      </c>
      <c r="AE571" s="76" t="s">
        <v>5303</v>
      </c>
      <c r="AF571" s="79" t="s">
        <v>2361</v>
      </c>
      <c r="AG571" s="76" t="s">
        <v>2451</v>
      </c>
    </row>
    <row r="572" spans="1:33" s="83" customFormat="1" ht="293.25" x14ac:dyDescent="0.25">
      <c r="A572" s="74" t="s">
        <v>2442</v>
      </c>
      <c r="B572" s="75">
        <v>81101510</v>
      </c>
      <c r="C572" s="76" t="s">
        <v>5304</v>
      </c>
      <c r="D572" s="76" t="s">
        <v>4128</v>
      </c>
      <c r="E572" s="75" t="s">
        <v>2225</v>
      </c>
      <c r="F572" s="75" t="s">
        <v>2362</v>
      </c>
      <c r="G572" s="77" t="s">
        <v>2338</v>
      </c>
      <c r="H572" s="78">
        <v>795675640</v>
      </c>
      <c r="I572" s="78">
        <v>752605954</v>
      </c>
      <c r="J572" s="79" t="s">
        <v>2874</v>
      </c>
      <c r="K572" s="79" t="s">
        <v>2221</v>
      </c>
      <c r="L572" s="76" t="s">
        <v>2549</v>
      </c>
      <c r="M572" s="76" t="s">
        <v>2444</v>
      </c>
      <c r="N572" s="76" t="s">
        <v>5279</v>
      </c>
      <c r="O572" s="76" t="s">
        <v>5268</v>
      </c>
      <c r="P572" s="79" t="s">
        <v>2445</v>
      </c>
      <c r="Q572" s="79" t="s">
        <v>5287</v>
      </c>
      <c r="R572" s="79" t="s">
        <v>1797</v>
      </c>
      <c r="S572" s="79">
        <v>180035001</v>
      </c>
      <c r="T572" s="79" t="s">
        <v>2450</v>
      </c>
      <c r="U572" s="80" t="s">
        <v>5288</v>
      </c>
      <c r="V572" t="s">
        <v>5305</v>
      </c>
      <c r="W572" s="79" t="s">
        <v>5306</v>
      </c>
      <c r="X572" s="81">
        <v>43039.612500000003</v>
      </c>
      <c r="Y572" s="79" t="s">
        <v>5307</v>
      </c>
      <c r="Z572" s="79"/>
      <c r="AA572" s="82">
        <f t="shared" si="11"/>
        <v>0.66</v>
      </c>
      <c r="AB572" s="80" t="s">
        <v>5308</v>
      </c>
      <c r="AC572" s="80"/>
      <c r="AD572" s="80" t="s">
        <v>2335</v>
      </c>
      <c r="AE572" s="76" t="s">
        <v>2454</v>
      </c>
      <c r="AF572" s="79" t="s">
        <v>2361</v>
      </c>
      <c r="AG572" s="76" t="s">
        <v>2451</v>
      </c>
    </row>
    <row r="573" spans="1:33" s="83" customFormat="1" ht="127.5" x14ac:dyDescent="0.25">
      <c r="A573" s="74" t="s">
        <v>2442</v>
      </c>
      <c r="B573" s="75" t="s">
        <v>5265</v>
      </c>
      <c r="C573" s="76" t="s">
        <v>5309</v>
      </c>
      <c r="D573" s="76" t="s">
        <v>4128</v>
      </c>
      <c r="E573" s="75" t="s">
        <v>2268</v>
      </c>
      <c r="F573" s="79" t="s">
        <v>2336</v>
      </c>
      <c r="G573" s="77" t="s">
        <v>2338</v>
      </c>
      <c r="H573" s="78">
        <v>5770933963</v>
      </c>
      <c r="I573" s="78">
        <v>5459166391</v>
      </c>
      <c r="J573" s="79" t="s">
        <v>2874</v>
      </c>
      <c r="K573" s="79" t="s">
        <v>2221</v>
      </c>
      <c r="L573" s="76" t="s">
        <v>2549</v>
      </c>
      <c r="M573" s="76" t="s">
        <v>2444</v>
      </c>
      <c r="N573" s="76" t="s">
        <v>5279</v>
      </c>
      <c r="O573" s="76" t="s">
        <v>5268</v>
      </c>
      <c r="P573" s="79" t="s">
        <v>2445</v>
      </c>
      <c r="Q573" s="79" t="s">
        <v>5287</v>
      </c>
      <c r="R573" s="79" t="s">
        <v>1797</v>
      </c>
      <c r="S573" s="79">
        <v>180035001</v>
      </c>
      <c r="T573" s="79" t="s">
        <v>2450</v>
      </c>
      <c r="U573" s="80" t="s">
        <v>5288</v>
      </c>
      <c r="V573" t="s">
        <v>5310</v>
      </c>
      <c r="W573" s="79" t="s">
        <v>5311</v>
      </c>
      <c r="X573" s="81">
        <v>43026.638194444444</v>
      </c>
      <c r="Y573" s="79" t="s">
        <v>5312</v>
      </c>
      <c r="Z573" s="79"/>
      <c r="AA573" s="82">
        <f t="shared" si="11"/>
        <v>0.66</v>
      </c>
      <c r="AB573" s="80" t="s">
        <v>5313</v>
      </c>
      <c r="AC573" s="80"/>
      <c r="AD573" s="80" t="s">
        <v>2335</v>
      </c>
      <c r="AE573" s="76" t="s">
        <v>5314</v>
      </c>
      <c r="AF573" s="79" t="s">
        <v>2361</v>
      </c>
      <c r="AG573" s="76" t="s">
        <v>2451</v>
      </c>
    </row>
    <row r="574" spans="1:33" s="83" customFormat="1" ht="127.5" x14ac:dyDescent="0.25">
      <c r="A574" s="74" t="s">
        <v>2442</v>
      </c>
      <c r="B574" s="75">
        <v>81101510</v>
      </c>
      <c r="C574" s="76" t="s">
        <v>5315</v>
      </c>
      <c r="D574" s="76" t="s">
        <v>4128</v>
      </c>
      <c r="E574" s="75" t="s">
        <v>2225</v>
      </c>
      <c r="F574" s="75" t="s">
        <v>2362</v>
      </c>
      <c r="G574" s="77" t="s">
        <v>2338</v>
      </c>
      <c r="H574" s="78">
        <v>797700825</v>
      </c>
      <c r="I574" s="78">
        <v>797700825</v>
      </c>
      <c r="J574" s="79" t="s">
        <v>2874</v>
      </c>
      <c r="K574" s="79" t="s">
        <v>2221</v>
      </c>
      <c r="L574" s="76" t="s">
        <v>2549</v>
      </c>
      <c r="M574" s="76" t="s">
        <v>2444</v>
      </c>
      <c r="N574" s="76" t="s">
        <v>5279</v>
      </c>
      <c r="O574" s="76" t="s">
        <v>5268</v>
      </c>
      <c r="P574" s="79" t="s">
        <v>2445</v>
      </c>
      <c r="Q574" s="79" t="s">
        <v>5287</v>
      </c>
      <c r="R574" s="79" t="s">
        <v>1797</v>
      </c>
      <c r="S574" s="79">
        <v>180035001</v>
      </c>
      <c r="T574" s="79" t="s">
        <v>2450</v>
      </c>
      <c r="U574" s="80" t="s">
        <v>5288</v>
      </c>
      <c r="V574" t="s">
        <v>5316</v>
      </c>
      <c r="W574" s="79" t="s">
        <v>5317</v>
      </c>
      <c r="X574" s="81">
        <v>43039.563888888886</v>
      </c>
      <c r="Y574" s="79" t="s">
        <v>5318</v>
      </c>
      <c r="Z574" s="79"/>
      <c r="AA574" s="82">
        <f t="shared" si="11"/>
        <v>0.66</v>
      </c>
      <c r="AB574" s="80" t="s">
        <v>5319</v>
      </c>
      <c r="AC574" s="80"/>
      <c r="AD574" s="80" t="s">
        <v>2335</v>
      </c>
      <c r="AE574" s="76" t="s">
        <v>5320</v>
      </c>
      <c r="AF574" s="79" t="s">
        <v>2361</v>
      </c>
      <c r="AG574" s="76" t="s">
        <v>2451</v>
      </c>
    </row>
    <row r="575" spans="1:33" s="83" customFormat="1" ht="140.25" x14ac:dyDescent="0.25">
      <c r="A575" s="74" t="s">
        <v>2442</v>
      </c>
      <c r="B575" s="75" t="s">
        <v>5265</v>
      </c>
      <c r="C575" s="76" t="s">
        <v>5321</v>
      </c>
      <c r="D575" s="76" t="s">
        <v>4128</v>
      </c>
      <c r="E575" s="75" t="s">
        <v>2268</v>
      </c>
      <c r="F575" s="79" t="s">
        <v>2336</v>
      </c>
      <c r="G575" s="77" t="s">
        <v>2338</v>
      </c>
      <c r="H575" s="78">
        <v>4687748877</v>
      </c>
      <c r="I575" s="78">
        <v>4436506576</v>
      </c>
      <c r="J575" s="79" t="s">
        <v>2874</v>
      </c>
      <c r="K575" s="79" t="s">
        <v>2221</v>
      </c>
      <c r="L575" s="76" t="s">
        <v>2549</v>
      </c>
      <c r="M575" s="76" t="s">
        <v>2444</v>
      </c>
      <c r="N575" s="76" t="s">
        <v>5279</v>
      </c>
      <c r="O575" s="76" t="s">
        <v>5268</v>
      </c>
      <c r="P575" s="79" t="s">
        <v>2445</v>
      </c>
      <c r="Q575" s="79" t="s">
        <v>5287</v>
      </c>
      <c r="R575" s="79" t="s">
        <v>1797</v>
      </c>
      <c r="S575" s="79">
        <v>180035001</v>
      </c>
      <c r="T575" s="79" t="s">
        <v>2450</v>
      </c>
      <c r="U575" s="80" t="s">
        <v>5288</v>
      </c>
      <c r="V575" t="s">
        <v>5322</v>
      </c>
      <c r="W575" s="79" t="s">
        <v>5323</v>
      </c>
      <c r="X575" s="81">
        <v>43026.606249999997</v>
      </c>
      <c r="Y575" s="79" t="s">
        <v>5324</v>
      </c>
      <c r="Z575" s="79"/>
      <c r="AA575" s="82">
        <f t="shared" si="11"/>
        <v>0.66</v>
      </c>
      <c r="AB575" s="80" t="s">
        <v>5325</v>
      </c>
      <c r="AC575" s="80"/>
      <c r="AD575" s="80" t="s">
        <v>2335</v>
      </c>
      <c r="AE575" s="76" t="s">
        <v>5326</v>
      </c>
      <c r="AF575" s="79" t="s">
        <v>2361</v>
      </c>
      <c r="AG575" s="76" t="s">
        <v>2451</v>
      </c>
    </row>
    <row r="576" spans="1:33" s="83" customFormat="1" ht="318.75" x14ac:dyDescent="0.25">
      <c r="A576" s="74" t="s">
        <v>2442</v>
      </c>
      <c r="B576" s="75">
        <v>81101510</v>
      </c>
      <c r="C576" s="76" t="s">
        <v>5327</v>
      </c>
      <c r="D576" s="76" t="s">
        <v>4128</v>
      </c>
      <c r="E576" s="75" t="s">
        <v>2225</v>
      </c>
      <c r="F576" s="75" t="s">
        <v>2362</v>
      </c>
      <c r="G576" s="77" t="s">
        <v>2338</v>
      </c>
      <c r="H576" s="78">
        <v>797377950</v>
      </c>
      <c r="I576" s="78">
        <v>742362422</v>
      </c>
      <c r="J576" s="79" t="s">
        <v>2874</v>
      </c>
      <c r="K576" s="79" t="s">
        <v>2221</v>
      </c>
      <c r="L576" s="76" t="s">
        <v>2549</v>
      </c>
      <c r="M576" s="76" t="s">
        <v>2444</v>
      </c>
      <c r="N576" s="76" t="s">
        <v>5279</v>
      </c>
      <c r="O576" s="76" t="s">
        <v>5268</v>
      </c>
      <c r="P576" s="79" t="s">
        <v>2445</v>
      </c>
      <c r="Q576" s="79" t="s">
        <v>5287</v>
      </c>
      <c r="R576" s="79" t="s">
        <v>1797</v>
      </c>
      <c r="S576" s="79">
        <v>180035001</v>
      </c>
      <c r="T576" s="79" t="s">
        <v>2450</v>
      </c>
      <c r="U576" s="80" t="s">
        <v>5288</v>
      </c>
      <c r="V576" t="s">
        <v>5328</v>
      </c>
      <c r="W576" s="79" t="s">
        <v>5329</v>
      </c>
      <c r="X576" s="81">
        <v>43039.586111111108</v>
      </c>
      <c r="Y576" s="79" t="s">
        <v>5330</v>
      </c>
      <c r="Z576" s="79"/>
      <c r="AA576" s="82">
        <f t="shared" si="11"/>
        <v>0.66</v>
      </c>
      <c r="AB576" s="80" t="s">
        <v>5331</v>
      </c>
      <c r="AC576" s="80"/>
      <c r="AD576" s="80" t="s">
        <v>2335</v>
      </c>
      <c r="AE576" s="76" t="s">
        <v>2455</v>
      </c>
      <c r="AF576" s="79" t="s">
        <v>2361</v>
      </c>
      <c r="AG576" s="76" t="s">
        <v>2451</v>
      </c>
    </row>
    <row r="577" spans="1:33" s="83" customFormat="1" ht="153" x14ac:dyDescent="0.25">
      <c r="A577" s="74" t="s">
        <v>2442</v>
      </c>
      <c r="B577" s="75" t="s">
        <v>5265</v>
      </c>
      <c r="C577" s="76" t="s">
        <v>5332</v>
      </c>
      <c r="D577" s="76" t="s">
        <v>4128</v>
      </c>
      <c r="E577" s="75" t="s">
        <v>2268</v>
      </c>
      <c r="F577" s="79" t="s">
        <v>2336</v>
      </c>
      <c r="G577" s="77" t="s">
        <v>2338</v>
      </c>
      <c r="H577" s="78">
        <v>5016364832</v>
      </c>
      <c r="I577" s="78">
        <v>4744292572</v>
      </c>
      <c r="J577" s="79" t="s">
        <v>2874</v>
      </c>
      <c r="K577" s="79" t="s">
        <v>2221</v>
      </c>
      <c r="L577" s="76" t="s">
        <v>2549</v>
      </c>
      <c r="M577" s="76" t="s">
        <v>2444</v>
      </c>
      <c r="N577" s="76" t="s">
        <v>5279</v>
      </c>
      <c r="O577" s="76" t="s">
        <v>5268</v>
      </c>
      <c r="P577" s="79" t="s">
        <v>2445</v>
      </c>
      <c r="Q577" s="79" t="s">
        <v>5287</v>
      </c>
      <c r="R577" s="79" t="s">
        <v>1797</v>
      </c>
      <c r="S577" s="79">
        <v>180035001</v>
      </c>
      <c r="T577" s="79" t="s">
        <v>2450</v>
      </c>
      <c r="U577" s="80" t="s">
        <v>5288</v>
      </c>
      <c r="V577" t="s">
        <v>5333</v>
      </c>
      <c r="W577" s="79" t="s">
        <v>5334</v>
      </c>
      <c r="X577" s="81">
        <v>43026.520138888889</v>
      </c>
      <c r="Y577" s="79" t="s">
        <v>5335</v>
      </c>
      <c r="Z577" s="79"/>
      <c r="AA577" s="82">
        <f t="shared" si="11"/>
        <v>0.66</v>
      </c>
      <c r="AB577" s="80" t="s">
        <v>5336</v>
      </c>
      <c r="AC577" s="80"/>
      <c r="AD577" s="80" t="s">
        <v>2335</v>
      </c>
      <c r="AE577" s="76" t="s">
        <v>5337</v>
      </c>
      <c r="AF577" s="79" t="s">
        <v>2361</v>
      </c>
      <c r="AG577" s="76" t="s">
        <v>2451</v>
      </c>
    </row>
    <row r="578" spans="1:33" s="83" customFormat="1" ht="127.5" x14ac:dyDescent="0.25">
      <c r="A578" s="74" t="s">
        <v>2442</v>
      </c>
      <c r="B578" s="75">
        <v>81101510</v>
      </c>
      <c r="C578" s="76" t="s">
        <v>5338</v>
      </c>
      <c r="D578" s="76" t="s">
        <v>4128</v>
      </c>
      <c r="E578" s="75" t="s">
        <v>2292</v>
      </c>
      <c r="F578" s="75" t="s">
        <v>2362</v>
      </c>
      <c r="G578" s="77" t="s">
        <v>2338</v>
      </c>
      <c r="H578" s="78">
        <v>804939522</v>
      </c>
      <c r="I578" s="78">
        <v>804939522</v>
      </c>
      <c r="J578" s="79" t="s">
        <v>2874</v>
      </c>
      <c r="K578" s="79" t="s">
        <v>2221</v>
      </c>
      <c r="L578" s="76" t="s">
        <v>2549</v>
      </c>
      <c r="M578" s="76" t="s">
        <v>2444</v>
      </c>
      <c r="N578" s="76" t="s">
        <v>5279</v>
      </c>
      <c r="O578" s="76" t="s">
        <v>5268</v>
      </c>
      <c r="P578" s="79" t="s">
        <v>2445</v>
      </c>
      <c r="Q578" s="79" t="s">
        <v>5287</v>
      </c>
      <c r="R578" s="79" t="s">
        <v>1797</v>
      </c>
      <c r="S578" s="79">
        <v>180035001</v>
      </c>
      <c r="T578" s="79" t="s">
        <v>2450</v>
      </c>
      <c r="U578" s="80" t="s">
        <v>5288</v>
      </c>
      <c r="V578" t="s">
        <v>5339</v>
      </c>
      <c r="W578" s="79" t="s">
        <v>5340</v>
      </c>
      <c r="X578" s="81">
        <v>43039.508333333331</v>
      </c>
      <c r="Y578" s="79" t="s">
        <v>5341</v>
      </c>
      <c r="Z578" s="79"/>
      <c r="AA578" s="82">
        <f t="shared" si="11"/>
        <v>0.66</v>
      </c>
      <c r="AB578" s="80" t="s">
        <v>5342</v>
      </c>
      <c r="AC578" s="80"/>
      <c r="AD578" s="80" t="s">
        <v>2335</v>
      </c>
      <c r="AE578" s="76" t="s">
        <v>5343</v>
      </c>
      <c r="AF578" s="79" t="s">
        <v>2361</v>
      </c>
      <c r="AG578" s="76" t="s">
        <v>2451</v>
      </c>
    </row>
    <row r="579" spans="1:33" s="83" customFormat="1" ht="89.25" x14ac:dyDescent="0.25">
      <c r="A579" s="74" t="s">
        <v>2442</v>
      </c>
      <c r="B579" s="75" t="s">
        <v>5265</v>
      </c>
      <c r="C579" s="76" t="s">
        <v>5344</v>
      </c>
      <c r="D579" s="76" t="s">
        <v>4128</v>
      </c>
      <c r="E579" s="75" t="s">
        <v>2225</v>
      </c>
      <c r="F579" s="84" t="s">
        <v>4129</v>
      </c>
      <c r="G579" s="77" t="s">
        <v>2338</v>
      </c>
      <c r="H579" s="78">
        <v>746386982</v>
      </c>
      <c r="I579" s="78">
        <v>746386982</v>
      </c>
      <c r="J579" s="79" t="s">
        <v>2874</v>
      </c>
      <c r="K579" s="79" t="s">
        <v>2221</v>
      </c>
      <c r="L579" s="76" t="s">
        <v>2549</v>
      </c>
      <c r="M579" s="76" t="s">
        <v>2444</v>
      </c>
      <c r="N579" s="76" t="s">
        <v>5279</v>
      </c>
      <c r="O579" s="76" t="s">
        <v>5268</v>
      </c>
      <c r="P579" s="79" t="s">
        <v>2445</v>
      </c>
      <c r="Q579" s="79" t="s">
        <v>5287</v>
      </c>
      <c r="R579" s="79" t="s">
        <v>1797</v>
      </c>
      <c r="S579" s="79">
        <v>180035001</v>
      </c>
      <c r="T579" s="79" t="s">
        <v>2450</v>
      </c>
      <c r="U579" s="80" t="s">
        <v>5288</v>
      </c>
      <c r="V579" s="80"/>
      <c r="W579" s="79"/>
      <c r="X579" s="81"/>
      <c r="Y579" s="79"/>
      <c r="Z579" s="79"/>
      <c r="AA579" s="82" t="str">
        <f t="shared" si="11"/>
        <v/>
      </c>
      <c r="AB579" s="80"/>
      <c r="AC579" s="80"/>
      <c r="AD579" s="80"/>
      <c r="AE579" s="76" t="s">
        <v>2456</v>
      </c>
      <c r="AF579" s="79" t="s">
        <v>2361</v>
      </c>
      <c r="AG579" s="76" t="s">
        <v>2451</v>
      </c>
    </row>
    <row r="580" spans="1:33" s="83" customFormat="1" ht="127.5" x14ac:dyDescent="0.25">
      <c r="A580" s="74" t="s">
        <v>2442</v>
      </c>
      <c r="B580" s="75" t="s">
        <v>5265</v>
      </c>
      <c r="C580" s="76" t="s">
        <v>5345</v>
      </c>
      <c r="D580" s="76" t="s">
        <v>4128</v>
      </c>
      <c r="E580" s="75" t="s">
        <v>2268</v>
      </c>
      <c r="F580" s="79" t="s">
        <v>2336</v>
      </c>
      <c r="G580" s="77" t="s">
        <v>2338</v>
      </c>
      <c r="H580" s="78">
        <v>5365111637</v>
      </c>
      <c r="I580" s="78">
        <v>5082441357</v>
      </c>
      <c r="J580" s="79" t="s">
        <v>2874</v>
      </c>
      <c r="K580" s="79" t="s">
        <v>2221</v>
      </c>
      <c r="L580" s="76" t="s">
        <v>2549</v>
      </c>
      <c r="M580" s="76" t="s">
        <v>2444</v>
      </c>
      <c r="N580" s="76" t="s">
        <v>5279</v>
      </c>
      <c r="O580" s="76" t="s">
        <v>5268</v>
      </c>
      <c r="P580" s="79" t="s">
        <v>2445</v>
      </c>
      <c r="Q580" s="79" t="s">
        <v>5287</v>
      </c>
      <c r="R580" s="79" t="s">
        <v>1797</v>
      </c>
      <c r="S580" s="79">
        <v>180035001</v>
      </c>
      <c r="T580" s="79" t="s">
        <v>2450</v>
      </c>
      <c r="U580" s="80" t="s">
        <v>5288</v>
      </c>
      <c r="V580" t="s">
        <v>5346</v>
      </c>
      <c r="W580" s="79" t="s">
        <v>5347</v>
      </c>
      <c r="X580" s="81">
        <v>43026.619444444441</v>
      </c>
      <c r="Y580" s="79" t="s">
        <v>5348</v>
      </c>
      <c r="Z580" s="79"/>
      <c r="AA580" s="82">
        <f t="shared" si="11"/>
        <v>0.66</v>
      </c>
      <c r="AB580" s="80" t="s">
        <v>5349</v>
      </c>
      <c r="AC580" s="80"/>
      <c r="AD580" s="80" t="s">
        <v>2335</v>
      </c>
      <c r="AE580" s="76" t="s">
        <v>5350</v>
      </c>
      <c r="AF580" s="79" t="s">
        <v>2361</v>
      </c>
      <c r="AG580" s="76" t="s">
        <v>2451</v>
      </c>
    </row>
    <row r="581" spans="1:33" s="83" customFormat="1" ht="140.25" x14ac:dyDescent="0.25">
      <c r="A581" s="74" t="s">
        <v>2442</v>
      </c>
      <c r="B581" s="75">
        <v>81101510</v>
      </c>
      <c r="C581" s="76" t="s">
        <v>5351</v>
      </c>
      <c r="D581" s="76" t="s">
        <v>4128</v>
      </c>
      <c r="E581" s="75" t="s">
        <v>2292</v>
      </c>
      <c r="F581" s="75" t="s">
        <v>2362</v>
      </c>
      <c r="G581" s="77" t="s">
        <v>2338</v>
      </c>
      <c r="H581" s="78">
        <v>667887548</v>
      </c>
      <c r="I581" s="78">
        <v>634460114</v>
      </c>
      <c r="J581" s="79" t="s">
        <v>2874</v>
      </c>
      <c r="K581" s="79" t="s">
        <v>2221</v>
      </c>
      <c r="L581" s="76" t="s">
        <v>2549</v>
      </c>
      <c r="M581" s="76" t="s">
        <v>2444</v>
      </c>
      <c r="N581" s="76" t="s">
        <v>5279</v>
      </c>
      <c r="O581" s="76" t="s">
        <v>5268</v>
      </c>
      <c r="P581" s="79" t="s">
        <v>2445</v>
      </c>
      <c r="Q581" s="79" t="s">
        <v>5287</v>
      </c>
      <c r="R581" s="79" t="s">
        <v>1797</v>
      </c>
      <c r="S581" s="79">
        <v>180035001</v>
      </c>
      <c r="T581" s="79" t="s">
        <v>2450</v>
      </c>
      <c r="U581" s="80" t="s">
        <v>5288</v>
      </c>
      <c r="V581" t="s">
        <v>5352</v>
      </c>
      <c r="W581" s="79" t="s">
        <v>5353</v>
      </c>
      <c r="X581" s="81">
        <v>43039.540277777778</v>
      </c>
      <c r="Y581" s="79" t="s">
        <v>5354</v>
      </c>
      <c r="Z581" s="79"/>
      <c r="AA581" s="82">
        <f t="shared" si="11"/>
        <v>0.66</v>
      </c>
      <c r="AB581" s="80" t="s">
        <v>5355</v>
      </c>
      <c r="AC581" s="80"/>
      <c r="AD581" s="80" t="s">
        <v>2335</v>
      </c>
      <c r="AE581" s="76" t="s">
        <v>5356</v>
      </c>
      <c r="AF581" s="79" t="s">
        <v>2361</v>
      </c>
      <c r="AG581" s="76" t="s">
        <v>2451</v>
      </c>
    </row>
    <row r="582" spans="1:33" s="83" customFormat="1" ht="76.5" x14ac:dyDescent="0.25">
      <c r="A582" s="74" t="s">
        <v>2442</v>
      </c>
      <c r="B582" s="75" t="s">
        <v>5265</v>
      </c>
      <c r="C582" s="76" t="s">
        <v>5357</v>
      </c>
      <c r="D582" s="76" t="s">
        <v>4128</v>
      </c>
      <c r="E582" s="75" t="s">
        <v>2347</v>
      </c>
      <c r="F582" s="84" t="s">
        <v>4129</v>
      </c>
      <c r="G582" s="77" t="s">
        <v>2338</v>
      </c>
      <c r="H582" s="78">
        <f>6177469015-H580-H581</f>
        <v>144469830</v>
      </c>
      <c r="I582" s="78">
        <f>6177469015-I580-I581</f>
        <v>460567544</v>
      </c>
      <c r="J582" s="79" t="s">
        <v>2874</v>
      </c>
      <c r="K582" s="79" t="s">
        <v>2221</v>
      </c>
      <c r="L582" s="76" t="s">
        <v>2549</v>
      </c>
      <c r="M582" s="76" t="s">
        <v>2444</v>
      </c>
      <c r="N582" s="76" t="s">
        <v>5279</v>
      </c>
      <c r="O582" s="76" t="s">
        <v>5268</v>
      </c>
      <c r="P582" s="79" t="s">
        <v>2445</v>
      </c>
      <c r="Q582" s="79" t="s">
        <v>5287</v>
      </c>
      <c r="R582" s="79" t="s">
        <v>1797</v>
      </c>
      <c r="S582" s="79">
        <v>180035001</v>
      </c>
      <c r="T582" s="79" t="s">
        <v>2450</v>
      </c>
      <c r="U582" s="80" t="s">
        <v>5288</v>
      </c>
      <c r="V582" s="80"/>
      <c r="W582" s="79"/>
      <c r="X582" s="81"/>
      <c r="Y582" s="79"/>
      <c r="Z582" s="79"/>
      <c r="AA582" s="82" t="str">
        <f t="shared" si="11"/>
        <v/>
      </c>
      <c r="AB582" s="80"/>
      <c r="AC582" s="80"/>
      <c r="AD582" s="80"/>
      <c r="AE582" s="76" t="s">
        <v>2456</v>
      </c>
      <c r="AF582" s="79" t="s">
        <v>2361</v>
      </c>
      <c r="AG582" s="76" t="s">
        <v>2451</v>
      </c>
    </row>
    <row r="583" spans="1:33" s="83" customFormat="1" ht="318.75" x14ac:dyDescent="0.25">
      <c r="A583" s="74" t="s">
        <v>2442</v>
      </c>
      <c r="B583" s="75" t="s">
        <v>5358</v>
      </c>
      <c r="C583" s="76" t="s">
        <v>5359</v>
      </c>
      <c r="D583" s="76" t="s">
        <v>4128</v>
      </c>
      <c r="E583" s="75" t="s">
        <v>2347</v>
      </c>
      <c r="F583" s="75" t="s">
        <v>2362</v>
      </c>
      <c r="G583" s="77" t="s">
        <v>2338</v>
      </c>
      <c r="H583" s="78">
        <v>427521483</v>
      </c>
      <c r="I583" s="78">
        <v>377400000</v>
      </c>
      <c r="J583" s="79" t="s">
        <v>2874</v>
      </c>
      <c r="K583" s="79" t="s">
        <v>2221</v>
      </c>
      <c r="L583" s="76" t="s">
        <v>2549</v>
      </c>
      <c r="M583" s="76" t="s">
        <v>2444</v>
      </c>
      <c r="N583" s="76" t="s">
        <v>5279</v>
      </c>
      <c r="O583" s="76" t="s">
        <v>5268</v>
      </c>
      <c r="P583" s="79" t="s">
        <v>2457</v>
      </c>
      <c r="Q583" s="79" t="s">
        <v>5360</v>
      </c>
      <c r="R583" s="79" t="s">
        <v>1799</v>
      </c>
      <c r="S583" s="79">
        <v>180038001</v>
      </c>
      <c r="T583" s="79" t="s">
        <v>2458</v>
      </c>
      <c r="U583" s="80" t="s">
        <v>1233</v>
      </c>
      <c r="V583">
        <v>7705</v>
      </c>
      <c r="W583" s="79" t="s">
        <v>5361</v>
      </c>
      <c r="X583" s="81">
        <v>43032.625</v>
      </c>
      <c r="Y583" s="79" t="s">
        <v>5362</v>
      </c>
      <c r="Z583" s="79"/>
      <c r="AA583" s="82">
        <f t="shared" si="11"/>
        <v>0.66</v>
      </c>
      <c r="AB583" s="80" t="s">
        <v>5363</v>
      </c>
      <c r="AC583" s="80"/>
      <c r="AD583" s="80" t="s">
        <v>2335</v>
      </c>
      <c r="AE583" s="76" t="s">
        <v>5364</v>
      </c>
      <c r="AF583" s="79" t="s">
        <v>3288</v>
      </c>
      <c r="AG583" s="76" t="s">
        <v>2449</v>
      </c>
    </row>
    <row r="584" spans="1:33" s="83" customFormat="1" ht="89.25" x14ac:dyDescent="0.25">
      <c r="A584" s="74" t="s">
        <v>2442</v>
      </c>
      <c r="B584" s="75" t="s">
        <v>5358</v>
      </c>
      <c r="C584" s="76" t="s">
        <v>5365</v>
      </c>
      <c r="D584" s="76" t="s">
        <v>4128</v>
      </c>
      <c r="E584" s="75" t="s">
        <v>2292</v>
      </c>
      <c r="F584" s="75" t="s">
        <v>2260</v>
      </c>
      <c r="G584" s="77" t="s">
        <v>2338</v>
      </c>
      <c r="H584" s="78">
        <v>47600000</v>
      </c>
      <c r="I584" s="78">
        <v>47600000</v>
      </c>
      <c r="J584" s="79" t="s">
        <v>2874</v>
      </c>
      <c r="K584" s="79" t="s">
        <v>2221</v>
      </c>
      <c r="L584" s="76" t="s">
        <v>2549</v>
      </c>
      <c r="M584" s="76" t="s">
        <v>2444</v>
      </c>
      <c r="N584" s="76" t="s">
        <v>5279</v>
      </c>
      <c r="O584" s="76" t="s">
        <v>5268</v>
      </c>
      <c r="P584" s="79" t="s">
        <v>2457</v>
      </c>
      <c r="Q584" s="79" t="s">
        <v>5360</v>
      </c>
      <c r="R584" s="79" t="s">
        <v>1799</v>
      </c>
      <c r="S584" s="79">
        <v>180038001</v>
      </c>
      <c r="T584" s="79" t="s">
        <v>2458</v>
      </c>
      <c r="U584" s="80" t="s">
        <v>1233</v>
      </c>
      <c r="V584">
        <v>7968</v>
      </c>
      <c r="W584" s="79" t="s">
        <v>5366</v>
      </c>
      <c r="X584" s="81">
        <v>43059.473611111112</v>
      </c>
      <c r="Y584" s="79" t="s">
        <v>5367</v>
      </c>
      <c r="Z584" s="79"/>
      <c r="AA584" s="82">
        <f t="shared" si="11"/>
        <v>0.66</v>
      </c>
      <c r="AB584" s="80"/>
      <c r="AC584" s="80"/>
      <c r="AD584" s="80" t="s">
        <v>5368</v>
      </c>
      <c r="AE584" s="76" t="s">
        <v>5364</v>
      </c>
      <c r="AF584" s="79" t="s">
        <v>2223</v>
      </c>
      <c r="AG584" s="76" t="s">
        <v>2449</v>
      </c>
    </row>
    <row r="585" spans="1:33" s="83" customFormat="1" ht="102" x14ac:dyDescent="0.25">
      <c r="A585" s="74" t="s">
        <v>2442</v>
      </c>
      <c r="B585" s="75">
        <v>22101600</v>
      </c>
      <c r="C585" s="76" t="s">
        <v>2443</v>
      </c>
      <c r="D585" s="76" t="s">
        <v>4128</v>
      </c>
      <c r="E585" s="75" t="s">
        <v>2237</v>
      </c>
      <c r="F585" s="84" t="s">
        <v>2834</v>
      </c>
      <c r="G585" s="77" t="s">
        <v>2338</v>
      </c>
      <c r="H585" s="78">
        <v>4600000000</v>
      </c>
      <c r="I585" s="78">
        <v>4600000000</v>
      </c>
      <c r="J585" s="79" t="s">
        <v>2874</v>
      </c>
      <c r="K585" s="79" t="s">
        <v>2221</v>
      </c>
      <c r="L585" s="76" t="s">
        <v>2549</v>
      </c>
      <c r="M585" s="76" t="s">
        <v>2444</v>
      </c>
      <c r="N585" s="76" t="s">
        <v>5279</v>
      </c>
      <c r="O585" s="76" t="s">
        <v>5268</v>
      </c>
      <c r="P585" s="79" t="s">
        <v>2445</v>
      </c>
      <c r="Q585" s="79" t="s">
        <v>2446</v>
      </c>
      <c r="R585" s="79" t="s">
        <v>1796</v>
      </c>
      <c r="S585" s="79">
        <v>180030001</v>
      </c>
      <c r="T585" s="79" t="s">
        <v>2447</v>
      </c>
      <c r="U585" s="80" t="s">
        <v>2448</v>
      </c>
      <c r="V585" t="s">
        <v>5369</v>
      </c>
      <c r="W585" s="79" t="s">
        <v>5370</v>
      </c>
      <c r="X585" s="81">
        <v>43046.727083333331</v>
      </c>
      <c r="Y585" s="79" t="s">
        <v>5371</v>
      </c>
      <c r="Z585" s="79" t="s">
        <v>5372</v>
      </c>
      <c r="AA585" s="82">
        <f t="shared" si="11"/>
        <v>1</v>
      </c>
      <c r="AB585" s="80" t="s">
        <v>2523</v>
      </c>
      <c r="AC585" s="80">
        <v>43049</v>
      </c>
      <c r="AD585" s="80" t="s">
        <v>2222</v>
      </c>
      <c r="AE585" s="76" t="s">
        <v>5373</v>
      </c>
      <c r="AF585" s="79" t="s">
        <v>2223</v>
      </c>
      <c r="AG585" s="76" t="s">
        <v>2449</v>
      </c>
    </row>
    <row r="586" spans="1:33" s="83" customFormat="1" ht="114.75" x14ac:dyDescent="0.25">
      <c r="A586" s="74" t="s">
        <v>2442</v>
      </c>
      <c r="B586" s="76" t="s">
        <v>2543</v>
      </c>
      <c r="C586" s="76" t="s">
        <v>5374</v>
      </c>
      <c r="D586" s="76" t="s">
        <v>4128</v>
      </c>
      <c r="E586" s="75" t="s">
        <v>2237</v>
      </c>
      <c r="F586" s="84" t="s">
        <v>4129</v>
      </c>
      <c r="G586" s="77" t="s">
        <v>5375</v>
      </c>
      <c r="H586" s="78">
        <v>97500000000</v>
      </c>
      <c r="I586" s="78">
        <v>97500000000</v>
      </c>
      <c r="J586" s="79" t="s">
        <v>2874</v>
      </c>
      <c r="K586" s="79" t="s">
        <v>2221</v>
      </c>
      <c r="L586" s="76" t="s">
        <v>2549</v>
      </c>
      <c r="M586" s="76" t="s">
        <v>2444</v>
      </c>
      <c r="N586" s="76" t="s">
        <v>5279</v>
      </c>
      <c r="O586" s="76" t="s">
        <v>5268</v>
      </c>
      <c r="P586" s="79" t="s">
        <v>2538</v>
      </c>
      <c r="Q586" s="79" t="s">
        <v>2545</v>
      </c>
      <c r="R586" s="79" t="s">
        <v>1815</v>
      </c>
      <c r="S586" s="79">
        <v>183023</v>
      </c>
      <c r="T586" s="79" t="s">
        <v>2546</v>
      </c>
      <c r="U586" s="80" t="s">
        <v>2547</v>
      </c>
      <c r="V586" t="s">
        <v>5376</v>
      </c>
      <c r="W586" s="79" t="s">
        <v>5377</v>
      </c>
      <c r="X586" s="81">
        <v>42156.677777777775</v>
      </c>
      <c r="Y586" s="79" t="s">
        <v>5378</v>
      </c>
      <c r="Z586" s="79">
        <v>4600004806</v>
      </c>
      <c r="AA586" s="82">
        <f t="shared" si="11"/>
        <v>1</v>
      </c>
      <c r="AB586" s="80" t="s">
        <v>5379</v>
      </c>
      <c r="AC586" s="80">
        <v>42349</v>
      </c>
      <c r="AD586" s="80" t="s">
        <v>2222</v>
      </c>
      <c r="AE586" s="76" t="s">
        <v>5380</v>
      </c>
      <c r="AF586" s="79" t="s">
        <v>2361</v>
      </c>
      <c r="AG586" s="76" t="s">
        <v>2451</v>
      </c>
    </row>
    <row r="587" spans="1:33" s="83" customFormat="1" ht="114.75" x14ac:dyDescent="0.25">
      <c r="A587" s="74" t="s">
        <v>2442</v>
      </c>
      <c r="B587" s="76" t="s">
        <v>2543</v>
      </c>
      <c r="C587" s="76" t="s">
        <v>5381</v>
      </c>
      <c r="D587" s="76" t="s">
        <v>4128</v>
      </c>
      <c r="E587" s="75" t="s">
        <v>4695</v>
      </c>
      <c r="F587" s="84" t="s">
        <v>4129</v>
      </c>
      <c r="G587" s="77" t="s">
        <v>2338</v>
      </c>
      <c r="H587" s="78">
        <v>22319442051</v>
      </c>
      <c r="I587" s="78">
        <v>22319442051</v>
      </c>
      <c r="J587" s="79" t="s">
        <v>2874</v>
      </c>
      <c r="K587" s="79" t="s">
        <v>2221</v>
      </c>
      <c r="L587" s="76" t="s">
        <v>2549</v>
      </c>
      <c r="M587" s="76" t="s">
        <v>2444</v>
      </c>
      <c r="N587" s="76" t="s">
        <v>5279</v>
      </c>
      <c r="O587" s="76" t="s">
        <v>5268</v>
      </c>
      <c r="P587" s="79" t="s">
        <v>2538</v>
      </c>
      <c r="Q587" s="79" t="s">
        <v>2545</v>
      </c>
      <c r="R587" s="79" t="s">
        <v>1815</v>
      </c>
      <c r="S587" s="79">
        <v>183023</v>
      </c>
      <c r="T587" s="79" t="s">
        <v>2546</v>
      </c>
      <c r="U587" s="80" t="s">
        <v>2547</v>
      </c>
      <c r="V587" t="s">
        <v>5376</v>
      </c>
      <c r="W587" s="79" t="s">
        <v>5377</v>
      </c>
      <c r="X587" s="81">
        <v>42156.677777777775</v>
      </c>
      <c r="Y587" s="79" t="s">
        <v>5378</v>
      </c>
      <c r="Z587" s="79">
        <v>4600004806</v>
      </c>
      <c r="AA587" s="82">
        <f t="shared" si="11"/>
        <v>1</v>
      </c>
      <c r="AB587" s="80" t="s">
        <v>5379</v>
      </c>
      <c r="AC587" s="80">
        <v>42349</v>
      </c>
      <c r="AD587" s="80" t="s">
        <v>2222</v>
      </c>
      <c r="AE587" s="76" t="s">
        <v>5380</v>
      </c>
      <c r="AF587" s="79" t="s">
        <v>2361</v>
      </c>
      <c r="AG587" s="76" t="s">
        <v>2451</v>
      </c>
    </row>
    <row r="588" spans="1:33" s="83" customFormat="1" ht="76.5" x14ac:dyDescent="0.25">
      <c r="A588" s="74" t="s">
        <v>2442</v>
      </c>
      <c r="B588" s="75">
        <v>72141103</v>
      </c>
      <c r="C588" s="76" t="s">
        <v>5382</v>
      </c>
      <c r="D588" s="76" t="s">
        <v>4128</v>
      </c>
      <c r="E588" s="75" t="s">
        <v>4626</v>
      </c>
      <c r="F588" s="84" t="s">
        <v>4129</v>
      </c>
      <c r="G588" s="77" t="s">
        <v>5375</v>
      </c>
      <c r="H588" s="78">
        <v>3000000000</v>
      </c>
      <c r="I588" s="78">
        <v>3000000000</v>
      </c>
      <c r="J588" s="79" t="s">
        <v>2874</v>
      </c>
      <c r="K588" s="79" t="s">
        <v>2221</v>
      </c>
      <c r="L588" s="76" t="s">
        <v>2549</v>
      </c>
      <c r="M588" s="76" t="s">
        <v>2444</v>
      </c>
      <c r="N588" s="76" t="s">
        <v>5279</v>
      </c>
      <c r="O588" s="76" t="s">
        <v>5268</v>
      </c>
      <c r="P588" s="79" t="s">
        <v>2459</v>
      </c>
      <c r="Q588" s="79" t="s">
        <v>2551</v>
      </c>
      <c r="R588" s="79" t="s">
        <v>2479</v>
      </c>
      <c r="S588" s="79" t="s">
        <v>5383</v>
      </c>
      <c r="T588" s="79" t="s">
        <v>2470</v>
      </c>
      <c r="U588" s="80" t="s">
        <v>2480</v>
      </c>
      <c r="V588" t="s">
        <v>5384</v>
      </c>
      <c r="W588" s="79" t="s">
        <v>5385</v>
      </c>
      <c r="X588" s="81">
        <v>43048.65902777778</v>
      </c>
      <c r="Y588" s="79" t="s">
        <v>5386</v>
      </c>
      <c r="Z588" s="79" t="s">
        <v>5387</v>
      </c>
      <c r="AA588" s="82">
        <f t="shared" si="11"/>
        <v>1</v>
      </c>
      <c r="AB588" s="80" t="s">
        <v>2525</v>
      </c>
      <c r="AC588" s="80">
        <v>43048</v>
      </c>
      <c r="AD588" s="80" t="s">
        <v>2222</v>
      </c>
      <c r="AE588" s="76" t="s">
        <v>2524</v>
      </c>
      <c r="AF588" s="79" t="s">
        <v>2223</v>
      </c>
      <c r="AG588" s="76" t="s">
        <v>2449</v>
      </c>
    </row>
    <row r="589" spans="1:33" s="83" customFormat="1" ht="76.5" x14ac:dyDescent="0.25">
      <c r="A589" s="74" t="s">
        <v>2442</v>
      </c>
      <c r="B589" s="75">
        <v>72141103</v>
      </c>
      <c r="C589" s="76" t="s">
        <v>5388</v>
      </c>
      <c r="D589" s="76" t="s">
        <v>4128</v>
      </c>
      <c r="E589" s="75" t="s">
        <v>2340</v>
      </c>
      <c r="F589" s="84" t="s">
        <v>4129</v>
      </c>
      <c r="G589" s="77" t="s">
        <v>5375</v>
      </c>
      <c r="H589" s="78">
        <v>2074971000</v>
      </c>
      <c r="I589" s="78">
        <v>2074971000</v>
      </c>
      <c r="J589" s="79" t="s">
        <v>2874</v>
      </c>
      <c r="K589" s="79" t="s">
        <v>2221</v>
      </c>
      <c r="L589" s="76" t="s">
        <v>2549</v>
      </c>
      <c r="M589" s="76" t="s">
        <v>2444</v>
      </c>
      <c r="N589" s="76" t="s">
        <v>5279</v>
      </c>
      <c r="O589" s="76" t="s">
        <v>5268</v>
      </c>
      <c r="P589" s="79" t="s">
        <v>2459</v>
      </c>
      <c r="Q589" s="79" t="s">
        <v>2551</v>
      </c>
      <c r="R589" s="79" t="s">
        <v>2479</v>
      </c>
      <c r="S589" s="79" t="s">
        <v>5383</v>
      </c>
      <c r="T589" s="79" t="s">
        <v>2470</v>
      </c>
      <c r="U589" s="80" t="s">
        <v>2480</v>
      </c>
      <c r="V589" t="s">
        <v>5389</v>
      </c>
      <c r="W589" s="79" t="s">
        <v>5390</v>
      </c>
      <c r="X589" s="81">
        <v>43048.716666666667</v>
      </c>
      <c r="Y589" s="79" t="s">
        <v>5391</v>
      </c>
      <c r="Z589" s="79" t="s">
        <v>5392</v>
      </c>
      <c r="AA589" s="82">
        <f t="shared" ref="AA589:AA652" si="12">+IF(AND(W589="",X589="",Y589="",Z589=""),"",IF(AND(W589&lt;&gt;"",X589="",Y589="",Z589=""),0%,IF(AND(W589&lt;&gt;"",X589&lt;&gt;"",Y589="",Z589=""),33%,IF(AND(W589&lt;&gt;"",X589&lt;&gt;"",Y589&lt;&gt;"",Z589=""),66%,IF(AND(W589&lt;&gt;"",X589&lt;&gt;"",Y589&lt;&gt;"",Z589&lt;&gt;""),100%,"Información incompleta")))))</f>
        <v>1</v>
      </c>
      <c r="AB589" s="80" t="s">
        <v>2530</v>
      </c>
      <c r="AC589" s="80">
        <v>43049</v>
      </c>
      <c r="AD589" s="80" t="s">
        <v>2222</v>
      </c>
      <c r="AE589" s="76" t="s">
        <v>2529</v>
      </c>
      <c r="AF589" s="79" t="s">
        <v>2223</v>
      </c>
      <c r="AG589" s="76" t="s">
        <v>2449</v>
      </c>
    </row>
    <row r="590" spans="1:33" s="83" customFormat="1" ht="76.5" x14ac:dyDescent="0.25">
      <c r="A590" s="74" t="s">
        <v>2442</v>
      </c>
      <c r="B590" s="75">
        <v>72141103</v>
      </c>
      <c r="C590" s="76" t="s">
        <v>5393</v>
      </c>
      <c r="D590" s="76" t="s">
        <v>4128</v>
      </c>
      <c r="E590" s="75" t="s">
        <v>4626</v>
      </c>
      <c r="F590" s="84" t="s">
        <v>4129</v>
      </c>
      <c r="G590" s="77" t="s">
        <v>5375</v>
      </c>
      <c r="H590" s="78">
        <v>1200000000</v>
      </c>
      <c r="I590" s="78">
        <v>1200000000</v>
      </c>
      <c r="J590" s="79" t="s">
        <v>2874</v>
      </c>
      <c r="K590" s="79" t="s">
        <v>2221</v>
      </c>
      <c r="L590" s="76" t="s">
        <v>2549</v>
      </c>
      <c r="M590" s="76" t="s">
        <v>2444</v>
      </c>
      <c r="N590" s="76" t="s">
        <v>5279</v>
      </c>
      <c r="O590" s="76" t="s">
        <v>5268</v>
      </c>
      <c r="P590" s="79" t="s">
        <v>2459</v>
      </c>
      <c r="Q590" s="79" t="s">
        <v>2551</v>
      </c>
      <c r="R590" s="79" t="s">
        <v>2479</v>
      </c>
      <c r="S590" s="79" t="s">
        <v>5383</v>
      </c>
      <c r="T590" s="79" t="s">
        <v>2470</v>
      </c>
      <c r="U590" s="80" t="s">
        <v>2480</v>
      </c>
      <c r="V590" t="s">
        <v>5394</v>
      </c>
      <c r="W590" s="79" t="s">
        <v>5395</v>
      </c>
      <c r="X590" s="81">
        <v>43048.606944444444</v>
      </c>
      <c r="Y590" s="79" t="s">
        <v>5396</v>
      </c>
      <c r="Z590" s="79" t="s">
        <v>5397</v>
      </c>
      <c r="AA590" s="82">
        <f t="shared" si="12"/>
        <v>1</v>
      </c>
      <c r="AB590" s="80" t="s">
        <v>2288</v>
      </c>
      <c r="AC590" s="80">
        <v>43048</v>
      </c>
      <c r="AD590" s="80" t="s">
        <v>2222</v>
      </c>
      <c r="AE590" s="76" t="s">
        <v>2516</v>
      </c>
      <c r="AF590" s="79" t="s">
        <v>2223</v>
      </c>
      <c r="AG590" s="76" t="s">
        <v>2449</v>
      </c>
    </row>
    <row r="591" spans="1:33" s="83" customFormat="1" ht="76.5" x14ac:dyDescent="0.25">
      <c r="A591" s="74" t="s">
        <v>2442</v>
      </c>
      <c r="B591" s="75">
        <v>72141103</v>
      </c>
      <c r="C591" s="76" t="s">
        <v>5398</v>
      </c>
      <c r="D591" s="76" t="s">
        <v>4128</v>
      </c>
      <c r="E591" s="75" t="s">
        <v>4695</v>
      </c>
      <c r="F591" s="84" t="s">
        <v>4129</v>
      </c>
      <c r="G591" s="77" t="s">
        <v>5375</v>
      </c>
      <c r="H591" s="78">
        <v>709947096</v>
      </c>
      <c r="I591" s="78">
        <v>709947096</v>
      </c>
      <c r="J591" s="79" t="s">
        <v>2874</v>
      </c>
      <c r="K591" s="79" t="s">
        <v>2221</v>
      </c>
      <c r="L591" s="76" t="s">
        <v>2549</v>
      </c>
      <c r="M591" s="76" t="s">
        <v>2444</v>
      </c>
      <c r="N591" s="76" t="s">
        <v>5279</v>
      </c>
      <c r="O591" s="76" t="s">
        <v>5268</v>
      </c>
      <c r="P591" s="79" t="s">
        <v>2459</v>
      </c>
      <c r="Q591" s="79" t="s">
        <v>2551</v>
      </c>
      <c r="R591" s="79" t="s">
        <v>2479</v>
      </c>
      <c r="S591" s="79" t="s">
        <v>5383</v>
      </c>
      <c r="T591" s="79" t="s">
        <v>2470</v>
      </c>
      <c r="U591" s="80" t="s">
        <v>2480</v>
      </c>
      <c r="V591" t="s">
        <v>5399</v>
      </c>
      <c r="W591" s="79" t="s">
        <v>5400</v>
      </c>
      <c r="X591" s="81">
        <v>43048.617361111108</v>
      </c>
      <c r="Y591" s="79" t="s">
        <v>5401</v>
      </c>
      <c r="Z591" s="79" t="s">
        <v>5402</v>
      </c>
      <c r="AA591" s="82">
        <f t="shared" si="12"/>
        <v>1</v>
      </c>
      <c r="AB591" s="80" t="s">
        <v>2274</v>
      </c>
      <c r="AC591" s="80">
        <v>43048</v>
      </c>
      <c r="AD591" s="80" t="s">
        <v>2222</v>
      </c>
      <c r="AE591" s="76" t="s">
        <v>2516</v>
      </c>
      <c r="AF591" s="79" t="s">
        <v>2223</v>
      </c>
      <c r="AG591" s="76" t="s">
        <v>2449</v>
      </c>
    </row>
    <row r="592" spans="1:33" s="83" customFormat="1" ht="76.5" x14ac:dyDescent="0.25">
      <c r="A592" s="74" t="s">
        <v>2442</v>
      </c>
      <c r="B592" s="75">
        <v>72141103</v>
      </c>
      <c r="C592" s="76" t="s">
        <v>5403</v>
      </c>
      <c r="D592" s="76" t="s">
        <v>4128</v>
      </c>
      <c r="E592" s="75" t="s">
        <v>4695</v>
      </c>
      <c r="F592" s="84" t="s">
        <v>4129</v>
      </c>
      <c r="G592" s="77" t="s">
        <v>5375</v>
      </c>
      <c r="H592" s="78">
        <v>3332190062</v>
      </c>
      <c r="I592" s="78">
        <v>3332190062</v>
      </c>
      <c r="J592" s="79" t="s">
        <v>2874</v>
      </c>
      <c r="K592" s="79" t="s">
        <v>2221</v>
      </c>
      <c r="L592" s="76" t="s">
        <v>2549</v>
      </c>
      <c r="M592" s="76" t="s">
        <v>2444</v>
      </c>
      <c r="N592" s="76" t="s">
        <v>5279</v>
      </c>
      <c r="O592" s="76" t="s">
        <v>5268</v>
      </c>
      <c r="P592" s="79" t="s">
        <v>2459</v>
      </c>
      <c r="Q592" s="79" t="s">
        <v>2551</v>
      </c>
      <c r="R592" s="79" t="s">
        <v>2479</v>
      </c>
      <c r="S592" s="79" t="s">
        <v>5383</v>
      </c>
      <c r="T592" s="79" t="s">
        <v>2470</v>
      </c>
      <c r="U592" s="80" t="s">
        <v>2480</v>
      </c>
      <c r="V592" t="s">
        <v>5404</v>
      </c>
      <c r="W592" s="79" t="s">
        <v>5405</v>
      </c>
      <c r="X592" s="81">
        <v>43048.620138888888</v>
      </c>
      <c r="Y592" s="79" t="s">
        <v>5406</v>
      </c>
      <c r="Z592" s="79" t="s">
        <v>5407</v>
      </c>
      <c r="AA592" s="82">
        <f t="shared" si="12"/>
        <v>1</v>
      </c>
      <c r="AB592" s="80" t="s">
        <v>2275</v>
      </c>
      <c r="AC592" s="80">
        <v>43048</v>
      </c>
      <c r="AD592" s="80" t="s">
        <v>2222</v>
      </c>
      <c r="AE592" s="76" t="s">
        <v>2516</v>
      </c>
      <c r="AF592" s="79" t="s">
        <v>2223</v>
      </c>
      <c r="AG592" s="76" t="s">
        <v>2449</v>
      </c>
    </row>
    <row r="593" spans="1:33" s="83" customFormat="1" ht="76.5" x14ac:dyDescent="0.25">
      <c r="A593" s="74" t="s">
        <v>2442</v>
      </c>
      <c r="B593" s="75">
        <v>72141103</v>
      </c>
      <c r="C593" s="76" t="s">
        <v>5408</v>
      </c>
      <c r="D593" s="76" t="s">
        <v>4128</v>
      </c>
      <c r="E593" s="75" t="s">
        <v>4695</v>
      </c>
      <c r="F593" s="84" t="s">
        <v>4129</v>
      </c>
      <c r="G593" s="77" t="s">
        <v>5375</v>
      </c>
      <c r="H593" s="78">
        <v>314460928</v>
      </c>
      <c r="I593" s="78">
        <v>314460928</v>
      </c>
      <c r="J593" s="79" t="s">
        <v>2874</v>
      </c>
      <c r="K593" s="79" t="s">
        <v>2221</v>
      </c>
      <c r="L593" s="76" t="s">
        <v>2549</v>
      </c>
      <c r="M593" s="76" t="s">
        <v>2444</v>
      </c>
      <c r="N593" s="76" t="s">
        <v>5279</v>
      </c>
      <c r="O593" s="76" t="s">
        <v>5268</v>
      </c>
      <c r="P593" s="79" t="s">
        <v>2459</v>
      </c>
      <c r="Q593" s="79" t="s">
        <v>2551</v>
      </c>
      <c r="R593" s="79" t="s">
        <v>2479</v>
      </c>
      <c r="S593" s="79" t="s">
        <v>5383</v>
      </c>
      <c r="T593" s="79" t="s">
        <v>2470</v>
      </c>
      <c r="U593" s="80" t="s">
        <v>2480</v>
      </c>
      <c r="V593" t="s">
        <v>5409</v>
      </c>
      <c r="W593" s="79" t="s">
        <v>5410</v>
      </c>
      <c r="X593" s="81">
        <v>43048.602777777778</v>
      </c>
      <c r="Y593" s="79" t="s">
        <v>5411</v>
      </c>
      <c r="Z593" s="79" t="s">
        <v>5412</v>
      </c>
      <c r="AA593" s="82">
        <f t="shared" si="12"/>
        <v>1</v>
      </c>
      <c r="AB593" s="80" t="s">
        <v>2281</v>
      </c>
      <c r="AC593" s="80">
        <v>43048</v>
      </c>
      <c r="AD593" s="80" t="s">
        <v>2222</v>
      </c>
      <c r="AE593" s="76" t="s">
        <v>2524</v>
      </c>
      <c r="AF593" s="79" t="s">
        <v>2223</v>
      </c>
      <c r="AG593" s="76" t="s">
        <v>2449</v>
      </c>
    </row>
    <row r="594" spans="1:33" s="83" customFormat="1" ht="76.5" x14ac:dyDescent="0.25">
      <c r="A594" s="74" t="s">
        <v>2442</v>
      </c>
      <c r="B594" s="75">
        <v>72141103</v>
      </c>
      <c r="C594" s="76" t="s">
        <v>5413</v>
      </c>
      <c r="D594" s="76" t="s">
        <v>4128</v>
      </c>
      <c r="E594" s="75" t="s">
        <v>4695</v>
      </c>
      <c r="F594" s="84" t="s">
        <v>4129</v>
      </c>
      <c r="G594" s="77" t="s">
        <v>5375</v>
      </c>
      <c r="H594" s="78">
        <v>1368430914</v>
      </c>
      <c r="I594" s="78">
        <v>1368430914</v>
      </c>
      <c r="J594" s="79" t="s">
        <v>2874</v>
      </c>
      <c r="K594" s="79" t="s">
        <v>2221</v>
      </c>
      <c r="L594" s="76" t="s">
        <v>2549</v>
      </c>
      <c r="M594" s="76" t="s">
        <v>2444</v>
      </c>
      <c r="N594" s="76" t="s">
        <v>5279</v>
      </c>
      <c r="O594" s="76" t="s">
        <v>5268</v>
      </c>
      <c r="P594" s="79" t="s">
        <v>2459</v>
      </c>
      <c r="Q594" s="79" t="s">
        <v>2551</v>
      </c>
      <c r="R594" s="79" t="s">
        <v>2479</v>
      </c>
      <c r="S594" s="79" t="s">
        <v>5383</v>
      </c>
      <c r="T594" s="79" t="s">
        <v>2470</v>
      </c>
      <c r="U594" s="80" t="s">
        <v>2480</v>
      </c>
      <c r="V594" t="s">
        <v>5414</v>
      </c>
      <c r="W594" s="79" t="s">
        <v>5415</v>
      </c>
      <c r="X594" s="81">
        <v>43048.613194444442</v>
      </c>
      <c r="Y594" s="79" t="s">
        <v>5416</v>
      </c>
      <c r="Z594" s="79" t="s">
        <v>5417</v>
      </c>
      <c r="AA594" s="82">
        <f t="shared" si="12"/>
        <v>1</v>
      </c>
      <c r="AB594" s="80" t="s">
        <v>2282</v>
      </c>
      <c r="AC594" s="80">
        <v>43048</v>
      </c>
      <c r="AD594" s="80" t="s">
        <v>2222</v>
      </c>
      <c r="AE594" s="76" t="s">
        <v>2524</v>
      </c>
      <c r="AF594" s="79" t="s">
        <v>2223</v>
      </c>
      <c r="AG594" s="76" t="s">
        <v>2449</v>
      </c>
    </row>
    <row r="595" spans="1:33" s="83" customFormat="1" ht="76.5" x14ac:dyDescent="0.25">
      <c r="A595" s="74" t="s">
        <v>2442</v>
      </c>
      <c r="B595" s="75">
        <v>72141103</v>
      </c>
      <c r="C595" s="76" t="s">
        <v>5418</v>
      </c>
      <c r="D595" s="76" t="s">
        <v>4128</v>
      </c>
      <c r="E595" s="75" t="s">
        <v>4626</v>
      </c>
      <c r="F595" s="84" t="s">
        <v>4129</v>
      </c>
      <c r="G595" s="77" t="s">
        <v>5375</v>
      </c>
      <c r="H595" s="78">
        <v>2000000000</v>
      </c>
      <c r="I595" s="78">
        <v>2000000000</v>
      </c>
      <c r="J595" s="79" t="s">
        <v>2874</v>
      </c>
      <c r="K595" s="79" t="s">
        <v>2221</v>
      </c>
      <c r="L595" s="76" t="s">
        <v>2549</v>
      </c>
      <c r="M595" s="76" t="s">
        <v>2444</v>
      </c>
      <c r="N595" s="76" t="s">
        <v>5279</v>
      </c>
      <c r="O595" s="76" t="s">
        <v>5268</v>
      </c>
      <c r="P595" s="79" t="s">
        <v>2459</v>
      </c>
      <c r="Q595" s="79" t="s">
        <v>2551</v>
      </c>
      <c r="R595" s="79" t="s">
        <v>2479</v>
      </c>
      <c r="S595" s="79" t="s">
        <v>5383</v>
      </c>
      <c r="T595" s="79" t="s">
        <v>2470</v>
      </c>
      <c r="U595" s="80" t="s">
        <v>2480</v>
      </c>
      <c r="V595" t="s">
        <v>5419</v>
      </c>
      <c r="W595" s="79" t="s">
        <v>5420</v>
      </c>
      <c r="X595" s="81">
        <v>43048.62222222222</v>
      </c>
      <c r="Y595" s="79" t="s">
        <v>5421</v>
      </c>
      <c r="Z595" s="79" t="s">
        <v>5422</v>
      </c>
      <c r="AA595" s="82">
        <f t="shared" si="12"/>
        <v>1</v>
      </c>
      <c r="AB595" s="80" t="s">
        <v>2528</v>
      </c>
      <c r="AC595" s="80">
        <v>43048</v>
      </c>
      <c r="AD595" s="80" t="s">
        <v>2405</v>
      </c>
      <c r="AE595" s="76" t="s">
        <v>2475</v>
      </c>
      <c r="AF595" s="79" t="s">
        <v>2223</v>
      </c>
      <c r="AG595" s="76" t="s">
        <v>2449</v>
      </c>
    </row>
    <row r="596" spans="1:33" s="83" customFormat="1" ht="76.5" x14ac:dyDescent="0.25">
      <c r="A596" s="74" t="s">
        <v>2442</v>
      </c>
      <c r="B596" s="75">
        <v>72141103</v>
      </c>
      <c r="C596" s="76" t="s">
        <v>5423</v>
      </c>
      <c r="D596" s="76" t="s">
        <v>4128</v>
      </c>
      <c r="E596" s="75" t="s">
        <v>4626</v>
      </c>
      <c r="F596" s="84" t="s">
        <v>4129</v>
      </c>
      <c r="G596" s="77" t="s">
        <v>5375</v>
      </c>
      <c r="H596" s="78">
        <v>1190047485</v>
      </c>
      <c r="I596" s="78">
        <v>1190047485</v>
      </c>
      <c r="J596" s="79" t="s">
        <v>2874</v>
      </c>
      <c r="K596" s="79" t="s">
        <v>2221</v>
      </c>
      <c r="L596" s="76" t="s">
        <v>2549</v>
      </c>
      <c r="M596" s="76" t="s">
        <v>2444</v>
      </c>
      <c r="N596" s="76" t="s">
        <v>5279</v>
      </c>
      <c r="O596" s="76" t="s">
        <v>5268</v>
      </c>
      <c r="P596" s="79" t="s">
        <v>2459</v>
      </c>
      <c r="Q596" s="79" t="s">
        <v>2551</v>
      </c>
      <c r="R596" s="79" t="s">
        <v>2479</v>
      </c>
      <c r="S596" s="79" t="s">
        <v>5383</v>
      </c>
      <c r="T596" s="79" t="s">
        <v>2470</v>
      </c>
      <c r="U596" s="80" t="s">
        <v>2480</v>
      </c>
      <c r="V596" t="s">
        <v>5424</v>
      </c>
      <c r="W596" s="79" t="s">
        <v>5425</v>
      </c>
      <c r="X596" s="81">
        <v>43048.67291666667</v>
      </c>
      <c r="Y596" s="79" t="s">
        <v>5426</v>
      </c>
      <c r="Z596" s="79" t="s">
        <v>5427</v>
      </c>
      <c r="AA596" s="82">
        <f t="shared" si="12"/>
        <v>1</v>
      </c>
      <c r="AB596" s="80" t="s">
        <v>5428</v>
      </c>
      <c r="AC596" s="80">
        <v>43048</v>
      </c>
      <c r="AD596" s="80" t="s">
        <v>2222</v>
      </c>
      <c r="AE596" s="76" t="s">
        <v>2524</v>
      </c>
      <c r="AF596" s="79" t="s">
        <v>2223</v>
      </c>
      <c r="AG596" s="76" t="s">
        <v>2449</v>
      </c>
    </row>
    <row r="597" spans="1:33" s="83" customFormat="1" ht="76.5" x14ac:dyDescent="0.25">
      <c r="A597" s="74" t="s">
        <v>2442</v>
      </c>
      <c r="B597" s="75">
        <v>72141103</v>
      </c>
      <c r="C597" s="76" t="s">
        <v>5429</v>
      </c>
      <c r="D597" s="76" t="s">
        <v>4128</v>
      </c>
      <c r="E597" s="75" t="s">
        <v>4695</v>
      </c>
      <c r="F597" s="84" t="s">
        <v>4129</v>
      </c>
      <c r="G597" s="77" t="s">
        <v>5375</v>
      </c>
      <c r="H597" s="78">
        <v>3000000000</v>
      </c>
      <c r="I597" s="78">
        <v>3000000000</v>
      </c>
      <c r="J597" s="79" t="s">
        <v>2874</v>
      </c>
      <c r="K597" s="79" t="s">
        <v>2221</v>
      </c>
      <c r="L597" s="76" t="s">
        <v>2549</v>
      </c>
      <c r="M597" s="76" t="s">
        <v>2444</v>
      </c>
      <c r="N597" s="76" t="s">
        <v>5279</v>
      </c>
      <c r="O597" s="76" t="s">
        <v>5268</v>
      </c>
      <c r="P597" s="79" t="s">
        <v>2459</v>
      </c>
      <c r="Q597" s="79" t="s">
        <v>2551</v>
      </c>
      <c r="R597" s="79" t="s">
        <v>2479</v>
      </c>
      <c r="S597" s="79" t="s">
        <v>5383</v>
      </c>
      <c r="T597" s="79" t="s">
        <v>2470</v>
      </c>
      <c r="U597" s="80" t="s">
        <v>2480</v>
      </c>
      <c r="V597" t="s">
        <v>5430</v>
      </c>
      <c r="W597" s="79" t="s">
        <v>5431</v>
      </c>
      <c r="X597" s="81">
        <v>43048.643750000003</v>
      </c>
      <c r="Y597" s="79" t="s">
        <v>5432</v>
      </c>
      <c r="Z597" s="79" t="s">
        <v>5433</v>
      </c>
      <c r="AA597" s="82">
        <f t="shared" si="12"/>
        <v>1</v>
      </c>
      <c r="AB597" s="80" t="s">
        <v>2526</v>
      </c>
      <c r="AC597" s="80">
        <v>43048</v>
      </c>
      <c r="AD597" s="80" t="s">
        <v>2222</v>
      </c>
      <c r="AE597" s="76" t="s">
        <v>2472</v>
      </c>
      <c r="AF597" s="79" t="s">
        <v>2223</v>
      </c>
      <c r="AG597" s="76" t="s">
        <v>2449</v>
      </c>
    </row>
    <row r="598" spans="1:33" s="83" customFormat="1" ht="76.5" x14ac:dyDescent="0.25">
      <c r="A598" s="74" t="s">
        <v>2442</v>
      </c>
      <c r="B598" s="75">
        <v>72141103</v>
      </c>
      <c r="C598" s="76" t="s">
        <v>5434</v>
      </c>
      <c r="D598" s="76" t="s">
        <v>4128</v>
      </c>
      <c r="E598" s="75" t="s">
        <v>2237</v>
      </c>
      <c r="F598" s="84" t="s">
        <v>4129</v>
      </c>
      <c r="G598" s="77" t="s">
        <v>5375</v>
      </c>
      <c r="H598" s="78">
        <v>571904350.79999995</v>
      </c>
      <c r="I598" s="78">
        <v>571904350.79999995</v>
      </c>
      <c r="J598" s="79" t="s">
        <v>2874</v>
      </c>
      <c r="K598" s="79" t="s">
        <v>2221</v>
      </c>
      <c r="L598" s="76" t="s">
        <v>2549</v>
      </c>
      <c r="M598" s="76" t="s">
        <v>2444</v>
      </c>
      <c r="N598" s="76" t="s">
        <v>5279</v>
      </c>
      <c r="O598" s="76" t="s">
        <v>5268</v>
      </c>
      <c r="P598" s="79" t="s">
        <v>2459</v>
      </c>
      <c r="Q598" s="79" t="s">
        <v>2551</v>
      </c>
      <c r="R598" s="79" t="s">
        <v>2479</v>
      </c>
      <c r="S598" s="79" t="s">
        <v>5383</v>
      </c>
      <c r="T598" s="79" t="s">
        <v>2470</v>
      </c>
      <c r="U598" s="80" t="s">
        <v>2480</v>
      </c>
      <c r="V598" t="s">
        <v>5435</v>
      </c>
      <c r="W598" s="79" t="s">
        <v>5436</v>
      </c>
      <c r="X598" s="81">
        <v>43048.633333333331</v>
      </c>
      <c r="Y598" s="79" t="s">
        <v>5437</v>
      </c>
      <c r="Z598" s="79" t="s">
        <v>5438</v>
      </c>
      <c r="AA598" s="82">
        <f t="shared" si="12"/>
        <v>1</v>
      </c>
      <c r="AB598" s="80" t="s">
        <v>2527</v>
      </c>
      <c r="AC598" s="80">
        <v>43048</v>
      </c>
      <c r="AD598" s="80" t="s">
        <v>2222</v>
      </c>
      <c r="AE598" s="76" t="s">
        <v>2516</v>
      </c>
      <c r="AF598" s="79" t="s">
        <v>2223</v>
      </c>
      <c r="AG598" s="76" t="s">
        <v>2449</v>
      </c>
    </row>
    <row r="599" spans="1:33" s="83" customFormat="1" ht="178.5" x14ac:dyDescent="0.25">
      <c r="A599" s="74" t="s">
        <v>2442</v>
      </c>
      <c r="B599" s="75">
        <v>72141103</v>
      </c>
      <c r="C599" s="76" t="s">
        <v>5439</v>
      </c>
      <c r="D599" s="76" t="s">
        <v>4128</v>
      </c>
      <c r="E599" s="75" t="s">
        <v>4695</v>
      </c>
      <c r="F599" s="84" t="s">
        <v>4129</v>
      </c>
      <c r="G599" s="77" t="s">
        <v>5375</v>
      </c>
      <c r="H599" s="78">
        <v>1000000000</v>
      </c>
      <c r="I599" s="78">
        <v>1000000000</v>
      </c>
      <c r="J599" s="79" t="s">
        <v>2874</v>
      </c>
      <c r="K599" s="79" t="s">
        <v>2221</v>
      </c>
      <c r="L599" s="76" t="s">
        <v>2549</v>
      </c>
      <c r="M599" s="76" t="s">
        <v>2444</v>
      </c>
      <c r="N599" s="76" t="s">
        <v>5279</v>
      </c>
      <c r="O599" s="76" t="s">
        <v>5268</v>
      </c>
      <c r="P599" s="79" t="s">
        <v>2459</v>
      </c>
      <c r="Q599" s="79" t="s">
        <v>2551</v>
      </c>
      <c r="R599" s="79" t="s">
        <v>2479</v>
      </c>
      <c r="S599" s="79" t="s">
        <v>5383</v>
      </c>
      <c r="T599" s="79" t="s">
        <v>2470</v>
      </c>
      <c r="U599" s="80" t="s">
        <v>2480</v>
      </c>
      <c r="V599" t="s">
        <v>5440</v>
      </c>
      <c r="W599" s="79" t="s">
        <v>5441</v>
      </c>
      <c r="X599" s="81">
        <v>43049.336805555555</v>
      </c>
      <c r="Y599" s="79" t="s">
        <v>5442</v>
      </c>
      <c r="Z599" s="79" t="s">
        <v>5443</v>
      </c>
      <c r="AA599" s="82">
        <f t="shared" si="12"/>
        <v>1</v>
      </c>
      <c r="AB599" s="80" t="s">
        <v>2531</v>
      </c>
      <c r="AC599" s="80">
        <v>43049</v>
      </c>
      <c r="AD599" s="80" t="s">
        <v>2405</v>
      </c>
      <c r="AE599" s="76" t="s">
        <v>2529</v>
      </c>
      <c r="AF599" s="79" t="s">
        <v>2223</v>
      </c>
      <c r="AG599" s="76" t="s">
        <v>2449</v>
      </c>
    </row>
    <row r="600" spans="1:33" s="83" customFormat="1" ht="76.5" x14ac:dyDescent="0.25">
      <c r="A600" s="74" t="s">
        <v>2442</v>
      </c>
      <c r="B600" s="75">
        <v>72141103</v>
      </c>
      <c r="C600" s="76" t="s">
        <v>5444</v>
      </c>
      <c r="D600" s="76" t="s">
        <v>4128</v>
      </c>
      <c r="E600" s="75" t="s">
        <v>2224</v>
      </c>
      <c r="F600" s="84" t="s">
        <v>4129</v>
      </c>
      <c r="G600" s="77" t="s">
        <v>5375</v>
      </c>
      <c r="H600" s="78">
        <v>404500000</v>
      </c>
      <c r="I600" s="78">
        <v>404500000</v>
      </c>
      <c r="J600" s="79" t="s">
        <v>2874</v>
      </c>
      <c r="K600" s="79" t="s">
        <v>2221</v>
      </c>
      <c r="L600" s="76" t="s">
        <v>2549</v>
      </c>
      <c r="M600" s="76" t="s">
        <v>2444</v>
      </c>
      <c r="N600" s="76" t="s">
        <v>5279</v>
      </c>
      <c r="O600" s="76" t="s">
        <v>5268</v>
      </c>
      <c r="P600" s="79" t="s">
        <v>2459</v>
      </c>
      <c r="Q600" s="79" t="s">
        <v>2551</v>
      </c>
      <c r="R600" s="79" t="s">
        <v>2479</v>
      </c>
      <c r="S600" s="79" t="s">
        <v>5383</v>
      </c>
      <c r="T600" s="79" t="s">
        <v>2470</v>
      </c>
      <c r="U600" s="80" t="s">
        <v>2480</v>
      </c>
      <c r="V600" t="s">
        <v>5445</v>
      </c>
      <c r="W600" s="79" t="s">
        <v>5446</v>
      </c>
      <c r="X600" s="81">
        <v>43049.404861111114</v>
      </c>
      <c r="Y600" s="79" t="s">
        <v>5447</v>
      </c>
      <c r="Z600" s="79" t="s">
        <v>5448</v>
      </c>
      <c r="AA600" s="82">
        <f t="shared" si="12"/>
        <v>1</v>
      </c>
      <c r="AB600" s="80" t="s">
        <v>5449</v>
      </c>
      <c r="AC600" s="80">
        <v>43049</v>
      </c>
      <c r="AD600" s="80" t="s">
        <v>2222</v>
      </c>
      <c r="AE600" s="76" t="s">
        <v>2529</v>
      </c>
      <c r="AF600" s="79" t="s">
        <v>2223</v>
      </c>
      <c r="AG600" s="76" t="s">
        <v>2449</v>
      </c>
    </row>
    <row r="601" spans="1:33" s="83" customFormat="1" ht="51" x14ac:dyDescent="0.25">
      <c r="A601" s="74" t="s">
        <v>2442</v>
      </c>
      <c r="B601" s="75" t="s">
        <v>5450</v>
      </c>
      <c r="C601" s="76" t="s">
        <v>5451</v>
      </c>
      <c r="D601" s="76" t="s">
        <v>4128</v>
      </c>
      <c r="E601" s="75" t="s">
        <v>2363</v>
      </c>
      <c r="F601" s="84" t="s">
        <v>4129</v>
      </c>
      <c r="G601" s="77" t="s">
        <v>5375</v>
      </c>
      <c r="H601" s="78">
        <f>12000000000+15000000000-20166451836</f>
        <v>6833548164</v>
      </c>
      <c r="I601" s="78">
        <f>12000000000+15000000000-20166451836</f>
        <v>6833548164</v>
      </c>
      <c r="J601" s="79" t="s">
        <v>2874</v>
      </c>
      <c r="K601" s="79" t="s">
        <v>2221</v>
      </c>
      <c r="L601" s="76" t="s">
        <v>2549</v>
      </c>
      <c r="M601" s="76" t="s">
        <v>2444</v>
      </c>
      <c r="N601" s="76" t="s">
        <v>5279</v>
      </c>
      <c r="O601" s="76" t="s">
        <v>5268</v>
      </c>
      <c r="P601" s="79" t="s">
        <v>2460</v>
      </c>
      <c r="Q601" s="79" t="s">
        <v>2468</v>
      </c>
      <c r="R601" s="79" t="s">
        <v>1801</v>
      </c>
      <c r="S601" s="79" t="s">
        <v>2469</v>
      </c>
      <c r="T601" s="79" t="s">
        <v>2470</v>
      </c>
      <c r="U601" s="80" t="s">
        <v>2471</v>
      </c>
      <c r="V601" s="80"/>
      <c r="W601" s="79"/>
      <c r="X601" s="81"/>
      <c r="Y601" s="79"/>
      <c r="Z601" s="79"/>
      <c r="AA601" s="82" t="str">
        <f t="shared" si="12"/>
        <v/>
      </c>
      <c r="AB601" s="80"/>
      <c r="AC601" s="80"/>
      <c r="AD601" s="80"/>
      <c r="AE601" s="76" t="s">
        <v>5452</v>
      </c>
      <c r="AF601" s="79" t="s">
        <v>2223</v>
      </c>
      <c r="AG601" s="76" t="s">
        <v>2449</v>
      </c>
    </row>
    <row r="602" spans="1:33" s="83" customFormat="1" ht="76.5" x14ac:dyDescent="0.25">
      <c r="A602" s="74" t="s">
        <v>2442</v>
      </c>
      <c r="B602" s="75">
        <v>84111507</v>
      </c>
      <c r="C602" s="76" t="s">
        <v>5453</v>
      </c>
      <c r="D602" s="76" t="s">
        <v>3168</v>
      </c>
      <c r="E602" s="75" t="s">
        <v>2268</v>
      </c>
      <c r="F602" s="84" t="s">
        <v>4129</v>
      </c>
      <c r="G602" s="77" t="s">
        <v>2338</v>
      </c>
      <c r="H602" s="78">
        <v>1097566000</v>
      </c>
      <c r="I602" s="78">
        <v>1097566000</v>
      </c>
      <c r="J602" s="79" t="s">
        <v>2874</v>
      </c>
      <c r="K602" s="79" t="s">
        <v>2221</v>
      </c>
      <c r="L602" s="76" t="s">
        <v>2549</v>
      </c>
      <c r="M602" s="76" t="s">
        <v>2444</v>
      </c>
      <c r="N602" s="76" t="s">
        <v>5279</v>
      </c>
      <c r="O602" s="76" t="s">
        <v>5268</v>
      </c>
      <c r="P602" s="79" t="s">
        <v>2457</v>
      </c>
      <c r="Q602" s="79" t="s">
        <v>2507</v>
      </c>
      <c r="R602" s="79" t="s">
        <v>1809</v>
      </c>
      <c r="S602" s="79">
        <v>180072001</v>
      </c>
      <c r="T602" s="79" t="s">
        <v>2508</v>
      </c>
      <c r="U602" s="80" t="s">
        <v>2509</v>
      </c>
      <c r="V602" s="80"/>
      <c r="W602" s="79"/>
      <c r="X602" s="81"/>
      <c r="Y602" s="79"/>
      <c r="Z602" s="79"/>
      <c r="AA602" s="82" t="str">
        <f t="shared" si="12"/>
        <v/>
      </c>
      <c r="AB602" s="80"/>
      <c r="AC602" s="80"/>
      <c r="AD602" s="80"/>
      <c r="AE602" s="76" t="s">
        <v>5454</v>
      </c>
      <c r="AF602" s="79" t="s">
        <v>2223</v>
      </c>
      <c r="AG602" s="76" t="s">
        <v>2449</v>
      </c>
    </row>
    <row r="603" spans="1:33" s="83" customFormat="1" ht="76.5" x14ac:dyDescent="0.25">
      <c r="A603" s="74" t="s">
        <v>2442</v>
      </c>
      <c r="B603" s="75">
        <v>81101510</v>
      </c>
      <c r="C603" s="76" t="s">
        <v>5455</v>
      </c>
      <c r="D603" s="76" t="s">
        <v>3168</v>
      </c>
      <c r="E603" s="75" t="s">
        <v>2268</v>
      </c>
      <c r="F603" s="75" t="s">
        <v>2362</v>
      </c>
      <c r="G603" s="77" t="s">
        <v>2338</v>
      </c>
      <c r="H603" s="78">
        <v>800000000</v>
      </c>
      <c r="I603" s="78">
        <v>800000000</v>
      </c>
      <c r="J603" s="79" t="s">
        <v>2874</v>
      </c>
      <c r="K603" s="79" t="s">
        <v>2221</v>
      </c>
      <c r="L603" s="76" t="s">
        <v>2549</v>
      </c>
      <c r="M603" s="76" t="s">
        <v>2444</v>
      </c>
      <c r="N603" s="76" t="s">
        <v>5279</v>
      </c>
      <c r="O603" s="76" t="s">
        <v>5268</v>
      </c>
      <c r="P603" s="79" t="s">
        <v>2457</v>
      </c>
      <c r="Q603" s="79" t="s">
        <v>2498</v>
      </c>
      <c r="R603" s="79" t="s">
        <v>1799</v>
      </c>
      <c r="S603" s="79">
        <v>180038001</v>
      </c>
      <c r="T603" s="79" t="s">
        <v>2458</v>
      </c>
      <c r="U603" s="80" t="s">
        <v>1233</v>
      </c>
      <c r="V603" s="80"/>
      <c r="W603" s="79"/>
      <c r="X603" s="81"/>
      <c r="Y603" s="79"/>
      <c r="Z603" s="79"/>
      <c r="AA603" s="82" t="str">
        <f t="shared" si="12"/>
        <v/>
      </c>
      <c r="AB603" s="80"/>
      <c r="AC603" s="80"/>
      <c r="AD603" s="80"/>
      <c r="AE603" s="76" t="s">
        <v>2493</v>
      </c>
      <c r="AF603" s="79" t="s">
        <v>2223</v>
      </c>
      <c r="AG603" s="76" t="s">
        <v>2449</v>
      </c>
    </row>
    <row r="604" spans="1:33" s="83" customFormat="1" ht="76.5" x14ac:dyDescent="0.25">
      <c r="A604" s="74" t="s">
        <v>2442</v>
      </c>
      <c r="B604" s="75">
        <v>77100000</v>
      </c>
      <c r="C604" s="76" t="s">
        <v>5456</v>
      </c>
      <c r="D604" s="76" t="s">
        <v>3168</v>
      </c>
      <c r="E604" s="75" t="s">
        <v>2268</v>
      </c>
      <c r="F604" s="75" t="s">
        <v>2362</v>
      </c>
      <c r="G604" s="77" t="s">
        <v>2338</v>
      </c>
      <c r="H604" s="78">
        <v>400000000</v>
      </c>
      <c r="I604" s="78">
        <v>400000000</v>
      </c>
      <c r="J604" s="79" t="s">
        <v>2874</v>
      </c>
      <c r="K604" s="79" t="s">
        <v>2221</v>
      </c>
      <c r="L604" s="76" t="s">
        <v>2549</v>
      </c>
      <c r="M604" s="76" t="s">
        <v>2444</v>
      </c>
      <c r="N604" s="76" t="s">
        <v>5279</v>
      </c>
      <c r="O604" s="76" t="s">
        <v>5268</v>
      </c>
      <c r="P604" s="79" t="s">
        <v>2457</v>
      </c>
      <c r="Q604" s="79" t="s">
        <v>2498</v>
      </c>
      <c r="R604" s="79" t="s">
        <v>1799</v>
      </c>
      <c r="S604" s="79">
        <v>180038001</v>
      </c>
      <c r="T604" s="79" t="s">
        <v>2458</v>
      </c>
      <c r="U604" s="80" t="s">
        <v>1233</v>
      </c>
      <c r="V604" s="80"/>
      <c r="W604" s="79"/>
      <c r="X604" s="81"/>
      <c r="Y604" s="79"/>
      <c r="Z604" s="79"/>
      <c r="AA604" s="82" t="str">
        <f t="shared" si="12"/>
        <v/>
      </c>
      <c r="AB604" s="80"/>
      <c r="AC604" s="80"/>
      <c r="AD604" s="80"/>
      <c r="AE604" s="76" t="s">
        <v>2493</v>
      </c>
      <c r="AF604" s="79" t="s">
        <v>2223</v>
      </c>
      <c r="AG604" s="76" t="s">
        <v>2449</v>
      </c>
    </row>
    <row r="605" spans="1:33" s="83" customFormat="1" ht="76.5" x14ac:dyDescent="0.25">
      <c r="A605" s="74" t="s">
        <v>2442</v>
      </c>
      <c r="B605" s="75">
        <v>81101510</v>
      </c>
      <c r="C605" s="76" t="s">
        <v>5457</v>
      </c>
      <c r="D605" s="76" t="s">
        <v>3168</v>
      </c>
      <c r="E605" s="75" t="s">
        <v>2292</v>
      </c>
      <c r="F605" s="75" t="s">
        <v>2362</v>
      </c>
      <c r="G605" s="77" t="s">
        <v>2338</v>
      </c>
      <c r="H605" s="78">
        <v>800000000</v>
      </c>
      <c r="I605" s="78">
        <v>800000000</v>
      </c>
      <c r="J605" s="79" t="s">
        <v>2874</v>
      </c>
      <c r="K605" s="79" t="s">
        <v>2221</v>
      </c>
      <c r="L605" s="76" t="s">
        <v>2549</v>
      </c>
      <c r="M605" s="76" t="s">
        <v>2444</v>
      </c>
      <c r="N605" s="76" t="s">
        <v>5279</v>
      </c>
      <c r="O605" s="76" t="s">
        <v>5268</v>
      </c>
      <c r="P605" s="79" t="s">
        <v>2457</v>
      </c>
      <c r="Q605" s="79" t="s">
        <v>2498</v>
      </c>
      <c r="R605" s="79" t="s">
        <v>1799</v>
      </c>
      <c r="S605" s="79">
        <v>180038001</v>
      </c>
      <c r="T605" s="79" t="s">
        <v>2458</v>
      </c>
      <c r="U605" s="80" t="s">
        <v>1233</v>
      </c>
      <c r="V605" s="80"/>
      <c r="W605" s="79"/>
      <c r="X605" s="81"/>
      <c r="Y605" s="79"/>
      <c r="Z605" s="79"/>
      <c r="AA605" s="82" t="str">
        <f t="shared" si="12"/>
        <v/>
      </c>
      <c r="AB605" s="80"/>
      <c r="AC605" s="80"/>
      <c r="AD605" s="80"/>
      <c r="AE605" s="76" t="s">
        <v>2493</v>
      </c>
      <c r="AF605" s="79" t="s">
        <v>2223</v>
      </c>
      <c r="AG605" s="76" t="s">
        <v>2449</v>
      </c>
    </row>
    <row r="606" spans="1:33" s="83" customFormat="1" ht="102" x14ac:dyDescent="0.25">
      <c r="A606" s="74" t="s">
        <v>2442</v>
      </c>
      <c r="B606" s="75">
        <v>22101600</v>
      </c>
      <c r="C606" s="76" t="s">
        <v>5458</v>
      </c>
      <c r="D606" s="76" t="s">
        <v>4128</v>
      </c>
      <c r="E606" s="75" t="s">
        <v>2225</v>
      </c>
      <c r="F606" s="84" t="s">
        <v>2834</v>
      </c>
      <c r="G606" s="77" t="s">
        <v>2338</v>
      </c>
      <c r="H606" s="78">
        <v>2174556500</v>
      </c>
      <c r="I606" s="78">
        <v>2174556500</v>
      </c>
      <c r="J606" s="79" t="s">
        <v>2874</v>
      </c>
      <c r="K606" s="79" t="s">
        <v>2221</v>
      </c>
      <c r="L606" s="76" t="s">
        <v>2549</v>
      </c>
      <c r="M606" s="76" t="s">
        <v>2444</v>
      </c>
      <c r="N606" s="76" t="s">
        <v>5279</v>
      </c>
      <c r="O606" s="76" t="s">
        <v>5268</v>
      </c>
      <c r="P606" s="79" t="s">
        <v>2445</v>
      </c>
      <c r="Q606" s="79" t="s">
        <v>2446</v>
      </c>
      <c r="R606" s="79" t="s">
        <v>1796</v>
      </c>
      <c r="S606" s="79">
        <v>180030001</v>
      </c>
      <c r="T606" s="79" t="s">
        <v>2447</v>
      </c>
      <c r="U606" s="80" t="s">
        <v>2448</v>
      </c>
      <c r="V606" t="s">
        <v>5369</v>
      </c>
      <c r="W606" s="79" t="s">
        <v>2512</v>
      </c>
      <c r="X606" s="81">
        <v>43046.727083333331</v>
      </c>
      <c r="Y606" s="79" t="s">
        <v>5371</v>
      </c>
      <c r="Z606" s="79" t="s">
        <v>5372</v>
      </c>
      <c r="AA606" s="82">
        <f t="shared" si="12"/>
        <v>1</v>
      </c>
      <c r="AB606" s="80" t="s">
        <v>2523</v>
      </c>
      <c r="AC606" s="80">
        <v>43049</v>
      </c>
      <c r="AD606" s="80" t="s">
        <v>2222</v>
      </c>
      <c r="AE606" s="76" t="s">
        <v>5373</v>
      </c>
      <c r="AF606" s="79" t="s">
        <v>2223</v>
      </c>
      <c r="AG606" s="76" t="s">
        <v>2449</v>
      </c>
    </row>
    <row r="607" spans="1:33" s="83" customFormat="1" ht="76.5" x14ac:dyDescent="0.25">
      <c r="A607" s="74" t="s">
        <v>2442</v>
      </c>
      <c r="B607" s="75">
        <v>81101510</v>
      </c>
      <c r="C607" s="76" t="s">
        <v>5459</v>
      </c>
      <c r="D607" s="76" t="s">
        <v>4128</v>
      </c>
      <c r="E607" s="75" t="s">
        <v>2268</v>
      </c>
      <c r="F607" s="79" t="s">
        <v>2336</v>
      </c>
      <c r="G607" s="77" t="s">
        <v>2338</v>
      </c>
      <c r="H607" s="78">
        <v>18000000000</v>
      </c>
      <c r="I607" s="78">
        <v>18000000000</v>
      </c>
      <c r="J607" s="76" t="s">
        <v>4136</v>
      </c>
      <c r="K607" s="76" t="s">
        <v>5460</v>
      </c>
      <c r="L607" s="76" t="s">
        <v>2549</v>
      </c>
      <c r="M607" s="76" t="s">
        <v>2444</v>
      </c>
      <c r="N607" s="76" t="s">
        <v>5279</v>
      </c>
      <c r="O607" s="76" t="s">
        <v>5268</v>
      </c>
      <c r="P607" s="79" t="s">
        <v>2457</v>
      </c>
      <c r="Q607" s="79" t="s">
        <v>2498</v>
      </c>
      <c r="R607" s="79" t="s">
        <v>1799</v>
      </c>
      <c r="S607" s="79">
        <v>180038001</v>
      </c>
      <c r="T607" s="79" t="s">
        <v>2458</v>
      </c>
      <c r="U607" s="80" t="s">
        <v>1233</v>
      </c>
      <c r="V607" s="80"/>
      <c r="W607" s="79"/>
      <c r="X607" s="81"/>
      <c r="Y607" s="79"/>
      <c r="Z607" s="79"/>
      <c r="AA607" s="82" t="str">
        <f t="shared" si="12"/>
        <v/>
      </c>
      <c r="AB607" s="80"/>
      <c r="AC607" s="80"/>
      <c r="AD607" s="80"/>
      <c r="AE607" s="76" t="s">
        <v>5461</v>
      </c>
      <c r="AF607" s="79" t="s">
        <v>2361</v>
      </c>
      <c r="AG607" s="76" t="s">
        <v>2451</v>
      </c>
    </row>
    <row r="608" spans="1:33" s="83" customFormat="1" ht="76.5" x14ac:dyDescent="0.25">
      <c r="A608" s="74" t="s">
        <v>2442</v>
      </c>
      <c r="B608" s="75">
        <v>81101510</v>
      </c>
      <c r="C608" s="76" t="s">
        <v>5462</v>
      </c>
      <c r="D608" s="76" t="s">
        <v>4128</v>
      </c>
      <c r="E608" s="75" t="s">
        <v>2237</v>
      </c>
      <c r="F608" s="75" t="s">
        <v>2362</v>
      </c>
      <c r="G608" s="77" t="s">
        <v>2338</v>
      </c>
      <c r="H608" s="78">
        <v>2000000000</v>
      </c>
      <c r="I608" s="78">
        <v>2000000000</v>
      </c>
      <c r="J608" s="76" t="s">
        <v>4136</v>
      </c>
      <c r="K608" s="76" t="s">
        <v>5460</v>
      </c>
      <c r="L608" s="76" t="s">
        <v>2549</v>
      </c>
      <c r="M608" s="76" t="s">
        <v>2444</v>
      </c>
      <c r="N608" s="76" t="s">
        <v>5279</v>
      </c>
      <c r="O608" s="76" t="s">
        <v>5268</v>
      </c>
      <c r="P608" s="79" t="s">
        <v>2457</v>
      </c>
      <c r="Q608" s="79" t="s">
        <v>2498</v>
      </c>
      <c r="R608" s="79" t="s">
        <v>1799</v>
      </c>
      <c r="S608" s="79">
        <v>180038001</v>
      </c>
      <c r="T608" s="79" t="s">
        <v>2458</v>
      </c>
      <c r="U608" s="80" t="s">
        <v>1233</v>
      </c>
      <c r="V608" s="80"/>
      <c r="W608" s="79"/>
      <c r="X608" s="81"/>
      <c r="Y608" s="79"/>
      <c r="Z608" s="79"/>
      <c r="AA608" s="82" t="str">
        <f t="shared" si="12"/>
        <v/>
      </c>
      <c r="AB608" s="80"/>
      <c r="AC608" s="80"/>
      <c r="AD608" s="80"/>
      <c r="AE608" s="76" t="s">
        <v>5461</v>
      </c>
      <c r="AF608" s="79" t="s">
        <v>2223</v>
      </c>
      <c r="AG608" s="76" t="s">
        <v>2449</v>
      </c>
    </row>
    <row r="609" spans="1:33" s="83" customFormat="1" ht="89.25" x14ac:dyDescent="0.25">
      <c r="A609" s="74" t="s">
        <v>2442</v>
      </c>
      <c r="B609" s="75" t="s">
        <v>5463</v>
      </c>
      <c r="C609" s="76" t="s">
        <v>5464</v>
      </c>
      <c r="D609" s="76" t="s">
        <v>4128</v>
      </c>
      <c r="E609" s="75" t="s">
        <v>2292</v>
      </c>
      <c r="F609" s="84" t="s">
        <v>4129</v>
      </c>
      <c r="G609" s="77" t="s">
        <v>2338</v>
      </c>
      <c r="H609" s="78">
        <v>4189222000</v>
      </c>
      <c r="I609" s="78">
        <v>4189222000</v>
      </c>
      <c r="J609" s="79" t="s">
        <v>2874</v>
      </c>
      <c r="K609" s="79" t="s">
        <v>2221</v>
      </c>
      <c r="L609" s="76" t="s">
        <v>2549</v>
      </c>
      <c r="M609" s="76" t="s">
        <v>2444</v>
      </c>
      <c r="N609" s="76" t="s">
        <v>5279</v>
      </c>
      <c r="O609" s="76" t="s">
        <v>5268</v>
      </c>
      <c r="P609" s="79" t="s">
        <v>2538</v>
      </c>
      <c r="Q609" s="79" t="s">
        <v>5465</v>
      </c>
      <c r="R609" s="79" t="s">
        <v>3353</v>
      </c>
      <c r="S609" s="79">
        <v>180034001</v>
      </c>
      <c r="T609" s="79" t="s">
        <v>5466</v>
      </c>
      <c r="U609" s="80" t="s">
        <v>5467</v>
      </c>
      <c r="V609" s="80"/>
      <c r="W609" s="79"/>
      <c r="X609" s="81"/>
      <c r="Y609" s="79"/>
      <c r="Z609" s="79"/>
      <c r="AA609" s="82" t="str">
        <f t="shared" si="12"/>
        <v/>
      </c>
      <c r="AB609" s="80"/>
      <c r="AC609" s="80"/>
      <c r="AD609" s="80"/>
      <c r="AE609" s="76" t="s">
        <v>5468</v>
      </c>
      <c r="AF609" s="79" t="s">
        <v>2361</v>
      </c>
      <c r="AG609" s="76" t="s">
        <v>2451</v>
      </c>
    </row>
    <row r="610" spans="1:33" s="83" customFormat="1" ht="153" x14ac:dyDescent="0.25">
      <c r="A610" s="74" t="s">
        <v>2442</v>
      </c>
      <c r="B610" s="75" t="s">
        <v>5265</v>
      </c>
      <c r="C610" s="76" t="s">
        <v>5469</v>
      </c>
      <c r="D610" s="76" t="s">
        <v>4128</v>
      </c>
      <c r="E610" s="75" t="s">
        <v>2488</v>
      </c>
      <c r="F610" s="84" t="s">
        <v>4129</v>
      </c>
      <c r="G610" s="77" t="s">
        <v>2338</v>
      </c>
      <c r="H610" s="78">
        <v>126567985</v>
      </c>
      <c r="I610" s="78">
        <v>126567985</v>
      </c>
      <c r="J610" s="79" t="s">
        <v>2874</v>
      </c>
      <c r="K610" s="79" t="s">
        <v>2221</v>
      </c>
      <c r="L610" s="76" t="s">
        <v>2549</v>
      </c>
      <c r="M610" s="76" t="s">
        <v>2444</v>
      </c>
      <c r="N610" s="76" t="s">
        <v>5279</v>
      </c>
      <c r="O610" s="76" t="s">
        <v>5268</v>
      </c>
      <c r="P610" s="79" t="s">
        <v>2445</v>
      </c>
      <c r="Q610" s="79" t="s">
        <v>5287</v>
      </c>
      <c r="R610" s="79" t="s">
        <v>1797</v>
      </c>
      <c r="S610" s="79">
        <v>180035001</v>
      </c>
      <c r="T610" s="79" t="s">
        <v>2450</v>
      </c>
      <c r="U610" s="80" t="s">
        <v>5288</v>
      </c>
      <c r="V610" s="80"/>
      <c r="W610" s="79"/>
      <c r="X610" s="81"/>
      <c r="Y610" s="79"/>
      <c r="Z610" s="79"/>
      <c r="AA610" s="82" t="str">
        <f t="shared" si="12"/>
        <v/>
      </c>
      <c r="AB610" s="80"/>
      <c r="AC610" s="80"/>
      <c r="AD610" s="80"/>
      <c r="AE610" s="76" t="s">
        <v>5356</v>
      </c>
      <c r="AF610" s="79" t="s">
        <v>2361</v>
      </c>
      <c r="AG610" s="76" t="s">
        <v>2451</v>
      </c>
    </row>
    <row r="611" spans="1:33" s="83" customFormat="1" ht="165.75" x14ac:dyDescent="0.25">
      <c r="A611" s="74" t="s">
        <v>2442</v>
      </c>
      <c r="B611" s="75" t="s">
        <v>5470</v>
      </c>
      <c r="C611" s="76" t="s">
        <v>5471</v>
      </c>
      <c r="D611" s="76" t="s">
        <v>3165</v>
      </c>
      <c r="E611" s="75" t="s">
        <v>2488</v>
      </c>
      <c r="F611" s="84" t="s">
        <v>4129</v>
      </c>
      <c r="G611" s="77" t="s">
        <v>2338</v>
      </c>
      <c r="H611" s="78">
        <v>500000000</v>
      </c>
      <c r="I611" s="78">
        <v>500000000</v>
      </c>
      <c r="J611" s="79" t="s">
        <v>2874</v>
      </c>
      <c r="K611" s="79" t="s">
        <v>2221</v>
      </c>
      <c r="L611" s="76" t="s">
        <v>2549</v>
      </c>
      <c r="M611" s="76" t="s">
        <v>2444</v>
      </c>
      <c r="N611" s="76" t="s">
        <v>5279</v>
      </c>
      <c r="O611" s="76" t="s">
        <v>5268</v>
      </c>
      <c r="P611" s="79" t="s">
        <v>2445</v>
      </c>
      <c r="Q611" s="79" t="s">
        <v>2521</v>
      </c>
      <c r="R611" s="79" t="s">
        <v>2499</v>
      </c>
      <c r="S611" s="79" t="s">
        <v>2522</v>
      </c>
      <c r="T611" s="79" t="s">
        <v>2500</v>
      </c>
      <c r="U611" s="80" t="s">
        <v>2501</v>
      </c>
      <c r="V611" s="80"/>
      <c r="W611" s="79"/>
      <c r="X611" s="81"/>
      <c r="Y611" s="79"/>
      <c r="Z611" s="79"/>
      <c r="AA611" s="82" t="str">
        <f t="shared" si="12"/>
        <v/>
      </c>
      <c r="AB611" s="80"/>
      <c r="AC611" s="80"/>
      <c r="AD611" s="80"/>
      <c r="AE611" s="76" t="s">
        <v>2502</v>
      </c>
      <c r="AF611" s="79" t="s">
        <v>2361</v>
      </c>
      <c r="AG611" s="76" t="s">
        <v>2451</v>
      </c>
    </row>
    <row r="612" spans="1:33" s="83" customFormat="1" ht="51" x14ac:dyDescent="0.25">
      <c r="A612" s="74" t="s">
        <v>2442</v>
      </c>
      <c r="B612" s="75">
        <v>81101510</v>
      </c>
      <c r="C612" s="76" t="s">
        <v>5472</v>
      </c>
      <c r="D612" s="76" t="s">
        <v>3168</v>
      </c>
      <c r="E612" s="75" t="s">
        <v>2488</v>
      </c>
      <c r="F612" s="79" t="s">
        <v>2336</v>
      </c>
      <c r="G612" s="77" t="s">
        <v>2338</v>
      </c>
      <c r="H612" s="78">
        <v>1140000000</v>
      </c>
      <c r="I612" s="78">
        <v>1140000000</v>
      </c>
      <c r="J612" s="79" t="s">
        <v>2874</v>
      </c>
      <c r="K612" s="79" t="s">
        <v>2221</v>
      </c>
      <c r="L612" s="76" t="s">
        <v>2549</v>
      </c>
      <c r="M612" s="76" t="s">
        <v>2444</v>
      </c>
      <c r="N612" s="76" t="s">
        <v>5279</v>
      </c>
      <c r="O612" s="76" t="s">
        <v>5268</v>
      </c>
      <c r="P612" s="79" t="s">
        <v>2445</v>
      </c>
      <c r="Q612" s="79" t="s">
        <v>5473</v>
      </c>
      <c r="R612" s="79" t="s">
        <v>1811</v>
      </c>
      <c r="S612" s="79">
        <v>180115001</v>
      </c>
      <c r="T612" s="79" t="s">
        <v>5474</v>
      </c>
      <c r="U612" s="80" t="s">
        <v>5475</v>
      </c>
      <c r="V612" s="80"/>
      <c r="W612" s="79"/>
      <c r="X612" s="81"/>
      <c r="Y612" s="79"/>
      <c r="Z612" s="79"/>
      <c r="AA612" s="82" t="str">
        <f t="shared" si="12"/>
        <v/>
      </c>
      <c r="AB612" s="80"/>
      <c r="AC612" s="80"/>
      <c r="AD612" s="80"/>
      <c r="AE612" s="76" t="s">
        <v>5461</v>
      </c>
      <c r="AF612" s="79" t="s">
        <v>2361</v>
      </c>
      <c r="AG612" s="76" t="s">
        <v>2451</v>
      </c>
    </row>
    <row r="613" spans="1:33" s="83" customFormat="1" ht="76.5" x14ac:dyDescent="0.25">
      <c r="A613" s="74" t="s">
        <v>2442</v>
      </c>
      <c r="B613" s="75">
        <v>81101510</v>
      </c>
      <c r="C613" s="76" t="s">
        <v>5476</v>
      </c>
      <c r="D613" s="76" t="s">
        <v>3168</v>
      </c>
      <c r="E613" s="75" t="s">
        <v>2224</v>
      </c>
      <c r="F613" s="75" t="s">
        <v>2362</v>
      </c>
      <c r="G613" s="77" t="s">
        <v>2338</v>
      </c>
      <c r="H613" s="78">
        <v>127000000</v>
      </c>
      <c r="I613" s="78">
        <v>127000000</v>
      </c>
      <c r="J613" s="79" t="s">
        <v>2874</v>
      </c>
      <c r="K613" s="79" t="s">
        <v>2221</v>
      </c>
      <c r="L613" s="76" t="s">
        <v>2549</v>
      </c>
      <c r="M613" s="76" t="s">
        <v>2444</v>
      </c>
      <c r="N613" s="76" t="s">
        <v>5279</v>
      </c>
      <c r="O613" s="76" t="s">
        <v>5268</v>
      </c>
      <c r="P613" s="79" t="s">
        <v>2445</v>
      </c>
      <c r="Q613" s="79" t="s">
        <v>5473</v>
      </c>
      <c r="R613" s="79" t="s">
        <v>1811</v>
      </c>
      <c r="S613" s="79">
        <v>180115001</v>
      </c>
      <c r="T613" s="79" t="s">
        <v>5474</v>
      </c>
      <c r="U613" s="80" t="s">
        <v>5475</v>
      </c>
      <c r="V613" s="80"/>
      <c r="W613" s="79"/>
      <c r="X613" s="81"/>
      <c r="Y613" s="79"/>
      <c r="Z613" s="79"/>
      <c r="AA613" s="82" t="str">
        <f t="shared" si="12"/>
        <v/>
      </c>
      <c r="AB613" s="80"/>
      <c r="AC613" s="80"/>
      <c r="AD613" s="80"/>
      <c r="AE613" s="76" t="s">
        <v>5461</v>
      </c>
      <c r="AF613" s="79" t="s">
        <v>2223</v>
      </c>
      <c r="AG613" s="76" t="s">
        <v>2449</v>
      </c>
    </row>
    <row r="614" spans="1:33" s="83" customFormat="1" ht="63.75" x14ac:dyDescent="0.25">
      <c r="A614" s="74" t="s">
        <v>2442</v>
      </c>
      <c r="B614" s="75">
        <v>81101505</v>
      </c>
      <c r="C614" s="76" t="s">
        <v>5477</v>
      </c>
      <c r="D614" s="76" t="s">
        <v>3168</v>
      </c>
      <c r="E614" s="75" t="s">
        <v>2224</v>
      </c>
      <c r="F614" s="79" t="s">
        <v>2336</v>
      </c>
      <c r="G614" s="77" t="s">
        <v>2338</v>
      </c>
      <c r="H614" s="78">
        <v>1140000000</v>
      </c>
      <c r="I614" s="78">
        <v>1140000000</v>
      </c>
      <c r="J614" s="79" t="s">
        <v>2874</v>
      </c>
      <c r="K614" s="79" t="s">
        <v>2221</v>
      </c>
      <c r="L614" s="76" t="s">
        <v>2549</v>
      </c>
      <c r="M614" s="76" t="s">
        <v>2444</v>
      </c>
      <c r="N614" s="76" t="s">
        <v>5279</v>
      </c>
      <c r="O614" s="76" t="s">
        <v>5268</v>
      </c>
      <c r="P614" s="79" t="s">
        <v>2445</v>
      </c>
      <c r="Q614" s="79" t="s">
        <v>5473</v>
      </c>
      <c r="R614" s="79" t="s">
        <v>1811</v>
      </c>
      <c r="S614" s="79">
        <v>180115001</v>
      </c>
      <c r="T614" s="79" t="s">
        <v>5474</v>
      </c>
      <c r="U614" s="80" t="s">
        <v>5475</v>
      </c>
      <c r="V614" s="80"/>
      <c r="W614" s="79"/>
      <c r="X614" s="81"/>
      <c r="Y614" s="79"/>
      <c r="Z614" s="79"/>
      <c r="AA614" s="82" t="str">
        <f t="shared" si="12"/>
        <v/>
      </c>
      <c r="AB614" s="80"/>
      <c r="AC614" s="80"/>
      <c r="AD614" s="80"/>
      <c r="AE614" s="76" t="s">
        <v>5461</v>
      </c>
      <c r="AF614" s="79" t="s">
        <v>2361</v>
      </c>
      <c r="AG614" s="76" t="s">
        <v>2451</v>
      </c>
    </row>
    <row r="615" spans="1:33" s="83" customFormat="1" ht="89.25" x14ac:dyDescent="0.25">
      <c r="A615" s="74" t="s">
        <v>2442</v>
      </c>
      <c r="B615" s="75">
        <v>81101505</v>
      </c>
      <c r="C615" s="76" t="s">
        <v>5478</v>
      </c>
      <c r="D615" s="76" t="s">
        <v>3168</v>
      </c>
      <c r="E615" s="75" t="s">
        <v>2224</v>
      </c>
      <c r="F615" s="75" t="s">
        <v>2362</v>
      </c>
      <c r="G615" s="77" t="s">
        <v>2338</v>
      </c>
      <c r="H615" s="78">
        <v>127000000</v>
      </c>
      <c r="I615" s="78">
        <v>127000000</v>
      </c>
      <c r="J615" s="79" t="s">
        <v>2874</v>
      </c>
      <c r="K615" s="79" t="s">
        <v>2221</v>
      </c>
      <c r="L615" s="76" t="s">
        <v>2549</v>
      </c>
      <c r="M615" s="76" t="s">
        <v>2444</v>
      </c>
      <c r="N615" s="76" t="s">
        <v>5279</v>
      </c>
      <c r="O615" s="76" t="s">
        <v>5268</v>
      </c>
      <c r="P615" s="79" t="s">
        <v>2445</v>
      </c>
      <c r="Q615" s="79" t="s">
        <v>5473</v>
      </c>
      <c r="R615" s="79" t="s">
        <v>1811</v>
      </c>
      <c r="S615" s="79">
        <v>180115001</v>
      </c>
      <c r="T615" s="79" t="s">
        <v>5474</v>
      </c>
      <c r="U615" s="80" t="s">
        <v>5475</v>
      </c>
      <c r="V615" s="80"/>
      <c r="W615" s="79"/>
      <c r="X615" s="81"/>
      <c r="Y615" s="79"/>
      <c r="Z615" s="79"/>
      <c r="AA615" s="82" t="str">
        <f t="shared" si="12"/>
        <v/>
      </c>
      <c r="AB615" s="80"/>
      <c r="AC615" s="80"/>
      <c r="AD615" s="80"/>
      <c r="AE615" s="76" t="s">
        <v>5461</v>
      </c>
      <c r="AF615" s="79" t="s">
        <v>2223</v>
      </c>
      <c r="AG615" s="76" t="s">
        <v>2449</v>
      </c>
    </row>
    <row r="616" spans="1:33" s="83" customFormat="1" ht="76.5" x14ac:dyDescent="0.25">
      <c r="A616" s="74" t="s">
        <v>2442</v>
      </c>
      <c r="B616" s="75">
        <v>81101505</v>
      </c>
      <c r="C616" s="76" t="s">
        <v>5479</v>
      </c>
      <c r="D616" s="76" t="s">
        <v>3168</v>
      </c>
      <c r="E616" s="75" t="s">
        <v>2224</v>
      </c>
      <c r="F616" s="79" t="s">
        <v>2336</v>
      </c>
      <c r="G616" s="77" t="s">
        <v>2338</v>
      </c>
      <c r="H616" s="78">
        <v>1140000000</v>
      </c>
      <c r="I616" s="78">
        <v>1140000000</v>
      </c>
      <c r="J616" s="79" t="s">
        <v>2874</v>
      </c>
      <c r="K616" s="79" t="s">
        <v>2221</v>
      </c>
      <c r="L616" s="76" t="s">
        <v>2549</v>
      </c>
      <c r="M616" s="76" t="s">
        <v>2444</v>
      </c>
      <c r="N616" s="76" t="s">
        <v>5279</v>
      </c>
      <c r="O616" s="76" t="s">
        <v>5268</v>
      </c>
      <c r="P616" s="79" t="s">
        <v>2445</v>
      </c>
      <c r="Q616" s="79" t="s">
        <v>5473</v>
      </c>
      <c r="R616" s="79" t="s">
        <v>1811</v>
      </c>
      <c r="S616" s="79">
        <v>180115001</v>
      </c>
      <c r="T616" s="79" t="s">
        <v>5474</v>
      </c>
      <c r="U616" s="80" t="s">
        <v>5475</v>
      </c>
      <c r="V616" s="80"/>
      <c r="W616" s="79"/>
      <c r="X616" s="81"/>
      <c r="Y616" s="79"/>
      <c r="Z616" s="79"/>
      <c r="AA616" s="82" t="str">
        <f t="shared" si="12"/>
        <v/>
      </c>
      <c r="AB616" s="80"/>
      <c r="AC616" s="80"/>
      <c r="AD616" s="80"/>
      <c r="AE616" s="76" t="s">
        <v>5461</v>
      </c>
      <c r="AF616" s="79" t="s">
        <v>2361</v>
      </c>
      <c r="AG616" s="76" t="s">
        <v>2451</v>
      </c>
    </row>
    <row r="617" spans="1:33" s="83" customFormat="1" ht="102" x14ac:dyDescent="0.25">
      <c r="A617" s="74" t="s">
        <v>2442</v>
      </c>
      <c r="B617" s="75">
        <v>81101505</v>
      </c>
      <c r="C617" s="76" t="s">
        <v>5480</v>
      </c>
      <c r="D617" s="76" t="s">
        <v>3168</v>
      </c>
      <c r="E617" s="75" t="s">
        <v>2219</v>
      </c>
      <c r="F617" s="75" t="s">
        <v>2362</v>
      </c>
      <c r="G617" s="77" t="s">
        <v>2338</v>
      </c>
      <c r="H617" s="78">
        <v>127000000</v>
      </c>
      <c r="I617" s="78">
        <v>127000000</v>
      </c>
      <c r="J617" s="79" t="s">
        <v>2874</v>
      </c>
      <c r="K617" s="79" t="s">
        <v>2221</v>
      </c>
      <c r="L617" s="76" t="s">
        <v>2549</v>
      </c>
      <c r="M617" s="76" t="s">
        <v>2444</v>
      </c>
      <c r="N617" s="76" t="s">
        <v>5279</v>
      </c>
      <c r="O617" s="76" t="s">
        <v>5268</v>
      </c>
      <c r="P617" s="79" t="s">
        <v>2445</v>
      </c>
      <c r="Q617" s="79" t="s">
        <v>5473</v>
      </c>
      <c r="R617" s="79" t="s">
        <v>1811</v>
      </c>
      <c r="S617" s="79">
        <v>180115001</v>
      </c>
      <c r="T617" s="79" t="s">
        <v>5474</v>
      </c>
      <c r="U617" s="80" t="s">
        <v>5475</v>
      </c>
      <c r="V617" s="80"/>
      <c r="W617" s="79"/>
      <c r="X617" s="81"/>
      <c r="Y617" s="79"/>
      <c r="Z617" s="79"/>
      <c r="AA617" s="82" t="str">
        <f t="shared" si="12"/>
        <v/>
      </c>
      <c r="AB617" s="80"/>
      <c r="AC617" s="80"/>
      <c r="AD617" s="80"/>
      <c r="AE617" s="76" t="s">
        <v>5461</v>
      </c>
      <c r="AF617" s="79" t="s">
        <v>2223</v>
      </c>
      <c r="AG617" s="76" t="s">
        <v>2449</v>
      </c>
    </row>
    <row r="618" spans="1:33" s="83" customFormat="1" ht="51" x14ac:dyDescent="0.25">
      <c r="A618" s="74" t="s">
        <v>2442</v>
      </c>
      <c r="B618" s="75">
        <v>81101505</v>
      </c>
      <c r="C618" s="76" t="s">
        <v>5481</v>
      </c>
      <c r="D618" s="76" t="s">
        <v>3165</v>
      </c>
      <c r="E618" s="75" t="s">
        <v>2219</v>
      </c>
      <c r="F618" s="79" t="s">
        <v>2336</v>
      </c>
      <c r="G618" s="77" t="s">
        <v>2338</v>
      </c>
      <c r="H618" s="78">
        <v>1140000000</v>
      </c>
      <c r="I618" s="78">
        <v>1140000000</v>
      </c>
      <c r="J618" s="79" t="s">
        <v>2874</v>
      </c>
      <c r="K618" s="79" t="s">
        <v>2221</v>
      </c>
      <c r="L618" s="76" t="s">
        <v>2549</v>
      </c>
      <c r="M618" s="76" t="s">
        <v>2444</v>
      </c>
      <c r="N618" s="76" t="s">
        <v>5279</v>
      </c>
      <c r="O618" s="76" t="s">
        <v>5268</v>
      </c>
      <c r="P618" s="79" t="s">
        <v>2445</v>
      </c>
      <c r="Q618" s="79" t="s">
        <v>5473</v>
      </c>
      <c r="R618" s="79" t="s">
        <v>1811</v>
      </c>
      <c r="S618" s="79">
        <v>180115001</v>
      </c>
      <c r="T618" s="79" t="s">
        <v>5474</v>
      </c>
      <c r="U618" s="80" t="s">
        <v>5475</v>
      </c>
      <c r="V618" s="80"/>
      <c r="W618" s="79"/>
      <c r="X618" s="81"/>
      <c r="Y618" s="79" t="s">
        <v>5482</v>
      </c>
      <c r="Z618" s="79"/>
      <c r="AA618" s="82" t="str">
        <f t="shared" si="12"/>
        <v/>
      </c>
      <c r="AB618" s="80"/>
      <c r="AC618" s="80"/>
      <c r="AD618" s="80"/>
      <c r="AE618" s="76" t="s">
        <v>5461</v>
      </c>
      <c r="AF618" s="79" t="s">
        <v>2361</v>
      </c>
      <c r="AG618" s="76" t="s">
        <v>2451</v>
      </c>
    </row>
    <row r="619" spans="1:33" s="83" customFormat="1" ht="63.75" x14ac:dyDescent="0.25">
      <c r="A619" s="74" t="s">
        <v>2442</v>
      </c>
      <c r="B619" s="75">
        <v>81101505</v>
      </c>
      <c r="C619" s="76" t="s">
        <v>5483</v>
      </c>
      <c r="D619" s="76" t="s">
        <v>3165</v>
      </c>
      <c r="E619" s="75" t="s">
        <v>2268</v>
      </c>
      <c r="F619" s="75" t="s">
        <v>2362</v>
      </c>
      <c r="G619" s="77" t="s">
        <v>2338</v>
      </c>
      <c r="H619" s="78">
        <f>127000000+1376161</f>
        <v>128376161</v>
      </c>
      <c r="I619" s="78">
        <f>127000000+1376161</f>
        <v>128376161</v>
      </c>
      <c r="J619" s="79" t="s">
        <v>2874</v>
      </c>
      <c r="K619" s="79" t="s">
        <v>2221</v>
      </c>
      <c r="L619" s="76" t="s">
        <v>2549</v>
      </c>
      <c r="M619" s="76" t="s">
        <v>2444</v>
      </c>
      <c r="N619" s="76" t="s">
        <v>5279</v>
      </c>
      <c r="O619" s="76" t="s">
        <v>5268</v>
      </c>
      <c r="P619" s="79" t="s">
        <v>2445</v>
      </c>
      <c r="Q619" s="79" t="s">
        <v>5473</v>
      </c>
      <c r="R619" s="79" t="s">
        <v>1811</v>
      </c>
      <c r="S619" s="79">
        <v>180115001</v>
      </c>
      <c r="T619" s="79" t="s">
        <v>5474</v>
      </c>
      <c r="U619" s="80" t="s">
        <v>5475</v>
      </c>
      <c r="V619" s="80"/>
      <c r="W619" s="79"/>
      <c r="X619" s="81"/>
      <c r="Y619" s="79" t="s">
        <v>5482</v>
      </c>
      <c r="Z619" s="79"/>
      <c r="AA619" s="82" t="str">
        <f t="shared" si="12"/>
        <v/>
      </c>
      <c r="AB619" s="80"/>
      <c r="AC619" s="80"/>
      <c r="AD619" s="80"/>
      <c r="AE619" s="76" t="s">
        <v>5461</v>
      </c>
      <c r="AF619" s="79" t="s">
        <v>2223</v>
      </c>
      <c r="AG619" s="76" t="s">
        <v>2449</v>
      </c>
    </row>
    <row r="620" spans="1:33" s="83" customFormat="1" ht="63.75" x14ac:dyDescent="0.25">
      <c r="A620" s="74" t="s">
        <v>2442</v>
      </c>
      <c r="B620" s="75">
        <v>95121511</v>
      </c>
      <c r="C620" s="76" t="s">
        <v>5484</v>
      </c>
      <c r="D620" s="76" t="s">
        <v>4128</v>
      </c>
      <c r="E620" s="75" t="s">
        <v>2302</v>
      </c>
      <c r="F620" s="84" t="s">
        <v>4129</v>
      </c>
      <c r="G620" s="77" t="s">
        <v>2338</v>
      </c>
      <c r="H620" s="78">
        <f>900000000+1977880263</f>
        <v>2877880263</v>
      </c>
      <c r="I620" s="78">
        <f>900000000+1977880263</f>
        <v>2877880263</v>
      </c>
      <c r="J620" s="79" t="s">
        <v>2874</v>
      </c>
      <c r="K620" s="79" t="s">
        <v>2221</v>
      </c>
      <c r="L620" s="76" t="s">
        <v>2549</v>
      </c>
      <c r="M620" s="76" t="s">
        <v>2444</v>
      </c>
      <c r="N620" s="76" t="s">
        <v>5279</v>
      </c>
      <c r="O620" s="76" t="s">
        <v>5268</v>
      </c>
      <c r="P620" s="79" t="s">
        <v>2460</v>
      </c>
      <c r="Q620" s="79" t="s">
        <v>2461</v>
      </c>
      <c r="R620" s="79" t="s">
        <v>1803</v>
      </c>
      <c r="S620" s="79">
        <v>180043001</v>
      </c>
      <c r="T620" s="79" t="s">
        <v>2462</v>
      </c>
      <c r="U620" s="80" t="s">
        <v>1269</v>
      </c>
      <c r="V620" s="80"/>
      <c r="W620" s="79"/>
      <c r="X620" s="81"/>
      <c r="Y620" s="79"/>
      <c r="Z620" s="79"/>
      <c r="AA620" s="82" t="str">
        <f t="shared" si="12"/>
        <v/>
      </c>
      <c r="AB620" s="80"/>
      <c r="AC620" s="80"/>
      <c r="AD620" s="80"/>
      <c r="AE620" s="76" t="s">
        <v>5452</v>
      </c>
      <c r="AF620" s="79" t="s">
        <v>2223</v>
      </c>
      <c r="AG620" s="76" t="s">
        <v>2449</v>
      </c>
    </row>
    <row r="621" spans="1:33" s="83" customFormat="1" ht="76.5" x14ac:dyDescent="0.25">
      <c r="A621" s="74" t="s">
        <v>2442</v>
      </c>
      <c r="B621" s="75">
        <v>95121511</v>
      </c>
      <c r="C621" s="76" t="s">
        <v>5485</v>
      </c>
      <c r="D621" s="76" t="s">
        <v>4128</v>
      </c>
      <c r="E621" s="75" t="s">
        <v>2257</v>
      </c>
      <c r="F621" s="84" t="s">
        <v>4129</v>
      </c>
      <c r="G621" s="77" t="s">
        <v>2338</v>
      </c>
      <c r="H621" s="78">
        <f>2600000000-350000000</f>
        <v>2250000000</v>
      </c>
      <c r="I621" s="78">
        <f>2600000000-350000000</f>
        <v>2250000000</v>
      </c>
      <c r="J621" s="79" t="s">
        <v>2874</v>
      </c>
      <c r="K621" s="79" t="s">
        <v>2221</v>
      </c>
      <c r="L621" s="76" t="s">
        <v>2549</v>
      </c>
      <c r="M621" s="76" t="s">
        <v>2444</v>
      </c>
      <c r="N621" s="76" t="s">
        <v>5279</v>
      </c>
      <c r="O621" s="76" t="s">
        <v>5268</v>
      </c>
      <c r="P621" s="79" t="s">
        <v>2460</v>
      </c>
      <c r="Q621" s="79" t="s">
        <v>2463</v>
      </c>
      <c r="R621" s="79" t="s">
        <v>1810</v>
      </c>
      <c r="S621" s="79">
        <v>180114001</v>
      </c>
      <c r="T621" s="79" t="s">
        <v>2462</v>
      </c>
      <c r="U621" s="80" t="s">
        <v>2464</v>
      </c>
      <c r="V621" s="80"/>
      <c r="W621" s="79"/>
      <c r="X621" s="81"/>
      <c r="Y621" s="79"/>
      <c r="Z621" s="79"/>
      <c r="AA621" s="82" t="str">
        <f t="shared" si="12"/>
        <v/>
      </c>
      <c r="AB621" s="80"/>
      <c r="AC621" s="80"/>
      <c r="AD621" s="80"/>
      <c r="AE621" s="76" t="s">
        <v>5452</v>
      </c>
      <c r="AF621" s="79" t="s">
        <v>2223</v>
      </c>
      <c r="AG621" s="76" t="s">
        <v>2449</v>
      </c>
    </row>
    <row r="622" spans="1:33" s="83" customFormat="1" ht="76.5" x14ac:dyDescent="0.25">
      <c r="A622" s="74" t="s">
        <v>2442</v>
      </c>
      <c r="B622" s="75" t="s">
        <v>2477</v>
      </c>
      <c r="C622" s="76" t="s">
        <v>5486</v>
      </c>
      <c r="D622" s="76" t="s">
        <v>4128</v>
      </c>
      <c r="E622" s="75" t="s">
        <v>2515</v>
      </c>
      <c r="F622" s="84" t="s">
        <v>4129</v>
      </c>
      <c r="G622" s="77" t="s">
        <v>2338</v>
      </c>
      <c r="H622" s="78">
        <v>6280557949</v>
      </c>
      <c r="I622" s="78">
        <v>6280557949</v>
      </c>
      <c r="J622" s="79" t="s">
        <v>2874</v>
      </c>
      <c r="K622" s="79" t="s">
        <v>2221</v>
      </c>
      <c r="L622" s="76" t="s">
        <v>2549</v>
      </c>
      <c r="M622" s="76" t="s">
        <v>2444</v>
      </c>
      <c r="N622" s="76" t="s">
        <v>5279</v>
      </c>
      <c r="O622" s="76" t="s">
        <v>5268</v>
      </c>
      <c r="P622" s="79" t="s">
        <v>2459</v>
      </c>
      <c r="Q622" s="79" t="s">
        <v>2478</v>
      </c>
      <c r="R622" s="79" t="s">
        <v>2479</v>
      </c>
      <c r="S622" s="79">
        <v>180032001</v>
      </c>
      <c r="T622" s="79" t="s">
        <v>5487</v>
      </c>
      <c r="U622" s="80" t="s">
        <v>5488</v>
      </c>
      <c r="V622" s="80"/>
      <c r="W622" s="79"/>
      <c r="X622" s="81"/>
      <c r="Y622" s="79"/>
      <c r="Z622" s="79"/>
      <c r="AA622" s="82" t="str">
        <f t="shared" si="12"/>
        <v/>
      </c>
      <c r="AB622" s="80"/>
      <c r="AC622" s="80"/>
      <c r="AD622" s="80"/>
      <c r="AE622" s="76" t="s">
        <v>5452</v>
      </c>
      <c r="AF622" s="79" t="s">
        <v>2223</v>
      </c>
      <c r="AG622" s="76" t="s">
        <v>2449</v>
      </c>
    </row>
    <row r="623" spans="1:33" s="83" customFormat="1" ht="89.25" x14ac:dyDescent="0.25">
      <c r="A623" s="74" t="s">
        <v>2442</v>
      </c>
      <c r="B623" s="75" t="s">
        <v>5489</v>
      </c>
      <c r="C623" s="76" t="s">
        <v>5490</v>
      </c>
      <c r="D623" s="76" t="s">
        <v>4128</v>
      </c>
      <c r="E623" s="75" t="s">
        <v>2224</v>
      </c>
      <c r="F623" s="84" t="s">
        <v>4129</v>
      </c>
      <c r="G623" s="77" t="s">
        <v>2338</v>
      </c>
      <c r="H623" s="78">
        <v>2500000000</v>
      </c>
      <c r="I623" s="78">
        <v>2500000000</v>
      </c>
      <c r="J623" s="79" t="s">
        <v>2874</v>
      </c>
      <c r="K623" s="79" t="s">
        <v>2221</v>
      </c>
      <c r="L623" s="76" t="s">
        <v>2549</v>
      </c>
      <c r="M623" s="76" t="s">
        <v>2444</v>
      </c>
      <c r="N623" s="76" t="s">
        <v>5279</v>
      </c>
      <c r="O623" s="76" t="s">
        <v>5268</v>
      </c>
      <c r="P623" s="79" t="s">
        <v>2459</v>
      </c>
      <c r="Q623" s="79" t="s">
        <v>5491</v>
      </c>
      <c r="R623" s="79" t="s">
        <v>1808</v>
      </c>
      <c r="S623" s="79">
        <v>180070001</v>
      </c>
      <c r="T623" s="79" t="s">
        <v>5492</v>
      </c>
      <c r="U623" s="80" t="s">
        <v>5493</v>
      </c>
      <c r="V623" s="80"/>
      <c r="W623" s="79"/>
      <c r="X623" s="81"/>
      <c r="Y623" s="79"/>
      <c r="Z623" s="79"/>
      <c r="AA623" s="82" t="str">
        <f t="shared" si="12"/>
        <v/>
      </c>
      <c r="AB623" s="80"/>
      <c r="AC623" s="80"/>
      <c r="AD623" s="80"/>
      <c r="AE623" s="76" t="s">
        <v>5452</v>
      </c>
      <c r="AF623" s="79" t="s">
        <v>2223</v>
      </c>
      <c r="AG623" s="76" t="s">
        <v>2449</v>
      </c>
    </row>
    <row r="624" spans="1:33" s="83" customFormat="1" ht="102" x14ac:dyDescent="0.25">
      <c r="A624" s="74" t="s">
        <v>2442</v>
      </c>
      <c r="B624" s="75">
        <v>72141003</v>
      </c>
      <c r="C624" s="76" t="s">
        <v>5494</v>
      </c>
      <c r="D624" s="76" t="s">
        <v>4128</v>
      </c>
      <c r="E624" s="75" t="s">
        <v>2224</v>
      </c>
      <c r="F624" s="84" t="s">
        <v>4129</v>
      </c>
      <c r="G624" s="77" t="s">
        <v>2338</v>
      </c>
      <c r="H624" s="78">
        <v>400000000</v>
      </c>
      <c r="I624" s="78">
        <v>400000000</v>
      </c>
      <c r="J624" s="79" t="s">
        <v>2874</v>
      </c>
      <c r="K624" s="79" t="s">
        <v>2221</v>
      </c>
      <c r="L624" s="76" t="s">
        <v>2549</v>
      </c>
      <c r="M624" s="76" t="s">
        <v>2444</v>
      </c>
      <c r="N624" s="76" t="s">
        <v>5279</v>
      </c>
      <c r="O624" s="76" t="s">
        <v>5268</v>
      </c>
      <c r="P624" s="79" t="s">
        <v>2465</v>
      </c>
      <c r="Q624" s="79" t="s">
        <v>2466</v>
      </c>
      <c r="R624" s="79" t="s">
        <v>1800</v>
      </c>
      <c r="S624" s="79">
        <v>180039001</v>
      </c>
      <c r="T624" s="79" t="s">
        <v>5495</v>
      </c>
      <c r="U624" s="80" t="s">
        <v>2467</v>
      </c>
      <c r="V624" s="80"/>
      <c r="W624" s="79"/>
      <c r="X624" s="81"/>
      <c r="Y624" s="79"/>
      <c r="Z624" s="79"/>
      <c r="AA624" s="82" t="str">
        <f t="shared" si="12"/>
        <v/>
      </c>
      <c r="AB624" s="80"/>
      <c r="AC624" s="80"/>
      <c r="AD624" s="80"/>
      <c r="AE624" s="76" t="s">
        <v>5452</v>
      </c>
      <c r="AF624" s="79" t="s">
        <v>2223</v>
      </c>
      <c r="AG624" s="76" t="s">
        <v>2449</v>
      </c>
    </row>
    <row r="625" spans="1:33" s="83" customFormat="1" ht="51" x14ac:dyDescent="0.25">
      <c r="A625" s="74" t="s">
        <v>2442</v>
      </c>
      <c r="B625" s="75">
        <v>81101605</v>
      </c>
      <c r="C625" s="76" t="s">
        <v>5496</v>
      </c>
      <c r="D625" s="76" t="s">
        <v>4128</v>
      </c>
      <c r="E625" s="75" t="s">
        <v>2224</v>
      </c>
      <c r="F625" s="79" t="s">
        <v>2336</v>
      </c>
      <c r="G625" s="77" t="s">
        <v>2338</v>
      </c>
      <c r="H625" s="78">
        <f>2400000000-240000000</f>
        <v>2160000000</v>
      </c>
      <c r="I625" s="78">
        <f>2400000000-240000000</f>
        <v>2160000000</v>
      </c>
      <c r="J625" s="79" t="s">
        <v>2874</v>
      </c>
      <c r="K625" s="79" t="s">
        <v>2221</v>
      </c>
      <c r="L625" s="76" t="s">
        <v>2549</v>
      </c>
      <c r="M625" s="76" t="s">
        <v>2444</v>
      </c>
      <c r="N625" s="76" t="s">
        <v>5279</v>
      </c>
      <c r="O625" s="76" t="s">
        <v>5268</v>
      </c>
      <c r="P625" s="79" t="s">
        <v>2483</v>
      </c>
      <c r="Q625" s="79" t="s">
        <v>2484</v>
      </c>
      <c r="R625" s="79" t="s">
        <v>1802</v>
      </c>
      <c r="S625" s="79">
        <v>180042001</v>
      </c>
      <c r="T625" s="79" t="s">
        <v>2485</v>
      </c>
      <c r="U625" s="80" t="s">
        <v>2486</v>
      </c>
      <c r="V625" s="80"/>
      <c r="W625" s="79"/>
      <c r="X625" s="81"/>
      <c r="Y625" s="79"/>
      <c r="Z625" s="79"/>
      <c r="AA625" s="82" t="str">
        <f t="shared" si="12"/>
        <v/>
      </c>
      <c r="AB625" s="80"/>
      <c r="AC625" s="80"/>
      <c r="AD625" s="80"/>
      <c r="AE625" s="76" t="s">
        <v>5497</v>
      </c>
      <c r="AF625" s="79" t="s">
        <v>2223</v>
      </c>
      <c r="AG625" s="76" t="s">
        <v>2449</v>
      </c>
    </row>
    <row r="626" spans="1:33" s="83" customFormat="1" ht="51" x14ac:dyDescent="0.25">
      <c r="A626" s="74" t="s">
        <v>2442</v>
      </c>
      <c r="B626" s="75">
        <v>81101605</v>
      </c>
      <c r="C626" s="76" t="s">
        <v>5498</v>
      </c>
      <c r="D626" s="76" t="s">
        <v>4128</v>
      </c>
      <c r="E626" s="75" t="s">
        <v>2363</v>
      </c>
      <c r="F626" s="75" t="s">
        <v>2362</v>
      </c>
      <c r="G626" s="77" t="s">
        <v>2338</v>
      </c>
      <c r="H626" s="78">
        <f>2400000000*0.1</f>
        <v>240000000</v>
      </c>
      <c r="I626" s="78">
        <f>2400000000*0.1</f>
        <v>240000000</v>
      </c>
      <c r="J626" s="79" t="s">
        <v>2874</v>
      </c>
      <c r="K626" s="79" t="s">
        <v>2221</v>
      </c>
      <c r="L626" s="76" t="s">
        <v>2549</v>
      </c>
      <c r="M626" s="76" t="s">
        <v>2444</v>
      </c>
      <c r="N626" s="76" t="s">
        <v>5279</v>
      </c>
      <c r="O626" s="76" t="s">
        <v>5268</v>
      </c>
      <c r="P626" s="79" t="s">
        <v>2483</v>
      </c>
      <c r="Q626" s="79" t="s">
        <v>2484</v>
      </c>
      <c r="R626" s="79" t="s">
        <v>1802</v>
      </c>
      <c r="S626" s="79">
        <v>180042001</v>
      </c>
      <c r="T626" s="79" t="s">
        <v>2485</v>
      </c>
      <c r="U626" s="80" t="s">
        <v>2486</v>
      </c>
      <c r="V626" s="80"/>
      <c r="W626" s="79"/>
      <c r="X626" s="81"/>
      <c r="Y626" s="79"/>
      <c r="Z626" s="79"/>
      <c r="AA626" s="82" t="str">
        <f t="shared" si="12"/>
        <v/>
      </c>
      <c r="AB626" s="80"/>
      <c r="AC626" s="80"/>
      <c r="AD626" s="80"/>
      <c r="AE626" s="76" t="s">
        <v>5497</v>
      </c>
      <c r="AF626" s="79" t="s">
        <v>2223</v>
      </c>
      <c r="AG626" s="76" t="s">
        <v>2449</v>
      </c>
    </row>
    <row r="627" spans="1:33" s="83" customFormat="1" ht="140.25" x14ac:dyDescent="0.25">
      <c r="A627" s="74" t="s">
        <v>2442</v>
      </c>
      <c r="B627" s="75" t="s">
        <v>5499</v>
      </c>
      <c r="C627" s="76" t="s">
        <v>2536</v>
      </c>
      <c r="D627" s="76" t="s">
        <v>4128</v>
      </c>
      <c r="E627" s="75" t="s">
        <v>2363</v>
      </c>
      <c r="F627" s="75" t="s">
        <v>2291</v>
      </c>
      <c r="G627" s="77" t="s">
        <v>2338</v>
      </c>
      <c r="H627" s="78">
        <v>50000000</v>
      </c>
      <c r="I627" s="78">
        <v>50000000</v>
      </c>
      <c r="J627" s="79" t="s">
        <v>2874</v>
      </c>
      <c r="K627" s="79" t="s">
        <v>2221</v>
      </c>
      <c r="L627" s="76" t="s">
        <v>2549</v>
      </c>
      <c r="M627" s="76" t="s">
        <v>2444</v>
      </c>
      <c r="N627" s="76" t="s">
        <v>5279</v>
      </c>
      <c r="O627" s="76" t="s">
        <v>5268</v>
      </c>
      <c r="P627" s="79" t="s">
        <v>2457</v>
      </c>
      <c r="Q627" s="79" t="s">
        <v>2490</v>
      </c>
      <c r="R627" s="79" t="s">
        <v>1798</v>
      </c>
      <c r="S627" s="79">
        <v>180036001</v>
      </c>
      <c r="T627" s="79" t="s">
        <v>2491</v>
      </c>
      <c r="U627" s="80" t="s">
        <v>2492</v>
      </c>
      <c r="V627" s="80"/>
      <c r="W627" s="79"/>
      <c r="X627" s="81"/>
      <c r="Y627" s="79"/>
      <c r="Z627" s="79"/>
      <c r="AA627" s="82" t="str">
        <f t="shared" si="12"/>
        <v/>
      </c>
      <c r="AB627" s="80"/>
      <c r="AC627" s="80"/>
      <c r="AD627" s="80"/>
      <c r="AE627" s="76" t="s">
        <v>5500</v>
      </c>
      <c r="AF627" s="79" t="s">
        <v>2223</v>
      </c>
      <c r="AG627" s="76" t="s">
        <v>2449</v>
      </c>
    </row>
    <row r="628" spans="1:33" s="83" customFormat="1" ht="114.75" x14ac:dyDescent="0.25">
      <c r="A628" s="74" t="s">
        <v>2442</v>
      </c>
      <c r="B628" s="75">
        <v>43231500</v>
      </c>
      <c r="C628" s="76" t="s">
        <v>5501</v>
      </c>
      <c r="D628" s="76" t="s">
        <v>4128</v>
      </c>
      <c r="E628" s="75" t="s">
        <v>2515</v>
      </c>
      <c r="F628" s="84" t="s">
        <v>2436</v>
      </c>
      <c r="G628" s="77" t="s">
        <v>2338</v>
      </c>
      <c r="H628" s="78">
        <v>50000000</v>
      </c>
      <c r="I628" s="78">
        <f>H628</f>
        <v>50000000</v>
      </c>
      <c r="J628" s="79" t="s">
        <v>2874</v>
      </c>
      <c r="K628" s="79" t="s">
        <v>2221</v>
      </c>
      <c r="L628" s="76" t="s">
        <v>2549</v>
      </c>
      <c r="M628" s="76" t="s">
        <v>2444</v>
      </c>
      <c r="N628" s="76" t="s">
        <v>5279</v>
      </c>
      <c r="O628" s="76" t="s">
        <v>5268</v>
      </c>
      <c r="P628" s="79" t="s">
        <v>2457</v>
      </c>
      <c r="Q628" s="79" t="s">
        <v>5502</v>
      </c>
      <c r="R628" s="79" t="s">
        <v>1798</v>
      </c>
      <c r="S628" s="79">
        <v>180036001</v>
      </c>
      <c r="T628" s="79" t="s">
        <v>2491</v>
      </c>
      <c r="U628" s="80" t="s">
        <v>2492</v>
      </c>
      <c r="V628" s="80"/>
      <c r="W628" s="79"/>
      <c r="X628" s="81"/>
      <c r="Y628" s="79"/>
      <c r="Z628" s="79"/>
      <c r="AA628" s="82" t="str">
        <f t="shared" si="12"/>
        <v/>
      </c>
      <c r="AB628" s="80"/>
      <c r="AC628" s="80"/>
      <c r="AD628" s="80"/>
      <c r="AE628" s="76" t="s">
        <v>5500</v>
      </c>
      <c r="AF628" s="79" t="s">
        <v>2223</v>
      </c>
      <c r="AG628" s="76" t="s">
        <v>2449</v>
      </c>
    </row>
    <row r="629" spans="1:33" s="83" customFormat="1" ht="127.5" x14ac:dyDescent="0.25">
      <c r="A629" s="74" t="s">
        <v>2442</v>
      </c>
      <c r="B629" s="75">
        <v>81110000</v>
      </c>
      <c r="C629" s="76" t="s">
        <v>5503</v>
      </c>
      <c r="D629" s="76" t="s">
        <v>4128</v>
      </c>
      <c r="E629" s="75" t="s">
        <v>2219</v>
      </c>
      <c r="F629" s="84" t="s">
        <v>2436</v>
      </c>
      <c r="G629" s="77" t="s">
        <v>2338</v>
      </c>
      <c r="H629" s="78">
        <v>100000000</v>
      </c>
      <c r="I629" s="78">
        <v>100000000</v>
      </c>
      <c r="J629" s="79" t="s">
        <v>2874</v>
      </c>
      <c r="K629" s="79" t="s">
        <v>2221</v>
      </c>
      <c r="L629" s="76" t="s">
        <v>2549</v>
      </c>
      <c r="M629" s="76" t="s">
        <v>2444</v>
      </c>
      <c r="N629" s="76" t="s">
        <v>5279</v>
      </c>
      <c r="O629" s="76" t="s">
        <v>5268</v>
      </c>
      <c r="P629" s="79" t="s">
        <v>2457</v>
      </c>
      <c r="Q629" s="79" t="s">
        <v>2490</v>
      </c>
      <c r="R629" s="79" t="s">
        <v>1798</v>
      </c>
      <c r="S629" s="79">
        <v>180036001</v>
      </c>
      <c r="T629" s="79" t="s">
        <v>2491</v>
      </c>
      <c r="U629" s="80" t="s">
        <v>2492</v>
      </c>
      <c r="V629" s="80"/>
      <c r="W629" s="79"/>
      <c r="X629" s="81"/>
      <c r="Y629" s="79"/>
      <c r="Z629" s="79"/>
      <c r="AA629" s="82" t="str">
        <f t="shared" si="12"/>
        <v/>
      </c>
      <c r="AB629" s="80"/>
      <c r="AC629" s="80"/>
      <c r="AD629" s="80"/>
      <c r="AE629" s="76" t="s">
        <v>5500</v>
      </c>
      <c r="AF629" s="79" t="s">
        <v>2223</v>
      </c>
      <c r="AG629" s="76" t="s">
        <v>2449</v>
      </c>
    </row>
    <row r="630" spans="1:33" s="83" customFormat="1" ht="114.75" x14ac:dyDescent="0.25">
      <c r="A630" s="74" t="s">
        <v>2442</v>
      </c>
      <c r="B630" s="75">
        <v>81110000</v>
      </c>
      <c r="C630" s="76" t="s">
        <v>5504</v>
      </c>
      <c r="D630" s="76" t="s">
        <v>4128</v>
      </c>
      <c r="E630" s="75" t="s">
        <v>2224</v>
      </c>
      <c r="F630" s="84" t="s">
        <v>2436</v>
      </c>
      <c r="G630" s="77" t="s">
        <v>2338</v>
      </c>
      <c r="H630" s="78">
        <v>200000000</v>
      </c>
      <c r="I630" s="78">
        <v>200000000</v>
      </c>
      <c r="J630" s="79" t="s">
        <v>2874</v>
      </c>
      <c r="K630" s="79" t="s">
        <v>2221</v>
      </c>
      <c r="L630" s="76" t="s">
        <v>2549</v>
      </c>
      <c r="M630" s="76" t="s">
        <v>2444</v>
      </c>
      <c r="N630" s="76" t="s">
        <v>5279</v>
      </c>
      <c r="O630" s="76" t="s">
        <v>5268</v>
      </c>
      <c r="P630" s="79" t="s">
        <v>2457</v>
      </c>
      <c r="Q630" s="79" t="s">
        <v>2490</v>
      </c>
      <c r="R630" s="79" t="s">
        <v>1798</v>
      </c>
      <c r="S630" s="79">
        <v>180036001</v>
      </c>
      <c r="T630" s="79" t="s">
        <v>2491</v>
      </c>
      <c r="U630" s="80" t="s">
        <v>2492</v>
      </c>
      <c r="V630" s="80"/>
      <c r="W630" s="79"/>
      <c r="X630" s="81"/>
      <c r="Y630" s="79"/>
      <c r="Z630" s="79"/>
      <c r="AA630" s="82" t="str">
        <f t="shared" si="12"/>
        <v/>
      </c>
      <c r="AB630" s="80"/>
      <c r="AC630" s="80"/>
      <c r="AD630" s="80"/>
      <c r="AE630" s="76" t="s">
        <v>5500</v>
      </c>
      <c r="AF630" s="79" t="s">
        <v>2223</v>
      </c>
      <c r="AG630" s="76" t="s">
        <v>2449</v>
      </c>
    </row>
    <row r="631" spans="1:33" s="83" customFormat="1" ht="89.25" x14ac:dyDescent="0.25">
      <c r="A631" s="74" t="s">
        <v>2442</v>
      </c>
      <c r="B631" s="75">
        <v>81110000</v>
      </c>
      <c r="C631" s="76" t="s">
        <v>5505</v>
      </c>
      <c r="D631" s="76" t="s">
        <v>4128</v>
      </c>
      <c r="E631" s="75" t="s">
        <v>2292</v>
      </c>
      <c r="F631" s="75" t="s">
        <v>2362</v>
      </c>
      <c r="G631" s="77" t="s">
        <v>5375</v>
      </c>
      <c r="H631" s="78">
        <v>100000000</v>
      </c>
      <c r="I631" s="78">
        <v>100000000</v>
      </c>
      <c r="J631" s="79" t="s">
        <v>2874</v>
      </c>
      <c r="K631" s="79" t="s">
        <v>2221</v>
      </c>
      <c r="L631" s="76" t="s">
        <v>2549</v>
      </c>
      <c r="M631" s="76" t="s">
        <v>2444</v>
      </c>
      <c r="N631" s="76" t="s">
        <v>5279</v>
      </c>
      <c r="O631" s="76" t="s">
        <v>5268</v>
      </c>
      <c r="P631" s="79" t="s">
        <v>2457</v>
      </c>
      <c r="Q631" s="79" t="s">
        <v>2490</v>
      </c>
      <c r="R631" s="79" t="s">
        <v>1798</v>
      </c>
      <c r="S631" s="79">
        <v>180036001</v>
      </c>
      <c r="T631" s="79" t="s">
        <v>2491</v>
      </c>
      <c r="U631" s="80" t="s">
        <v>2492</v>
      </c>
      <c r="V631" s="80"/>
      <c r="W631" s="79"/>
      <c r="X631" s="81"/>
      <c r="Y631" s="79"/>
      <c r="Z631" s="79"/>
      <c r="AA631" s="82" t="str">
        <f t="shared" si="12"/>
        <v/>
      </c>
      <c r="AB631" s="80"/>
      <c r="AC631" s="80"/>
      <c r="AD631" s="80"/>
      <c r="AE631" s="76" t="s">
        <v>5500</v>
      </c>
      <c r="AF631" s="79" t="s">
        <v>2223</v>
      </c>
      <c r="AG631" s="76" t="s">
        <v>2449</v>
      </c>
    </row>
    <row r="632" spans="1:33" s="83" customFormat="1" ht="153" x14ac:dyDescent="0.25">
      <c r="A632" s="74" t="s">
        <v>2442</v>
      </c>
      <c r="B632" s="75">
        <v>78111800</v>
      </c>
      <c r="C632" s="76" t="s">
        <v>2487</v>
      </c>
      <c r="D632" s="76" t="s">
        <v>4128</v>
      </c>
      <c r="E632" s="75" t="s">
        <v>4695</v>
      </c>
      <c r="F632" s="75" t="s">
        <v>2291</v>
      </c>
      <c r="G632" s="77" t="s">
        <v>2338</v>
      </c>
      <c r="H632" s="78">
        <f>500000000+128250000*2</f>
        <v>756500000</v>
      </c>
      <c r="I632" s="78">
        <v>731282941</v>
      </c>
      <c r="J632" s="79" t="s">
        <v>2874</v>
      </c>
      <c r="K632" s="79" t="s">
        <v>2221</v>
      </c>
      <c r="L632" s="76" t="s">
        <v>2549</v>
      </c>
      <c r="M632" s="76" t="s">
        <v>2444</v>
      </c>
      <c r="N632" s="76" t="s">
        <v>5279</v>
      </c>
      <c r="O632" s="76" t="s">
        <v>5268</v>
      </c>
      <c r="P632" s="79" t="s">
        <v>2445</v>
      </c>
      <c r="Q632" s="79" t="s">
        <v>5506</v>
      </c>
      <c r="R632" s="79" t="s">
        <v>5507</v>
      </c>
      <c r="S632" s="79">
        <v>180035001</v>
      </c>
      <c r="T632" s="79" t="s">
        <v>2450</v>
      </c>
      <c r="U632" s="80" t="s">
        <v>2453</v>
      </c>
      <c r="V632" s="80"/>
      <c r="W632" s="79" t="s">
        <v>5508</v>
      </c>
      <c r="X632" s="81"/>
      <c r="Y632" s="79"/>
      <c r="Z632" s="79"/>
      <c r="AA632" s="82">
        <f t="shared" si="12"/>
        <v>0</v>
      </c>
      <c r="AB632" s="80"/>
      <c r="AC632" s="80"/>
      <c r="AD632" s="80"/>
      <c r="AE632" s="76" t="s">
        <v>5509</v>
      </c>
      <c r="AF632" s="79" t="s">
        <v>2223</v>
      </c>
      <c r="AG632" s="76" t="s">
        <v>2449</v>
      </c>
    </row>
    <row r="633" spans="1:33" s="83" customFormat="1" ht="409.5" x14ac:dyDescent="0.25">
      <c r="A633" s="74" t="s">
        <v>2442</v>
      </c>
      <c r="B633" s="75">
        <v>80111600</v>
      </c>
      <c r="C633" s="76" t="s">
        <v>5510</v>
      </c>
      <c r="D633" s="76" t="s">
        <v>4128</v>
      </c>
      <c r="E633" s="75" t="s">
        <v>2225</v>
      </c>
      <c r="F633" s="84" t="s">
        <v>2834</v>
      </c>
      <c r="G633" s="77" t="s">
        <v>2338</v>
      </c>
      <c r="H633" s="78">
        <f>749421255*2</f>
        <v>1498842510</v>
      </c>
      <c r="I633" s="78">
        <v>1498842511</v>
      </c>
      <c r="J633" s="79" t="s">
        <v>2874</v>
      </c>
      <c r="K633" s="79" t="s">
        <v>2221</v>
      </c>
      <c r="L633" s="76" t="s">
        <v>2549</v>
      </c>
      <c r="M633" s="76" t="s">
        <v>2444</v>
      </c>
      <c r="N633" s="76" t="s">
        <v>5279</v>
      </c>
      <c r="O633" s="76" t="s">
        <v>5268</v>
      </c>
      <c r="P633" s="79" t="s">
        <v>2445</v>
      </c>
      <c r="Q633" s="79" t="s">
        <v>5511</v>
      </c>
      <c r="R633" s="79" t="s">
        <v>5512</v>
      </c>
      <c r="S633" s="79" t="s">
        <v>5513</v>
      </c>
      <c r="T633" s="79" t="s">
        <v>2450</v>
      </c>
      <c r="U633" s="80" t="s">
        <v>2453</v>
      </c>
      <c r="V633">
        <v>6455</v>
      </c>
      <c r="W633" s="79" t="s">
        <v>5514</v>
      </c>
      <c r="X633" s="81">
        <v>42798.379861111112</v>
      </c>
      <c r="Y633" s="79" t="s">
        <v>2533</v>
      </c>
      <c r="Z633" s="79">
        <v>4600006343</v>
      </c>
      <c r="AA633" s="82">
        <f t="shared" si="12"/>
        <v>1</v>
      </c>
      <c r="AB633" s="80" t="s">
        <v>2383</v>
      </c>
      <c r="AC633" s="80">
        <v>42804</v>
      </c>
      <c r="AD633" s="80" t="s">
        <v>2222</v>
      </c>
      <c r="AE633" s="76" t="s">
        <v>2534</v>
      </c>
      <c r="AF633" s="79" t="s">
        <v>2402</v>
      </c>
      <c r="AG633" s="76" t="s">
        <v>2510</v>
      </c>
    </row>
    <row r="634" spans="1:33" s="83" customFormat="1" ht="127.5" x14ac:dyDescent="0.25">
      <c r="A634" s="74" t="s">
        <v>2442</v>
      </c>
      <c r="B634" s="75">
        <v>80111600</v>
      </c>
      <c r="C634" s="76" t="s">
        <v>2532</v>
      </c>
      <c r="D634" s="76" t="s">
        <v>3165</v>
      </c>
      <c r="E634" s="75" t="s">
        <v>2219</v>
      </c>
      <c r="F634" s="84" t="s">
        <v>2834</v>
      </c>
      <c r="G634" s="77" t="s">
        <v>2338</v>
      </c>
      <c r="H634" s="78">
        <v>1000000000</v>
      </c>
      <c r="I634" s="78">
        <v>1000000000</v>
      </c>
      <c r="J634" s="79" t="s">
        <v>2874</v>
      </c>
      <c r="K634" s="79" t="s">
        <v>2221</v>
      </c>
      <c r="L634" s="76" t="s">
        <v>2549</v>
      </c>
      <c r="M634" s="76" t="s">
        <v>2444</v>
      </c>
      <c r="N634" s="76" t="s">
        <v>5279</v>
      </c>
      <c r="O634" s="76" t="s">
        <v>5268</v>
      </c>
      <c r="P634" s="79" t="s">
        <v>2445</v>
      </c>
      <c r="Q634" s="79" t="s">
        <v>2452</v>
      </c>
      <c r="R634" s="79" t="s">
        <v>1797</v>
      </c>
      <c r="S634" s="79">
        <v>180035001</v>
      </c>
      <c r="T634" s="79" t="s">
        <v>2450</v>
      </c>
      <c r="U634" s="80" t="s">
        <v>2453</v>
      </c>
      <c r="V634" s="80"/>
      <c r="W634" s="79"/>
      <c r="X634" s="81"/>
      <c r="Y634" s="79"/>
      <c r="Z634" s="79"/>
      <c r="AA634" s="82" t="str">
        <f t="shared" si="12"/>
        <v/>
      </c>
      <c r="AB634" s="80"/>
      <c r="AC634" s="80"/>
      <c r="AD634" s="80"/>
      <c r="AE634" s="76" t="s">
        <v>2534</v>
      </c>
      <c r="AF634" s="79" t="s">
        <v>2402</v>
      </c>
      <c r="AG634" s="76" t="s">
        <v>2510</v>
      </c>
    </row>
    <row r="635" spans="1:33" s="83" customFormat="1" ht="153" x14ac:dyDescent="0.25">
      <c r="A635" s="74" t="s">
        <v>2442</v>
      </c>
      <c r="B635" s="75">
        <v>80111600</v>
      </c>
      <c r="C635" s="76" t="s">
        <v>5515</v>
      </c>
      <c r="D635" s="76" t="s">
        <v>4128</v>
      </c>
      <c r="E635" s="75" t="s">
        <v>2237</v>
      </c>
      <c r="F635" s="84" t="s">
        <v>2834</v>
      </c>
      <c r="G635" s="77" t="s">
        <v>2338</v>
      </c>
      <c r="H635" s="78">
        <v>200000000</v>
      </c>
      <c r="I635" s="78">
        <v>200000000</v>
      </c>
      <c r="J635" s="79" t="s">
        <v>2874</v>
      </c>
      <c r="K635" s="79" t="s">
        <v>2221</v>
      </c>
      <c r="L635" s="76" t="s">
        <v>2549</v>
      </c>
      <c r="M635" s="76" t="s">
        <v>2444</v>
      </c>
      <c r="N635" s="76" t="s">
        <v>5279</v>
      </c>
      <c r="O635" s="76" t="s">
        <v>5268</v>
      </c>
      <c r="P635" s="79" t="s">
        <v>2445</v>
      </c>
      <c r="Q635" s="79" t="s">
        <v>5516</v>
      </c>
      <c r="R635" s="79" t="s">
        <v>1797</v>
      </c>
      <c r="S635" s="79">
        <v>180035001</v>
      </c>
      <c r="T635" s="79" t="s">
        <v>2450</v>
      </c>
      <c r="U635" s="80" t="s">
        <v>2453</v>
      </c>
      <c r="V635" s="80"/>
      <c r="W635" s="79" t="s">
        <v>5517</v>
      </c>
      <c r="X635" s="81"/>
      <c r="Y635" s="79"/>
      <c r="Z635" s="79"/>
      <c r="AA635" s="82">
        <f t="shared" si="12"/>
        <v>0</v>
      </c>
      <c r="AB635" s="80"/>
      <c r="AC635" s="80"/>
      <c r="AD635" s="80"/>
      <c r="AE635" s="76" t="s">
        <v>5518</v>
      </c>
      <c r="AF635" s="79" t="s">
        <v>2223</v>
      </c>
      <c r="AG635" s="76" t="s">
        <v>2510</v>
      </c>
    </row>
    <row r="636" spans="1:33" s="83" customFormat="1" ht="127.5" x14ac:dyDescent="0.25">
      <c r="A636" s="74" t="s">
        <v>2442</v>
      </c>
      <c r="B636" s="75">
        <v>80111600</v>
      </c>
      <c r="C636" s="76" t="s">
        <v>5519</v>
      </c>
      <c r="D636" s="76" t="s">
        <v>4128</v>
      </c>
      <c r="E636" s="75" t="s">
        <v>2224</v>
      </c>
      <c r="F636" s="84" t="s">
        <v>4129</v>
      </c>
      <c r="G636" s="77" t="s">
        <v>2338</v>
      </c>
      <c r="H636" s="78">
        <v>350000000</v>
      </c>
      <c r="I636" s="78">
        <v>350000000</v>
      </c>
      <c r="J636" s="79" t="s">
        <v>2874</v>
      </c>
      <c r="K636" s="79" t="s">
        <v>2221</v>
      </c>
      <c r="L636" s="76" t="s">
        <v>2549</v>
      </c>
      <c r="M636" s="76" t="s">
        <v>2444</v>
      </c>
      <c r="N636" s="76" t="s">
        <v>5279</v>
      </c>
      <c r="O636" s="76" t="s">
        <v>5268</v>
      </c>
      <c r="P636" s="79" t="s">
        <v>2460</v>
      </c>
      <c r="Q636" s="79" t="s">
        <v>2463</v>
      </c>
      <c r="R636" s="79" t="s">
        <v>1810</v>
      </c>
      <c r="S636" s="79">
        <v>180114001</v>
      </c>
      <c r="T636" s="79" t="s">
        <v>2462</v>
      </c>
      <c r="U636" s="80" t="s">
        <v>2464</v>
      </c>
      <c r="V636" s="80"/>
      <c r="W636" s="79"/>
      <c r="X636" s="81"/>
      <c r="Y636" s="79"/>
      <c r="Z636" s="79"/>
      <c r="AA636" s="82" t="str">
        <f t="shared" si="12"/>
        <v/>
      </c>
      <c r="AB636" s="80"/>
      <c r="AC636" s="80"/>
      <c r="AD636" s="80"/>
      <c r="AE636" s="76" t="s">
        <v>5518</v>
      </c>
      <c r="AF636" s="79" t="s">
        <v>2223</v>
      </c>
      <c r="AG636" s="76" t="s">
        <v>2510</v>
      </c>
    </row>
    <row r="637" spans="1:33" s="83" customFormat="1" ht="153" x14ac:dyDescent="0.25">
      <c r="A637" s="74" t="s">
        <v>2442</v>
      </c>
      <c r="B637" s="75">
        <v>86131504</v>
      </c>
      <c r="C637" s="76" t="s">
        <v>4086</v>
      </c>
      <c r="D637" s="76" t="s">
        <v>3157</v>
      </c>
      <c r="E637" s="75" t="s">
        <v>2224</v>
      </c>
      <c r="F637" s="84" t="s">
        <v>2834</v>
      </c>
      <c r="G637" s="77" t="s">
        <v>2338</v>
      </c>
      <c r="H637" s="78">
        <v>400000000</v>
      </c>
      <c r="I637" s="78">
        <v>400000000</v>
      </c>
      <c r="J637" s="79" t="s">
        <v>2874</v>
      </c>
      <c r="K637" s="79" t="s">
        <v>2221</v>
      </c>
      <c r="L637" s="76" t="s">
        <v>2549</v>
      </c>
      <c r="M637" s="76" t="s">
        <v>2444</v>
      </c>
      <c r="N637" s="76" t="s">
        <v>5279</v>
      </c>
      <c r="O637" s="76" t="s">
        <v>5268</v>
      </c>
      <c r="P637" s="79" t="s">
        <v>2445</v>
      </c>
      <c r="Q637" s="79" t="s">
        <v>5516</v>
      </c>
      <c r="R637" s="79" t="s">
        <v>1797</v>
      </c>
      <c r="S637" s="79">
        <v>180035001</v>
      </c>
      <c r="T637" s="79" t="s">
        <v>2450</v>
      </c>
      <c r="U637" s="80" t="s">
        <v>2453</v>
      </c>
      <c r="V637" s="80"/>
      <c r="W637" s="79"/>
      <c r="X637" s="81"/>
      <c r="Y637" s="79"/>
      <c r="Z637" s="79"/>
      <c r="AA637" s="82" t="str">
        <f t="shared" si="12"/>
        <v/>
      </c>
      <c r="AB637" s="80"/>
      <c r="AC637" s="80"/>
      <c r="AD637" s="80"/>
      <c r="AE637" s="76" t="s">
        <v>5520</v>
      </c>
      <c r="AF637" s="79" t="s">
        <v>2223</v>
      </c>
      <c r="AG637" s="76" t="s">
        <v>2449</v>
      </c>
    </row>
    <row r="638" spans="1:33" s="83" customFormat="1" ht="165.75" x14ac:dyDescent="0.25">
      <c r="A638" s="74" t="s">
        <v>2442</v>
      </c>
      <c r="B638" s="75">
        <v>80141607</v>
      </c>
      <c r="C638" s="76" t="s">
        <v>4087</v>
      </c>
      <c r="D638" s="76" t="s">
        <v>3157</v>
      </c>
      <c r="E638" s="75" t="s">
        <v>2237</v>
      </c>
      <c r="F638" s="84" t="s">
        <v>2834</v>
      </c>
      <c r="G638" s="77" t="s">
        <v>2338</v>
      </c>
      <c r="H638" s="78">
        <v>400000000</v>
      </c>
      <c r="I638" s="78">
        <v>400000000</v>
      </c>
      <c r="J638" s="79" t="s">
        <v>2874</v>
      </c>
      <c r="K638" s="79" t="s">
        <v>2221</v>
      </c>
      <c r="L638" s="76" t="s">
        <v>2549</v>
      </c>
      <c r="M638" s="76" t="s">
        <v>2444</v>
      </c>
      <c r="N638" s="76" t="s">
        <v>5279</v>
      </c>
      <c r="O638" s="76" t="s">
        <v>5268</v>
      </c>
      <c r="P638" s="79" t="s">
        <v>2445</v>
      </c>
      <c r="Q638" s="79" t="s">
        <v>5516</v>
      </c>
      <c r="R638" s="79" t="s">
        <v>1797</v>
      </c>
      <c r="S638" s="79">
        <v>180035001</v>
      </c>
      <c r="T638" s="79" t="s">
        <v>2450</v>
      </c>
      <c r="U638" s="80" t="s">
        <v>2453</v>
      </c>
      <c r="V638" s="80"/>
      <c r="W638" s="79"/>
      <c r="X638" s="81"/>
      <c r="Y638" s="79"/>
      <c r="Z638" s="79"/>
      <c r="AA638" s="82" t="str">
        <f t="shared" si="12"/>
        <v/>
      </c>
      <c r="AB638" s="80"/>
      <c r="AC638" s="80"/>
      <c r="AD638" s="80"/>
      <c r="AE638" s="76" t="s">
        <v>5520</v>
      </c>
      <c r="AF638" s="79" t="s">
        <v>2223</v>
      </c>
      <c r="AG638" s="76" t="s">
        <v>2449</v>
      </c>
    </row>
    <row r="639" spans="1:33" s="83" customFormat="1" ht="102" x14ac:dyDescent="0.25">
      <c r="A639" s="74" t="s">
        <v>2442</v>
      </c>
      <c r="B639" s="75" t="s">
        <v>5521</v>
      </c>
      <c r="C639" s="76" t="s">
        <v>5522</v>
      </c>
      <c r="D639" s="76" t="s">
        <v>4128</v>
      </c>
      <c r="E639" s="75" t="s">
        <v>2237</v>
      </c>
      <c r="F639" s="84" t="s">
        <v>4129</v>
      </c>
      <c r="G639" s="77" t="s">
        <v>2338</v>
      </c>
      <c r="H639" s="78">
        <v>18921331000</v>
      </c>
      <c r="I639" s="78">
        <v>18921331000</v>
      </c>
      <c r="J639" s="79" t="s">
        <v>2874</v>
      </c>
      <c r="K639" s="79" t="s">
        <v>2221</v>
      </c>
      <c r="L639" s="76" t="s">
        <v>2549</v>
      </c>
      <c r="M639" s="76" t="s">
        <v>2444</v>
      </c>
      <c r="N639" s="76" t="s">
        <v>5279</v>
      </c>
      <c r="O639" s="76" t="s">
        <v>5268</v>
      </c>
      <c r="P639" s="79" t="s">
        <v>2538</v>
      </c>
      <c r="Q639" s="79" t="s">
        <v>2539</v>
      </c>
      <c r="R639" s="79" t="s">
        <v>2540</v>
      </c>
      <c r="S639" s="79" t="s">
        <v>2541</v>
      </c>
      <c r="T639" s="79" t="s">
        <v>5523</v>
      </c>
      <c r="U639" s="80" t="s">
        <v>5524</v>
      </c>
      <c r="V639" s="80"/>
      <c r="W639" s="79"/>
      <c r="X639" s="81"/>
      <c r="Y639" s="79"/>
      <c r="Z639" s="79"/>
      <c r="AA639" s="82" t="str">
        <f t="shared" si="12"/>
        <v/>
      </c>
      <c r="AB639" s="80"/>
      <c r="AC639" s="80"/>
      <c r="AD639" s="80"/>
      <c r="AE639" s="76" t="s">
        <v>5468</v>
      </c>
      <c r="AF639" s="79" t="s">
        <v>2361</v>
      </c>
      <c r="AG639" s="76" t="s">
        <v>2451</v>
      </c>
    </row>
    <row r="640" spans="1:33" s="83" customFormat="1" ht="102" x14ac:dyDescent="0.25">
      <c r="A640" s="74" t="s">
        <v>2442</v>
      </c>
      <c r="B640" s="75" t="s">
        <v>5521</v>
      </c>
      <c r="C640" s="76" t="s">
        <v>5525</v>
      </c>
      <c r="D640" s="76" t="s">
        <v>4128</v>
      </c>
      <c r="E640" s="75" t="s">
        <v>2237</v>
      </c>
      <c r="F640" s="84" t="s">
        <v>4129</v>
      </c>
      <c r="G640" s="77" t="s">
        <v>2338</v>
      </c>
      <c r="H640" s="78">
        <v>28000000000</v>
      </c>
      <c r="I640" s="78">
        <v>28000000000</v>
      </c>
      <c r="J640" s="79" t="s">
        <v>2874</v>
      </c>
      <c r="K640" s="79" t="s">
        <v>2221</v>
      </c>
      <c r="L640" s="76" t="s">
        <v>2549</v>
      </c>
      <c r="M640" s="76" t="s">
        <v>2444</v>
      </c>
      <c r="N640" s="76" t="s">
        <v>5279</v>
      </c>
      <c r="O640" s="76" t="s">
        <v>5268</v>
      </c>
      <c r="P640" s="79" t="s">
        <v>2538</v>
      </c>
      <c r="Q640" s="79" t="s">
        <v>2539</v>
      </c>
      <c r="R640" s="79" t="s">
        <v>2540</v>
      </c>
      <c r="S640" s="79" t="s">
        <v>2541</v>
      </c>
      <c r="T640" s="79" t="s">
        <v>2447</v>
      </c>
      <c r="U640" s="80" t="s">
        <v>2542</v>
      </c>
      <c r="V640" s="80"/>
      <c r="W640" s="79"/>
      <c r="X640" s="81"/>
      <c r="Y640" s="79"/>
      <c r="Z640" s="79"/>
      <c r="AA640" s="82" t="str">
        <f t="shared" si="12"/>
        <v/>
      </c>
      <c r="AB640" s="80"/>
      <c r="AC640" s="80"/>
      <c r="AD640" s="80"/>
      <c r="AE640" s="76" t="s">
        <v>5468</v>
      </c>
      <c r="AF640" s="79" t="s">
        <v>2361</v>
      </c>
      <c r="AG640" s="76" t="s">
        <v>2449</v>
      </c>
    </row>
    <row r="641" spans="1:33" s="83" customFormat="1" ht="114.75" x14ac:dyDescent="0.25">
      <c r="A641" s="74" t="s">
        <v>2442</v>
      </c>
      <c r="B641" s="75">
        <v>81102101</v>
      </c>
      <c r="C641" s="76" t="s">
        <v>5526</v>
      </c>
      <c r="D641" s="76" t="s">
        <v>4128</v>
      </c>
      <c r="E641" s="75" t="s">
        <v>2347</v>
      </c>
      <c r="F641" s="84" t="s">
        <v>2834</v>
      </c>
      <c r="G641" s="77" t="s">
        <v>2338</v>
      </c>
      <c r="H641" s="78">
        <v>1500000000</v>
      </c>
      <c r="I641" s="78">
        <v>1500000000</v>
      </c>
      <c r="J641" s="79" t="s">
        <v>2874</v>
      </c>
      <c r="K641" s="79" t="s">
        <v>2221</v>
      </c>
      <c r="L641" s="76" t="s">
        <v>2549</v>
      </c>
      <c r="M641" s="76" t="s">
        <v>2444</v>
      </c>
      <c r="N641" s="76" t="s">
        <v>5279</v>
      </c>
      <c r="O641" s="76" t="s">
        <v>5268</v>
      </c>
      <c r="P641" s="79" t="s">
        <v>2460</v>
      </c>
      <c r="Q641" s="79" t="s">
        <v>2463</v>
      </c>
      <c r="R641" s="79" t="s">
        <v>1810</v>
      </c>
      <c r="S641" s="79">
        <v>180114001</v>
      </c>
      <c r="T641" s="79" t="s">
        <v>2462</v>
      </c>
      <c r="U641" s="80" t="s">
        <v>2464</v>
      </c>
      <c r="V641" t="s">
        <v>5527</v>
      </c>
      <c r="W641" s="79" t="s">
        <v>2512</v>
      </c>
      <c r="X641" s="81">
        <v>43049.822222222225</v>
      </c>
      <c r="Y641" s="79" t="s">
        <v>5528</v>
      </c>
      <c r="Z641" s="79" t="s">
        <v>5529</v>
      </c>
      <c r="AA641" s="82">
        <f t="shared" si="12"/>
        <v>1</v>
      </c>
      <c r="AB641" s="80" t="s">
        <v>2645</v>
      </c>
      <c r="AC641" s="80">
        <v>43049</v>
      </c>
      <c r="AD641" s="80" t="s">
        <v>2405</v>
      </c>
      <c r="AE641" s="76" t="s">
        <v>2493</v>
      </c>
      <c r="AF641" s="79" t="s">
        <v>2223</v>
      </c>
      <c r="AG641" s="76" t="s">
        <v>2449</v>
      </c>
    </row>
    <row r="642" spans="1:33" s="83" customFormat="1" ht="76.5" x14ac:dyDescent="0.25">
      <c r="A642" s="74" t="s">
        <v>2442</v>
      </c>
      <c r="B642" s="75">
        <v>22101600</v>
      </c>
      <c r="C642" s="76" t="s">
        <v>5530</v>
      </c>
      <c r="D642" s="76" t="s">
        <v>4128</v>
      </c>
      <c r="E642" s="75" t="s">
        <v>4741</v>
      </c>
      <c r="F642" s="79" t="s">
        <v>2336</v>
      </c>
      <c r="G642" s="77" t="s">
        <v>2338</v>
      </c>
      <c r="H642" s="78">
        <f>10000000000+9642000000</f>
        <v>19642000000</v>
      </c>
      <c r="I642" s="78">
        <f>10000000000+9642000000</f>
        <v>19642000000</v>
      </c>
      <c r="J642" s="79" t="s">
        <v>2874</v>
      </c>
      <c r="K642" s="79" t="s">
        <v>2221</v>
      </c>
      <c r="L642" s="76" t="s">
        <v>2549</v>
      </c>
      <c r="M642" s="76" t="s">
        <v>2444</v>
      </c>
      <c r="N642" s="76" t="s">
        <v>5279</v>
      </c>
      <c r="O642" s="76" t="s">
        <v>5268</v>
      </c>
      <c r="P642" s="79" t="s">
        <v>2459</v>
      </c>
      <c r="Q642" s="79" t="s">
        <v>2473</v>
      </c>
      <c r="R642" s="79" t="s">
        <v>1806</v>
      </c>
      <c r="S642" s="79">
        <v>180068001</v>
      </c>
      <c r="T642" s="79" t="s">
        <v>2474</v>
      </c>
      <c r="U642" s="80" t="s">
        <v>1275</v>
      </c>
      <c r="V642" s="80"/>
      <c r="W642" s="79"/>
      <c r="X642" s="81"/>
      <c r="Y642" s="79"/>
      <c r="Z642" s="79"/>
      <c r="AA642" s="82" t="str">
        <f t="shared" si="12"/>
        <v/>
      </c>
      <c r="AB642" s="80"/>
      <c r="AC642" s="80"/>
      <c r="AD642" s="80"/>
      <c r="AE642" s="76" t="s">
        <v>2493</v>
      </c>
      <c r="AF642" s="79" t="s">
        <v>2223</v>
      </c>
      <c r="AG642" s="76" t="s">
        <v>2449</v>
      </c>
    </row>
    <row r="643" spans="1:33" s="83" customFormat="1" ht="102" x14ac:dyDescent="0.25">
      <c r="A643" s="74" t="s">
        <v>2442</v>
      </c>
      <c r="B643" s="75">
        <v>90121502</v>
      </c>
      <c r="C643" s="76" t="s">
        <v>2511</v>
      </c>
      <c r="D643" s="76" t="s">
        <v>4128</v>
      </c>
      <c r="E643" s="75" t="s">
        <v>2257</v>
      </c>
      <c r="F643" s="84" t="s">
        <v>2834</v>
      </c>
      <c r="G643" s="77" t="s">
        <v>2338</v>
      </c>
      <c r="H643" s="78">
        <v>120000000</v>
      </c>
      <c r="I643" s="78">
        <v>120000000</v>
      </c>
      <c r="J643" s="79" t="s">
        <v>2874</v>
      </c>
      <c r="K643" s="79" t="s">
        <v>2221</v>
      </c>
      <c r="L643" s="76" t="s">
        <v>2549</v>
      </c>
      <c r="M643" s="76" t="s">
        <v>2444</v>
      </c>
      <c r="N643" s="76" t="s">
        <v>5279</v>
      </c>
      <c r="O643" s="76" t="s">
        <v>5268</v>
      </c>
      <c r="P643" s="79" t="s">
        <v>2419</v>
      </c>
      <c r="Q643" s="79" t="s">
        <v>2512</v>
      </c>
      <c r="R643" s="79" t="s">
        <v>2512</v>
      </c>
      <c r="S643" s="79" t="s">
        <v>2512</v>
      </c>
      <c r="T643" s="79" t="s">
        <v>2512</v>
      </c>
      <c r="U643" s="80" t="s">
        <v>2512</v>
      </c>
      <c r="V643">
        <v>7571</v>
      </c>
      <c r="W643" s="79" t="s">
        <v>5531</v>
      </c>
      <c r="X643" s="81">
        <v>43013.425000000003</v>
      </c>
      <c r="Y643" s="79" t="s">
        <v>5532</v>
      </c>
      <c r="Z643" s="79">
        <v>4600007506</v>
      </c>
      <c r="AA643" s="82">
        <f t="shared" si="12"/>
        <v>1</v>
      </c>
      <c r="AB643" s="80" t="s">
        <v>5533</v>
      </c>
      <c r="AC643" s="80">
        <v>43011</v>
      </c>
      <c r="AD643" s="80" t="s">
        <v>2222</v>
      </c>
      <c r="AE643" s="76" t="s">
        <v>5534</v>
      </c>
      <c r="AF643" s="79" t="s">
        <v>2223</v>
      </c>
      <c r="AG643" s="76" t="s">
        <v>2510</v>
      </c>
    </row>
    <row r="644" spans="1:33" s="83" customFormat="1" ht="76.5" x14ac:dyDescent="0.25">
      <c r="A644" s="74" t="s">
        <v>2442</v>
      </c>
      <c r="B644" s="75">
        <v>93151610</v>
      </c>
      <c r="C644" s="76" t="s">
        <v>5535</v>
      </c>
      <c r="D644" s="76" t="s">
        <v>4128</v>
      </c>
      <c r="E644" s="75" t="s">
        <v>2268</v>
      </c>
      <c r="F644" s="79" t="s">
        <v>2336</v>
      </c>
      <c r="G644" s="77" t="s">
        <v>2338</v>
      </c>
      <c r="H644" s="78">
        <v>432128476</v>
      </c>
      <c r="I644" s="78">
        <v>432128476</v>
      </c>
      <c r="J644" s="79" t="s">
        <v>2874</v>
      </c>
      <c r="K644" s="79" t="s">
        <v>2221</v>
      </c>
      <c r="L644" s="76" t="s">
        <v>2549</v>
      </c>
      <c r="M644" s="76" t="s">
        <v>2444</v>
      </c>
      <c r="N644" s="76" t="s">
        <v>5279</v>
      </c>
      <c r="O644" s="76" t="s">
        <v>5268</v>
      </c>
      <c r="P644" s="79" t="s">
        <v>2419</v>
      </c>
      <c r="Q644" s="79" t="s">
        <v>2512</v>
      </c>
      <c r="R644" s="79" t="s">
        <v>2512</v>
      </c>
      <c r="S644" s="79" t="s">
        <v>2512</v>
      </c>
      <c r="T644" s="79" t="s">
        <v>2512</v>
      </c>
      <c r="U644" s="80" t="s">
        <v>2512</v>
      </c>
      <c r="V644">
        <v>6370</v>
      </c>
      <c r="W644" s="79" t="s">
        <v>5536</v>
      </c>
      <c r="X644" s="81">
        <v>42773.723611111112</v>
      </c>
      <c r="Y644" s="79" t="s">
        <v>2518</v>
      </c>
      <c r="Z644" s="79">
        <v>4600006532</v>
      </c>
      <c r="AA644" s="82">
        <f t="shared" si="12"/>
        <v>1</v>
      </c>
      <c r="AB644" s="80" t="s">
        <v>2519</v>
      </c>
      <c r="AC644" s="80">
        <v>42821</v>
      </c>
      <c r="AD644" s="80" t="s">
        <v>2222</v>
      </c>
      <c r="AE644" s="76" t="s">
        <v>2520</v>
      </c>
      <c r="AF644" s="79" t="s">
        <v>2223</v>
      </c>
      <c r="AG644" s="76" t="s">
        <v>2449</v>
      </c>
    </row>
    <row r="645" spans="1:33" s="83" customFormat="1" ht="63.75" x14ac:dyDescent="0.25">
      <c r="A645" s="74" t="s">
        <v>2442</v>
      </c>
      <c r="B645" s="76" t="s">
        <v>5537</v>
      </c>
      <c r="C645" s="76" t="s">
        <v>2517</v>
      </c>
      <c r="D645" s="76" t="s">
        <v>4128</v>
      </c>
      <c r="E645" s="75" t="s">
        <v>2347</v>
      </c>
      <c r="F645" s="79" t="s">
        <v>2336</v>
      </c>
      <c r="G645" s="77" t="s">
        <v>2338</v>
      </c>
      <c r="H645" s="78">
        <v>1293081524</v>
      </c>
      <c r="I645" s="78">
        <v>1000000000</v>
      </c>
      <c r="J645" s="79" t="s">
        <v>2874</v>
      </c>
      <c r="K645" s="79" t="s">
        <v>2221</v>
      </c>
      <c r="L645" s="76" t="s">
        <v>2549</v>
      </c>
      <c r="M645" s="76" t="s">
        <v>2444</v>
      </c>
      <c r="N645" s="76" t="s">
        <v>5279</v>
      </c>
      <c r="O645" s="76" t="s">
        <v>5268</v>
      </c>
      <c r="P645" s="79" t="s">
        <v>2419</v>
      </c>
      <c r="Q645" s="79" t="s">
        <v>2512</v>
      </c>
      <c r="R645" s="79" t="s">
        <v>2512</v>
      </c>
      <c r="S645" s="79" t="s">
        <v>2512</v>
      </c>
      <c r="T645" s="79" t="s">
        <v>2512</v>
      </c>
      <c r="U645" s="80" t="s">
        <v>2512</v>
      </c>
      <c r="V645" s="80">
        <v>8041</v>
      </c>
      <c r="W645" s="79" t="s">
        <v>5538</v>
      </c>
      <c r="X645" s="81"/>
      <c r="Y645" s="79"/>
      <c r="Z645" s="79"/>
      <c r="AA645" s="82">
        <f t="shared" si="12"/>
        <v>0</v>
      </c>
      <c r="AB645" s="80"/>
      <c r="AC645" s="80"/>
      <c r="AD645" s="80"/>
      <c r="AE645" s="76" t="s">
        <v>2520</v>
      </c>
      <c r="AF645" s="79" t="s">
        <v>2223</v>
      </c>
      <c r="AG645" s="76" t="s">
        <v>2449</v>
      </c>
    </row>
    <row r="646" spans="1:33" s="83" customFormat="1" ht="114.75" x14ac:dyDescent="0.25">
      <c r="A646" s="74" t="s">
        <v>2442</v>
      </c>
      <c r="B646" s="75">
        <v>14111700</v>
      </c>
      <c r="C646" s="76" t="s">
        <v>2514</v>
      </c>
      <c r="D646" s="76" t="s">
        <v>4128</v>
      </c>
      <c r="E646" s="75" t="s">
        <v>2515</v>
      </c>
      <c r="F646" s="75" t="s">
        <v>2291</v>
      </c>
      <c r="G646" s="77" t="s">
        <v>2338</v>
      </c>
      <c r="H646" s="78">
        <v>50000000</v>
      </c>
      <c r="I646" s="78">
        <v>50000000</v>
      </c>
      <c r="J646" s="79" t="s">
        <v>2874</v>
      </c>
      <c r="K646" s="79" t="s">
        <v>2221</v>
      </c>
      <c r="L646" s="76" t="s">
        <v>2549</v>
      </c>
      <c r="M646" s="76" t="s">
        <v>2444</v>
      </c>
      <c r="N646" s="76" t="s">
        <v>5279</v>
      </c>
      <c r="O646" s="76" t="s">
        <v>5268</v>
      </c>
      <c r="P646" s="79" t="s">
        <v>2419</v>
      </c>
      <c r="Q646" s="79" t="s">
        <v>2512</v>
      </c>
      <c r="R646" s="79" t="s">
        <v>2512</v>
      </c>
      <c r="S646" s="79" t="s">
        <v>2512</v>
      </c>
      <c r="T646" s="79" t="s">
        <v>2512</v>
      </c>
      <c r="U646" s="80" t="s">
        <v>2512</v>
      </c>
      <c r="V646" s="80"/>
      <c r="W646" s="79"/>
      <c r="X646" s="81"/>
      <c r="Y646" s="79"/>
      <c r="Z646" s="79"/>
      <c r="AA646" s="82" t="str">
        <f t="shared" si="12"/>
        <v/>
      </c>
      <c r="AB646" s="80"/>
      <c r="AC646" s="80"/>
      <c r="AD646" s="80"/>
      <c r="AE646" s="76" t="s">
        <v>5539</v>
      </c>
      <c r="AF646" s="79" t="s">
        <v>2223</v>
      </c>
      <c r="AG646" s="76" t="s">
        <v>2510</v>
      </c>
    </row>
    <row r="647" spans="1:33" s="83" customFormat="1" ht="89.25" x14ac:dyDescent="0.25">
      <c r="A647" s="74" t="s">
        <v>2442</v>
      </c>
      <c r="B647" s="75">
        <v>55101504</v>
      </c>
      <c r="C647" s="76" t="s">
        <v>2513</v>
      </c>
      <c r="D647" s="76" t="s">
        <v>4128</v>
      </c>
      <c r="E647" s="75" t="s">
        <v>2515</v>
      </c>
      <c r="F647" s="84" t="s">
        <v>2834</v>
      </c>
      <c r="G647" s="77" t="s">
        <v>2338</v>
      </c>
      <c r="H647" s="78">
        <v>15000000</v>
      </c>
      <c r="I647" s="78">
        <v>15000000</v>
      </c>
      <c r="J647" s="79" t="s">
        <v>2874</v>
      </c>
      <c r="K647" s="79" t="s">
        <v>2221</v>
      </c>
      <c r="L647" s="76" t="s">
        <v>2549</v>
      </c>
      <c r="M647" s="76" t="s">
        <v>2444</v>
      </c>
      <c r="N647" s="76" t="s">
        <v>5279</v>
      </c>
      <c r="O647" s="76" t="s">
        <v>5268</v>
      </c>
      <c r="P647" s="79" t="s">
        <v>2419</v>
      </c>
      <c r="Q647" s="79" t="s">
        <v>2512</v>
      </c>
      <c r="R647" s="79" t="s">
        <v>2512</v>
      </c>
      <c r="S647" s="79" t="s">
        <v>2512</v>
      </c>
      <c r="T647" s="79" t="s">
        <v>2512</v>
      </c>
      <c r="U647" s="80" t="s">
        <v>2512</v>
      </c>
      <c r="V647" s="80"/>
      <c r="W647" s="79"/>
      <c r="X647" s="81"/>
      <c r="Y647" s="79"/>
      <c r="Z647" s="79"/>
      <c r="AA647" s="82" t="str">
        <f t="shared" si="12"/>
        <v/>
      </c>
      <c r="AB647" s="80"/>
      <c r="AC647" s="80"/>
      <c r="AD647" s="80"/>
      <c r="AE647" s="76" t="s">
        <v>5539</v>
      </c>
      <c r="AF647" s="79" t="s">
        <v>2223</v>
      </c>
      <c r="AG647" s="76" t="s">
        <v>2510</v>
      </c>
    </row>
    <row r="648" spans="1:33" s="83" customFormat="1" ht="114.75" x14ac:dyDescent="0.25">
      <c r="A648" s="74" t="s">
        <v>2442</v>
      </c>
      <c r="B648" s="75">
        <v>55101504</v>
      </c>
      <c r="C648" s="76" t="s">
        <v>5540</v>
      </c>
      <c r="D648" s="76" t="s">
        <v>4128</v>
      </c>
      <c r="E648" s="75" t="s">
        <v>2515</v>
      </c>
      <c r="F648" s="84" t="s">
        <v>2834</v>
      </c>
      <c r="G648" s="77" t="s">
        <v>2338</v>
      </c>
      <c r="H648" s="78">
        <v>29496000</v>
      </c>
      <c r="I648" s="78">
        <v>29496000</v>
      </c>
      <c r="J648" s="79" t="s">
        <v>2874</v>
      </c>
      <c r="K648" s="79" t="s">
        <v>2221</v>
      </c>
      <c r="L648" s="76" t="s">
        <v>2549</v>
      </c>
      <c r="M648" s="76" t="s">
        <v>2444</v>
      </c>
      <c r="N648" s="76" t="s">
        <v>5279</v>
      </c>
      <c r="O648" s="76" t="s">
        <v>5268</v>
      </c>
      <c r="P648" s="79" t="s">
        <v>2419</v>
      </c>
      <c r="Q648" s="79" t="s">
        <v>2512</v>
      </c>
      <c r="R648" s="79" t="s">
        <v>2512</v>
      </c>
      <c r="S648" s="79" t="s">
        <v>2512</v>
      </c>
      <c r="T648" s="79" t="s">
        <v>2512</v>
      </c>
      <c r="U648" s="80" t="s">
        <v>2512</v>
      </c>
      <c r="V648" s="80"/>
      <c r="W648" s="79"/>
      <c r="X648" s="81"/>
      <c r="Y648" s="79"/>
      <c r="Z648" s="79"/>
      <c r="AA648" s="82" t="str">
        <f t="shared" si="12"/>
        <v/>
      </c>
      <c r="AB648" s="80"/>
      <c r="AC648" s="80"/>
      <c r="AD648" s="80"/>
      <c r="AE648" s="76" t="s">
        <v>5539</v>
      </c>
      <c r="AF648" s="79" t="s">
        <v>2223</v>
      </c>
      <c r="AG648" s="76" t="s">
        <v>2510</v>
      </c>
    </row>
    <row r="649" spans="1:33" s="83" customFormat="1" ht="102" x14ac:dyDescent="0.25">
      <c r="A649" s="74" t="s">
        <v>2442</v>
      </c>
      <c r="B649" s="75">
        <v>55101504</v>
      </c>
      <c r="C649" s="76" t="s">
        <v>5541</v>
      </c>
      <c r="D649" s="76" t="s">
        <v>4128</v>
      </c>
      <c r="E649" s="75" t="s">
        <v>2363</v>
      </c>
      <c r="F649" s="84" t="s">
        <v>2834</v>
      </c>
      <c r="G649" s="77" t="s">
        <v>2338</v>
      </c>
      <c r="H649" s="78">
        <v>76032000</v>
      </c>
      <c r="I649" s="78">
        <v>76032000</v>
      </c>
      <c r="J649" s="79" t="s">
        <v>2874</v>
      </c>
      <c r="K649" s="79" t="s">
        <v>2221</v>
      </c>
      <c r="L649" s="76" t="s">
        <v>2549</v>
      </c>
      <c r="M649" s="76" t="s">
        <v>2444</v>
      </c>
      <c r="N649" s="76" t="s">
        <v>5279</v>
      </c>
      <c r="O649" s="76" t="s">
        <v>5268</v>
      </c>
      <c r="P649" s="79" t="s">
        <v>2419</v>
      </c>
      <c r="Q649" s="79" t="s">
        <v>2512</v>
      </c>
      <c r="R649" s="79" t="s">
        <v>2512</v>
      </c>
      <c r="S649" s="79" t="s">
        <v>2512</v>
      </c>
      <c r="T649" s="79" t="s">
        <v>2512</v>
      </c>
      <c r="U649" s="80" t="s">
        <v>2512</v>
      </c>
      <c r="V649" s="80"/>
      <c r="W649" s="79"/>
      <c r="X649" s="81"/>
      <c r="Y649" s="79"/>
      <c r="Z649" s="79"/>
      <c r="AA649" s="82" t="str">
        <f t="shared" si="12"/>
        <v/>
      </c>
      <c r="AB649" s="80"/>
      <c r="AC649" s="80"/>
      <c r="AD649" s="80"/>
      <c r="AE649" s="76" t="s">
        <v>5539</v>
      </c>
      <c r="AF649" s="79" t="s">
        <v>2223</v>
      </c>
      <c r="AG649" s="76" t="s">
        <v>2510</v>
      </c>
    </row>
    <row r="650" spans="1:33" s="83" customFormat="1" ht="178.5" x14ac:dyDescent="0.25">
      <c r="A650" s="74" t="s">
        <v>2442</v>
      </c>
      <c r="B650" s="75">
        <v>44101700</v>
      </c>
      <c r="C650" s="76" t="s">
        <v>5542</v>
      </c>
      <c r="D650" s="76" t="s">
        <v>3160</v>
      </c>
      <c r="E650" s="75" t="s">
        <v>2302</v>
      </c>
      <c r="F650" s="75" t="s">
        <v>2260</v>
      </c>
      <c r="G650" s="77" t="s">
        <v>2338</v>
      </c>
      <c r="H650" s="78">
        <v>5573000</v>
      </c>
      <c r="I650" s="78">
        <v>5573000</v>
      </c>
      <c r="J650" s="79" t="s">
        <v>2874</v>
      </c>
      <c r="K650" s="79" t="s">
        <v>2221</v>
      </c>
      <c r="L650" s="76" t="s">
        <v>2549</v>
      </c>
      <c r="M650" s="76" t="s">
        <v>2444</v>
      </c>
      <c r="N650" s="76" t="s">
        <v>5279</v>
      </c>
      <c r="O650" s="76" t="s">
        <v>5268</v>
      </c>
      <c r="P650" s="79" t="s">
        <v>2419</v>
      </c>
      <c r="Q650" s="79" t="s">
        <v>2512</v>
      </c>
      <c r="R650" s="79" t="s">
        <v>2512</v>
      </c>
      <c r="S650" s="79" t="s">
        <v>2512</v>
      </c>
      <c r="T650" s="79" t="s">
        <v>2512</v>
      </c>
      <c r="U650" s="80" t="s">
        <v>2512</v>
      </c>
      <c r="V650" s="80"/>
      <c r="W650" s="79"/>
      <c r="X650" s="81"/>
      <c r="Y650" s="79"/>
      <c r="Z650" s="79"/>
      <c r="AA650" s="82" t="str">
        <f t="shared" si="12"/>
        <v/>
      </c>
      <c r="AB650" s="80"/>
      <c r="AC650" s="80"/>
      <c r="AD650" s="80"/>
      <c r="AE650" s="76" t="s">
        <v>2489</v>
      </c>
      <c r="AF650" s="79" t="s">
        <v>2223</v>
      </c>
      <c r="AG650" s="76" t="s">
        <v>2510</v>
      </c>
    </row>
    <row r="651" spans="1:33" s="83" customFormat="1" ht="63.75" x14ac:dyDescent="0.25">
      <c r="A651" s="74" t="s">
        <v>2442</v>
      </c>
      <c r="B651" s="75" t="s">
        <v>5265</v>
      </c>
      <c r="C651" s="76" t="s">
        <v>5543</v>
      </c>
      <c r="D651" s="76" t="s">
        <v>4128</v>
      </c>
      <c r="E651" s="75" t="s">
        <v>2224</v>
      </c>
      <c r="F651" s="79" t="s">
        <v>2336</v>
      </c>
      <c r="G651" s="77" t="s">
        <v>3292</v>
      </c>
      <c r="H651" s="78">
        <f>3720000000+179582222</f>
        <v>3899582222</v>
      </c>
      <c r="I651" s="78">
        <v>3838570010</v>
      </c>
      <c r="J651" s="79" t="s">
        <v>2874</v>
      </c>
      <c r="K651" s="79" t="s">
        <v>2221</v>
      </c>
      <c r="L651" s="76" t="s">
        <v>2549</v>
      </c>
      <c r="M651" s="76" t="s">
        <v>2444</v>
      </c>
      <c r="N651" s="76" t="s">
        <v>5279</v>
      </c>
      <c r="O651" s="76" t="s">
        <v>5268</v>
      </c>
      <c r="P651" s="79" t="s">
        <v>2445</v>
      </c>
      <c r="Q651" s="79" t="s">
        <v>5544</v>
      </c>
      <c r="R651" s="79" t="s">
        <v>5545</v>
      </c>
      <c r="S651" s="79" t="s">
        <v>5546</v>
      </c>
      <c r="T651" s="79" t="s">
        <v>5547</v>
      </c>
      <c r="U651" s="80" t="s">
        <v>5548</v>
      </c>
      <c r="V651">
        <v>7989</v>
      </c>
      <c r="W651" s="79" t="s">
        <v>5549</v>
      </c>
      <c r="X651" s="81">
        <v>43124.415277777778</v>
      </c>
      <c r="Y651" s="79"/>
      <c r="Z651" s="79"/>
      <c r="AA651" s="82">
        <f t="shared" si="12"/>
        <v>0.33</v>
      </c>
      <c r="AB651" s="80"/>
      <c r="AC651" s="80"/>
      <c r="AD651" s="80" t="s">
        <v>2335</v>
      </c>
      <c r="AE651" s="76" t="s">
        <v>5550</v>
      </c>
      <c r="AF651" s="79" t="s">
        <v>2361</v>
      </c>
      <c r="AG651" s="76" t="s">
        <v>2449</v>
      </c>
    </row>
    <row r="652" spans="1:33" s="83" customFormat="1" ht="76.5" x14ac:dyDescent="0.25">
      <c r="A652" s="74" t="s">
        <v>2442</v>
      </c>
      <c r="B652" s="75">
        <v>81101510</v>
      </c>
      <c r="C652" s="76" t="s">
        <v>5551</v>
      </c>
      <c r="D652" s="76" t="s">
        <v>4128</v>
      </c>
      <c r="E652" s="75" t="s">
        <v>2302</v>
      </c>
      <c r="F652" s="75" t="s">
        <v>2362</v>
      </c>
      <c r="G652" s="77" t="s">
        <v>3292</v>
      </c>
      <c r="H652" s="78">
        <f>279365673+12709081</f>
        <v>292074754</v>
      </c>
      <c r="I652" s="78">
        <f>279365673+12709081</f>
        <v>292074754</v>
      </c>
      <c r="J652" s="79" t="s">
        <v>2874</v>
      </c>
      <c r="K652" s="79" t="s">
        <v>2221</v>
      </c>
      <c r="L652" s="76" t="s">
        <v>2549</v>
      </c>
      <c r="M652" s="76" t="s">
        <v>2444</v>
      </c>
      <c r="N652" s="76" t="s">
        <v>5279</v>
      </c>
      <c r="O652" s="76" t="s">
        <v>5268</v>
      </c>
      <c r="P652" s="79" t="s">
        <v>2445</v>
      </c>
      <c r="Q652" s="79" t="s">
        <v>5544</v>
      </c>
      <c r="R652" s="79" t="s">
        <v>5545</v>
      </c>
      <c r="S652" s="79" t="s">
        <v>5546</v>
      </c>
      <c r="T652" s="79" t="s">
        <v>5547</v>
      </c>
      <c r="U652" s="80" t="s">
        <v>5548</v>
      </c>
      <c r="V652" s="80">
        <v>8002</v>
      </c>
      <c r="W652" s="79" t="s">
        <v>5552</v>
      </c>
      <c r="X652" s="81"/>
      <c r="Y652" s="79"/>
      <c r="Z652" s="79"/>
      <c r="AA652" s="82">
        <f t="shared" si="12"/>
        <v>0</v>
      </c>
      <c r="AB652" s="80"/>
      <c r="AC652" s="80"/>
      <c r="AD652" s="80" t="s">
        <v>2412</v>
      </c>
      <c r="AE652" s="76" t="s">
        <v>5553</v>
      </c>
      <c r="AF652" s="79" t="s">
        <v>2223</v>
      </c>
      <c r="AG652" s="76" t="s">
        <v>2449</v>
      </c>
    </row>
    <row r="653" spans="1:33" s="83" customFormat="1" ht="63.75" x14ac:dyDescent="0.25">
      <c r="A653" s="74" t="s">
        <v>2442</v>
      </c>
      <c r="B653" s="75" t="s">
        <v>5265</v>
      </c>
      <c r="C653" s="76" t="s">
        <v>5554</v>
      </c>
      <c r="D653" s="76" t="s">
        <v>4128</v>
      </c>
      <c r="E653" s="75" t="s">
        <v>2224</v>
      </c>
      <c r="F653" s="79" t="s">
        <v>2336</v>
      </c>
      <c r="G653" s="77" t="s">
        <v>3292</v>
      </c>
      <c r="H653" s="78">
        <f>3673170479+377867314</f>
        <v>4051037793</v>
      </c>
      <c r="I653" s="78">
        <v>3996833229</v>
      </c>
      <c r="J653" s="79" t="s">
        <v>2874</v>
      </c>
      <c r="K653" s="79" t="s">
        <v>2221</v>
      </c>
      <c r="L653" s="76" t="s">
        <v>2549</v>
      </c>
      <c r="M653" s="76" t="s">
        <v>2444</v>
      </c>
      <c r="N653" s="76" t="s">
        <v>5279</v>
      </c>
      <c r="O653" s="76" t="s">
        <v>5268</v>
      </c>
      <c r="P653" s="79" t="s">
        <v>2445</v>
      </c>
      <c r="Q653" s="79" t="s">
        <v>5544</v>
      </c>
      <c r="R653" s="79" t="s">
        <v>5545</v>
      </c>
      <c r="S653" s="79" t="s">
        <v>5546</v>
      </c>
      <c r="T653" s="79" t="s">
        <v>5547</v>
      </c>
      <c r="U653" s="80" t="s">
        <v>5548</v>
      </c>
      <c r="V653">
        <v>7985</v>
      </c>
      <c r="W653" s="79" t="s">
        <v>5555</v>
      </c>
      <c r="X653" s="81">
        <v>43124.666666666664</v>
      </c>
      <c r="Y653" s="79"/>
      <c r="Z653" s="79"/>
      <c r="AA653" s="82">
        <f t="shared" ref="AA653:AA716" si="13">+IF(AND(W653="",X653="",Y653="",Z653=""),"",IF(AND(W653&lt;&gt;"",X653="",Y653="",Z653=""),0%,IF(AND(W653&lt;&gt;"",X653&lt;&gt;"",Y653="",Z653=""),33%,IF(AND(W653&lt;&gt;"",X653&lt;&gt;"",Y653&lt;&gt;"",Z653=""),66%,IF(AND(W653&lt;&gt;"",X653&lt;&gt;"",Y653&lt;&gt;"",Z653&lt;&gt;""),100%,"Información incompleta")))))</f>
        <v>0.33</v>
      </c>
      <c r="AB653" s="80"/>
      <c r="AC653" s="80"/>
      <c r="AD653" s="80" t="s">
        <v>2335</v>
      </c>
      <c r="AE653" s="76" t="s">
        <v>5556</v>
      </c>
      <c r="AF653" s="79" t="s">
        <v>2361</v>
      </c>
      <c r="AG653" s="76" t="s">
        <v>2449</v>
      </c>
    </row>
    <row r="654" spans="1:33" s="83" customFormat="1" ht="76.5" x14ac:dyDescent="0.25">
      <c r="A654" s="74" t="s">
        <v>2442</v>
      </c>
      <c r="B654" s="75">
        <v>81101510</v>
      </c>
      <c r="C654" s="76" t="s">
        <v>5557</v>
      </c>
      <c r="D654" s="76" t="s">
        <v>4128</v>
      </c>
      <c r="E654" s="75" t="s">
        <v>2302</v>
      </c>
      <c r="F654" s="75" t="s">
        <v>2362</v>
      </c>
      <c r="G654" s="77" t="s">
        <v>3292</v>
      </c>
      <c r="H654" s="78">
        <f>326829521+14604513</f>
        <v>341434034</v>
      </c>
      <c r="I654" s="78">
        <f>326829521+14604513</f>
        <v>341434034</v>
      </c>
      <c r="J654" s="79" t="s">
        <v>2874</v>
      </c>
      <c r="K654" s="79" t="s">
        <v>2221</v>
      </c>
      <c r="L654" s="76" t="s">
        <v>2549</v>
      </c>
      <c r="M654" s="76" t="s">
        <v>2444</v>
      </c>
      <c r="N654" s="76" t="s">
        <v>5279</v>
      </c>
      <c r="O654" s="76" t="s">
        <v>5268</v>
      </c>
      <c r="P654" s="79" t="s">
        <v>2445</v>
      </c>
      <c r="Q654" s="79" t="s">
        <v>5544</v>
      </c>
      <c r="R654" s="79" t="s">
        <v>5545</v>
      </c>
      <c r="S654" s="79" t="s">
        <v>5546</v>
      </c>
      <c r="T654" s="79" t="s">
        <v>5547</v>
      </c>
      <c r="U654" s="80" t="s">
        <v>5548</v>
      </c>
      <c r="V654" s="80">
        <v>8000</v>
      </c>
      <c r="W654" s="79" t="s">
        <v>5558</v>
      </c>
      <c r="X654" s="81"/>
      <c r="Y654" s="79"/>
      <c r="Z654" s="79"/>
      <c r="AA654" s="82">
        <f t="shared" si="13"/>
        <v>0</v>
      </c>
      <c r="AB654" s="80"/>
      <c r="AC654" s="80"/>
      <c r="AD654" s="80" t="s">
        <v>2412</v>
      </c>
      <c r="AE654" s="76" t="s">
        <v>5553</v>
      </c>
      <c r="AF654" s="79" t="s">
        <v>2223</v>
      </c>
      <c r="AG654" s="76" t="s">
        <v>2449</v>
      </c>
    </row>
    <row r="655" spans="1:33" s="83" customFormat="1" ht="63.75" x14ac:dyDescent="0.25">
      <c r="A655" s="74" t="s">
        <v>2442</v>
      </c>
      <c r="B655" s="75" t="s">
        <v>5265</v>
      </c>
      <c r="C655" s="76" t="s">
        <v>5559</v>
      </c>
      <c r="D655" s="76" t="s">
        <v>4128</v>
      </c>
      <c r="E655" s="75" t="s">
        <v>2224</v>
      </c>
      <c r="F655" s="79" t="s">
        <v>2336</v>
      </c>
      <c r="G655" s="77" t="s">
        <v>3292</v>
      </c>
      <c r="H655" s="78">
        <f>3657208831+395491742</f>
        <v>4052700573</v>
      </c>
      <c r="I655" s="78">
        <v>3986535165</v>
      </c>
      <c r="J655" s="79" t="s">
        <v>2874</v>
      </c>
      <c r="K655" s="79" t="s">
        <v>2221</v>
      </c>
      <c r="L655" s="76" t="s">
        <v>2549</v>
      </c>
      <c r="M655" s="76" t="s">
        <v>2444</v>
      </c>
      <c r="N655" s="76" t="s">
        <v>5279</v>
      </c>
      <c r="O655" s="76" t="s">
        <v>5268</v>
      </c>
      <c r="P655" s="79" t="s">
        <v>2445</v>
      </c>
      <c r="Q655" s="79" t="s">
        <v>5544</v>
      </c>
      <c r="R655" s="79" t="s">
        <v>5545</v>
      </c>
      <c r="S655" s="79" t="s">
        <v>5546</v>
      </c>
      <c r="T655" s="79" t="s">
        <v>5547</v>
      </c>
      <c r="U655" s="80" t="s">
        <v>5548</v>
      </c>
      <c r="V655">
        <v>7991</v>
      </c>
      <c r="W655" s="79" t="s">
        <v>5560</v>
      </c>
      <c r="X655" s="81">
        <v>43124.652083333334</v>
      </c>
      <c r="Y655" s="79"/>
      <c r="Z655" s="79"/>
      <c r="AA655" s="82">
        <f t="shared" si="13"/>
        <v>0.33</v>
      </c>
      <c r="AB655" s="80"/>
      <c r="AC655" s="80"/>
      <c r="AD655" s="80" t="s">
        <v>2335</v>
      </c>
      <c r="AE655" s="76" t="s">
        <v>5561</v>
      </c>
      <c r="AF655" s="79" t="s">
        <v>2361</v>
      </c>
      <c r="AG655" s="76" t="s">
        <v>2449</v>
      </c>
    </row>
    <row r="656" spans="1:33" s="83" customFormat="1" ht="76.5" x14ac:dyDescent="0.25">
      <c r="A656" s="74" t="s">
        <v>2442</v>
      </c>
      <c r="B656" s="75">
        <v>81101510</v>
      </c>
      <c r="C656" s="76" t="s">
        <v>5562</v>
      </c>
      <c r="D656" s="76" t="s">
        <v>4128</v>
      </c>
      <c r="E656" s="75" t="s">
        <v>2302</v>
      </c>
      <c r="F656" s="75" t="s">
        <v>2362</v>
      </c>
      <c r="G656" s="77" t="s">
        <v>3292</v>
      </c>
      <c r="H656" s="78">
        <f>342791168+46658704</f>
        <v>389449872</v>
      </c>
      <c r="I656" s="78">
        <f>342791168+46658704</f>
        <v>389449872</v>
      </c>
      <c r="J656" s="79" t="s">
        <v>2874</v>
      </c>
      <c r="K656" s="79" t="s">
        <v>2221</v>
      </c>
      <c r="L656" s="76" t="s">
        <v>2549</v>
      </c>
      <c r="M656" s="76" t="s">
        <v>2444</v>
      </c>
      <c r="N656" s="76" t="s">
        <v>5279</v>
      </c>
      <c r="O656" s="76" t="s">
        <v>5268</v>
      </c>
      <c r="P656" s="79" t="s">
        <v>2445</v>
      </c>
      <c r="Q656" s="79" t="s">
        <v>5544</v>
      </c>
      <c r="R656" s="79" t="s">
        <v>5545</v>
      </c>
      <c r="S656" s="79" t="s">
        <v>5546</v>
      </c>
      <c r="T656" s="79" t="s">
        <v>5547</v>
      </c>
      <c r="U656" s="80" t="s">
        <v>5548</v>
      </c>
      <c r="V656" s="80">
        <v>8003</v>
      </c>
      <c r="W656" s="79" t="s">
        <v>5563</v>
      </c>
      <c r="X656" s="81"/>
      <c r="Y656" s="79"/>
      <c r="Z656" s="79"/>
      <c r="AA656" s="82">
        <f t="shared" si="13"/>
        <v>0</v>
      </c>
      <c r="AB656" s="80"/>
      <c r="AC656" s="80"/>
      <c r="AD656" s="80" t="s">
        <v>2412</v>
      </c>
      <c r="AE656" s="76" t="s">
        <v>5564</v>
      </c>
      <c r="AF656" s="79" t="s">
        <v>2223</v>
      </c>
      <c r="AG656" s="76" t="s">
        <v>2449</v>
      </c>
    </row>
    <row r="657" spans="1:33" s="83" customFormat="1" ht="63.75" x14ac:dyDescent="0.25">
      <c r="A657" s="74" t="s">
        <v>2442</v>
      </c>
      <c r="B657" s="75" t="s">
        <v>5265</v>
      </c>
      <c r="C657" s="76" t="s">
        <v>5565</v>
      </c>
      <c r="D657" s="76" t="s">
        <v>4128</v>
      </c>
      <c r="E657" s="75" t="s">
        <v>2224</v>
      </c>
      <c r="F657" s="79" t="s">
        <v>2336</v>
      </c>
      <c r="G657" s="77" t="s">
        <v>3292</v>
      </c>
      <c r="H657" s="78">
        <f>3720028159+382845303</f>
        <v>4102873462</v>
      </c>
      <c r="I657" s="78">
        <v>4035707619</v>
      </c>
      <c r="J657" s="79" t="s">
        <v>2874</v>
      </c>
      <c r="K657" s="79" t="s">
        <v>2221</v>
      </c>
      <c r="L657" s="76" t="s">
        <v>2549</v>
      </c>
      <c r="M657" s="76" t="s">
        <v>2444</v>
      </c>
      <c r="N657" s="76" t="s">
        <v>5279</v>
      </c>
      <c r="O657" s="76" t="s">
        <v>5268</v>
      </c>
      <c r="P657" s="79" t="s">
        <v>2445</v>
      </c>
      <c r="Q657" s="79" t="s">
        <v>5544</v>
      </c>
      <c r="R657" s="79" t="s">
        <v>5545</v>
      </c>
      <c r="S657" s="79" t="s">
        <v>5546</v>
      </c>
      <c r="T657" s="79" t="s">
        <v>5547</v>
      </c>
      <c r="U657" s="80" t="s">
        <v>5548</v>
      </c>
      <c r="V657">
        <v>7987</v>
      </c>
      <c r="W657" s="79" t="s">
        <v>5566</v>
      </c>
      <c r="X657" s="81">
        <v>43124.521527777775</v>
      </c>
      <c r="Y657" s="79"/>
      <c r="Z657" s="79"/>
      <c r="AA657" s="82">
        <f t="shared" si="13"/>
        <v>0.33</v>
      </c>
      <c r="AB657" s="80"/>
      <c r="AC657" s="80"/>
      <c r="AD657" s="80" t="s">
        <v>2335</v>
      </c>
      <c r="AE657" s="76" t="s">
        <v>5567</v>
      </c>
      <c r="AF657" s="79" t="s">
        <v>2361</v>
      </c>
      <c r="AG657" s="76" t="s">
        <v>2449</v>
      </c>
    </row>
    <row r="658" spans="1:33" s="83" customFormat="1" ht="76.5" x14ac:dyDescent="0.25">
      <c r="A658" s="74" t="s">
        <v>2442</v>
      </c>
      <c r="B658" s="75">
        <v>81101510</v>
      </c>
      <c r="C658" s="76" t="s">
        <v>5568</v>
      </c>
      <c r="D658" s="76" t="s">
        <v>4128</v>
      </c>
      <c r="E658" s="75" t="s">
        <v>2302</v>
      </c>
      <c r="F658" s="75" t="s">
        <v>2362</v>
      </c>
      <c r="G658" s="77" t="s">
        <v>3292</v>
      </c>
      <c r="H658" s="78">
        <f>279964951+6897907</f>
        <v>286862858</v>
      </c>
      <c r="I658" s="78">
        <f>279964951+6897907</f>
        <v>286862858</v>
      </c>
      <c r="J658" s="79" t="s">
        <v>2874</v>
      </c>
      <c r="K658" s="79" t="s">
        <v>2221</v>
      </c>
      <c r="L658" s="76" t="s">
        <v>2549</v>
      </c>
      <c r="M658" s="76" t="s">
        <v>2444</v>
      </c>
      <c r="N658" s="76" t="s">
        <v>5279</v>
      </c>
      <c r="O658" s="76" t="s">
        <v>5268</v>
      </c>
      <c r="P658" s="79" t="s">
        <v>2445</v>
      </c>
      <c r="Q658" s="79" t="s">
        <v>5544</v>
      </c>
      <c r="R658" s="79" t="s">
        <v>5545</v>
      </c>
      <c r="S658" s="79" t="s">
        <v>5546</v>
      </c>
      <c r="T658" s="79" t="s">
        <v>5547</v>
      </c>
      <c r="U658" s="80" t="s">
        <v>5548</v>
      </c>
      <c r="V658" s="80">
        <v>8005</v>
      </c>
      <c r="W658" s="79" t="s">
        <v>5569</v>
      </c>
      <c r="X658" s="81"/>
      <c r="Y658" s="79"/>
      <c r="Z658" s="79"/>
      <c r="AA658" s="82">
        <f t="shared" si="13"/>
        <v>0</v>
      </c>
      <c r="AB658" s="80"/>
      <c r="AC658" s="80"/>
      <c r="AD658" s="80" t="s">
        <v>2412</v>
      </c>
      <c r="AE658" s="76" t="s">
        <v>5570</v>
      </c>
      <c r="AF658" s="79" t="s">
        <v>2223</v>
      </c>
      <c r="AG658" s="76" t="s">
        <v>2449</v>
      </c>
    </row>
    <row r="659" spans="1:33" s="83" customFormat="1" ht="63.75" x14ac:dyDescent="0.25">
      <c r="A659" s="74" t="s">
        <v>2442</v>
      </c>
      <c r="B659" s="75">
        <v>72141003</v>
      </c>
      <c r="C659" s="76" t="s">
        <v>5571</v>
      </c>
      <c r="D659" s="76" t="s">
        <v>4128</v>
      </c>
      <c r="E659" s="75" t="s">
        <v>2224</v>
      </c>
      <c r="F659" s="79" t="s">
        <v>2336</v>
      </c>
      <c r="G659" s="77" t="s">
        <v>3292</v>
      </c>
      <c r="H659" s="78">
        <f>1833400000+189785195</f>
        <v>2023185195</v>
      </c>
      <c r="I659" s="78">
        <v>2003669679</v>
      </c>
      <c r="J659" s="79" t="s">
        <v>2874</v>
      </c>
      <c r="K659" s="79" t="s">
        <v>2221</v>
      </c>
      <c r="L659" s="76" t="s">
        <v>2549</v>
      </c>
      <c r="M659" s="76" t="s">
        <v>2444</v>
      </c>
      <c r="N659" s="76" t="s">
        <v>5279</v>
      </c>
      <c r="O659" s="76" t="s">
        <v>5268</v>
      </c>
      <c r="P659" s="79" t="s">
        <v>2445</v>
      </c>
      <c r="Q659" s="79" t="s">
        <v>5544</v>
      </c>
      <c r="R659" s="79" t="s">
        <v>5545</v>
      </c>
      <c r="S659" s="79" t="s">
        <v>5546</v>
      </c>
      <c r="T659" s="79" t="s">
        <v>5547</v>
      </c>
      <c r="U659" s="80" t="s">
        <v>5548</v>
      </c>
      <c r="V659">
        <v>7990</v>
      </c>
      <c r="W659" s="79" t="s">
        <v>5572</v>
      </c>
      <c r="X659" s="81">
        <v>43124.430555555555</v>
      </c>
      <c r="Y659" s="79"/>
      <c r="Z659" s="79"/>
      <c r="AA659" s="82">
        <f t="shared" si="13"/>
        <v>0.33</v>
      </c>
      <c r="AB659" s="80"/>
      <c r="AC659" s="80"/>
      <c r="AD659" s="80" t="s">
        <v>2335</v>
      </c>
      <c r="AE659" s="76" t="s">
        <v>5573</v>
      </c>
      <c r="AF659" s="79" t="s">
        <v>2361</v>
      </c>
      <c r="AG659" s="76" t="s">
        <v>2449</v>
      </c>
    </row>
    <row r="660" spans="1:33" s="83" customFormat="1" ht="76.5" x14ac:dyDescent="0.25">
      <c r="A660" s="74" t="s">
        <v>2442</v>
      </c>
      <c r="B660" s="75">
        <v>81101510</v>
      </c>
      <c r="C660" s="76" t="s">
        <v>5574</v>
      </c>
      <c r="D660" s="76" t="s">
        <v>4128</v>
      </c>
      <c r="E660" s="75" t="s">
        <v>2302</v>
      </c>
      <c r="F660" s="75" t="s">
        <v>2362</v>
      </c>
      <c r="G660" s="77" t="s">
        <v>3292</v>
      </c>
      <c r="H660" s="78">
        <f>166600000+7423666</f>
        <v>174023666</v>
      </c>
      <c r="I660" s="78">
        <f>166600000+7423666</f>
        <v>174023666</v>
      </c>
      <c r="J660" s="79" t="s">
        <v>2874</v>
      </c>
      <c r="K660" s="79" t="s">
        <v>2221</v>
      </c>
      <c r="L660" s="76" t="s">
        <v>2549</v>
      </c>
      <c r="M660" s="76" t="s">
        <v>2444</v>
      </c>
      <c r="N660" s="76" t="s">
        <v>5279</v>
      </c>
      <c r="O660" s="76" t="s">
        <v>5268</v>
      </c>
      <c r="P660" s="79" t="s">
        <v>2445</v>
      </c>
      <c r="Q660" s="79" t="s">
        <v>5544</v>
      </c>
      <c r="R660" s="79" t="s">
        <v>5545</v>
      </c>
      <c r="S660" s="79" t="s">
        <v>5546</v>
      </c>
      <c r="T660" s="79" t="s">
        <v>5547</v>
      </c>
      <c r="U660" s="80" t="s">
        <v>5548</v>
      </c>
      <c r="V660" s="80">
        <v>7997</v>
      </c>
      <c r="W660" s="79" t="s">
        <v>5575</v>
      </c>
      <c r="X660" s="81"/>
      <c r="Y660" s="79"/>
      <c r="Z660" s="79"/>
      <c r="AA660" s="82">
        <f t="shared" si="13"/>
        <v>0</v>
      </c>
      <c r="AB660" s="80"/>
      <c r="AC660" s="80"/>
      <c r="AD660" s="80" t="s">
        <v>2412</v>
      </c>
      <c r="AE660" s="76" t="s">
        <v>5576</v>
      </c>
      <c r="AF660" s="79" t="s">
        <v>2223</v>
      </c>
      <c r="AG660" s="76" t="s">
        <v>2449</v>
      </c>
    </row>
    <row r="661" spans="1:33" s="83" customFormat="1" ht="63.75" x14ac:dyDescent="0.25">
      <c r="A661" s="74" t="s">
        <v>2442</v>
      </c>
      <c r="B661" s="75" t="s">
        <v>5265</v>
      </c>
      <c r="C661" s="76" t="s">
        <v>5577</v>
      </c>
      <c r="D661" s="76" t="s">
        <v>4128</v>
      </c>
      <c r="E661" s="75" t="s">
        <v>2224</v>
      </c>
      <c r="F661" s="79" t="s">
        <v>2336</v>
      </c>
      <c r="G661" s="77" t="s">
        <v>3292</v>
      </c>
      <c r="H661" s="78">
        <f>4196661132+458655487</f>
        <v>4655316619</v>
      </c>
      <c r="I661" s="78">
        <v>4534617807</v>
      </c>
      <c r="J661" s="79" t="s">
        <v>2874</v>
      </c>
      <c r="K661" s="79" t="s">
        <v>2221</v>
      </c>
      <c r="L661" s="76" t="s">
        <v>2549</v>
      </c>
      <c r="M661" s="76" t="s">
        <v>2444</v>
      </c>
      <c r="N661" s="76" t="s">
        <v>5279</v>
      </c>
      <c r="O661" s="76" t="s">
        <v>5268</v>
      </c>
      <c r="P661" s="79" t="s">
        <v>2445</v>
      </c>
      <c r="Q661" s="79" t="s">
        <v>5544</v>
      </c>
      <c r="R661" s="79" t="s">
        <v>5545</v>
      </c>
      <c r="S661" s="79" t="s">
        <v>5546</v>
      </c>
      <c r="T661" s="79" t="s">
        <v>5547</v>
      </c>
      <c r="U661" s="80" t="s">
        <v>5548</v>
      </c>
      <c r="V661">
        <v>7992</v>
      </c>
      <c r="W661" s="79" t="s">
        <v>5578</v>
      </c>
      <c r="X661" s="81">
        <v>43124.441666666666</v>
      </c>
      <c r="Y661" s="79"/>
      <c r="Z661" s="79"/>
      <c r="AA661" s="82">
        <f t="shared" si="13"/>
        <v>0.33</v>
      </c>
      <c r="AB661" s="80"/>
      <c r="AC661" s="80"/>
      <c r="AD661" s="80" t="s">
        <v>2335</v>
      </c>
      <c r="AE661" s="76" t="s">
        <v>5579</v>
      </c>
      <c r="AF661" s="79" t="s">
        <v>2361</v>
      </c>
      <c r="AG661" s="76" t="s">
        <v>2449</v>
      </c>
    </row>
    <row r="662" spans="1:33" s="83" customFormat="1" ht="76.5" x14ac:dyDescent="0.25">
      <c r="A662" s="74" t="s">
        <v>2442</v>
      </c>
      <c r="B662" s="75">
        <v>81101510</v>
      </c>
      <c r="C662" s="76" t="s">
        <v>5580</v>
      </c>
      <c r="D662" s="76" t="s">
        <v>4128</v>
      </c>
      <c r="E662" s="75" t="s">
        <v>2302</v>
      </c>
      <c r="F662" s="75" t="s">
        <v>2362</v>
      </c>
      <c r="G662" s="77" t="s">
        <v>3292</v>
      </c>
      <c r="H662" s="78">
        <f>302493609+14036342</f>
        <v>316529951</v>
      </c>
      <c r="I662" s="78">
        <f>302493609+14036342</f>
        <v>316529951</v>
      </c>
      <c r="J662" s="79" t="s">
        <v>2874</v>
      </c>
      <c r="K662" s="79" t="s">
        <v>2221</v>
      </c>
      <c r="L662" s="76" t="s">
        <v>2549</v>
      </c>
      <c r="M662" s="76" t="s">
        <v>2444</v>
      </c>
      <c r="N662" s="76" t="s">
        <v>5279</v>
      </c>
      <c r="O662" s="76" t="s">
        <v>5268</v>
      </c>
      <c r="P662" s="79" t="s">
        <v>2445</v>
      </c>
      <c r="Q662" s="79" t="s">
        <v>5544</v>
      </c>
      <c r="R662" s="79" t="s">
        <v>5545</v>
      </c>
      <c r="S662" s="79" t="s">
        <v>5546</v>
      </c>
      <c r="T662" s="79" t="s">
        <v>5547</v>
      </c>
      <c r="U662" s="80" t="s">
        <v>5548</v>
      </c>
      <c r="V662" s="80">
        <v>7998</v>
      </c>
      <c r="W662" s="79" t="s">
        <v>5581</v>
      </c>
      <c r="X662" s="81"/>
      <c r="Y662" s="79"/>
      <c r="Z662" s="79"/>
      <c r="AA662" s="82">
        <f t="shared" si="13"/>
        <v>0</v>
      </c>
      <c r="AB662" s="80"/>
      <c r="AC662" s="80"/>
      <c r="AD662" s="80" t="s">
        <v>2412</v>
      </c>
      <c r="AE662" s="76" t="s">
        <v>5582</v>
      </c>
      <c r="AF662" s="79" t="s">
        <v>2223</v>
      </c>
      <c r="AG662" s="76" t="s">
        <v>2449</v>
      </c>
    </row>
    <row r="663" spans="1:33" s="83" customFormat="1" ht="76.5" x14ac:dyDescent="0.25">
      <c r="A663" s="74" t="s">
        <v>2442</v>
      </c>
      <c r="B663" s="75" t="s">
        <v>5265</v>
      </c>
      <c r="C663" s="76" t="s">
        <v>5583</v>
      </c>
      <c r="D663" s="76" t="s">
        <v>4128</v>
      </c>
      <c r="E663" s="75" t="s">
        <v>2224</v>
      </c>
      <c r="F663" s="79" t="s">
        <v>2336</v>
      </c>
      <c r="G663" s="77" t="s">
        <v>3292</v>
      </c>
      <c r="H663" s="78">
        <f>3178021638+130737604+221163504</f>
        <v>3529922746</v>
      </c>
      <c r="I663" s="78">
        <v>3445357364</v>
      </c>
      <c r="J663" s="79" t="s">
        <v>2874</v>
      </c>
      <c r="K663" s="79" t="s">
        <v>2221</v>
      </c>
      <c r="L663" s="76" t="s">
        <v>2549</v>
      </c>
      <c r="M663" s="76" t="s">
        <v>2444</v>
      </c>
      <c r="N663" s="76" t="s">
        <v>5279</v>
      </c>
      <c r="O663" s="76" t="s">
        <v>5268</v>
      </c>
      <c r="P663" s="79" t="s">
        <v>2445</v>
      </c>
      <c r="Q663" s="79" t="s">
        <v>5544</v>
      </c>
      <c r="R663" s="79" t="s">
        <v>5545</v>
      </c>
      <c r="S663" s="79" t="s">
        <v>5546</v>
      </c>
      <c r="T663" s="79" t="s">
        <v>5547</v>
      </c>
      <c r="U663" s="80" t="s">
        <v>5548</v>
      </c>
      <c r="V663">
        <v>7983</v>
      </c>
      <c r="W663" s="79" t="s">
        <v>5584</v>
      </c>
      <c r="X663" s="81">
        <v>43124.605555555558</v>
      </c>
      <c r="Y663" s="79"/>
      <c r="Z663" s="79"/>
      <c r="AA663" s="82">
        <f t="shared" si="13"/>
        <v>0.33</v>
      </c>
      <c r="AB663" s="80"/>
      <c r="AC663" s="80"/>
      <c r="AD663" s="80" t="s">
        <v>2335</v>
      </c>
      <c r="AE663" s="76" t="s">
        <v>5585</v>
      </c>
      <c r="AF663" s="79" t="s">
        <v>2361</v>
      </c>
      <c r="AG663" s="76" t="s">
        <v>2449</v>
      </c>
    </row>
    <row r="664" spans="1:33" s="83" customFormat="1" ht="76.5" x14ac:dyDescent="0.25">
      <c r="A664" s="74" t="s">
        <v>2442</v>
      </c>
      <c r="B664" s="75">
        <v>81101510</v>
      </c>
      <c r="C664" s="76" t="s">
        <v>5586</v>
      </c>
      <c r="D664" s="76" t="s">
        <v>4128</v>
      </c>
      <c r="E664" s="75" t="s">
        <v>2302</v>
      </c>
      <c r="F664" s="75" t="s">
        <v>2362</v>
      </c>
      <c r="G664" s="77" t="s">
        <v>3292</v>
      </c>
      <c r="H664" s="78">
        <f>321028757+16355122</f>
        <v>337383879</v>
      </c>
      <c r="I664" s="78">
        <f>321028757+16355122</f>
        <v>337383879</v>
      </c>
      <c r="J664" s="79" t="s">
        <v>2874</v>
      </c>
      <c r="K664" s="79" t="s">
        <v>2221</v>
      </c>
      <c r="L664" s="76" t="s">
        <v>2549</v>
      </c>
      <c r="M664" s="76" t="s">
        <v>2444</v>
      </c>
      <c r="N664" s="76" t="s">
        <v>5279</v>
      </c>
      <c r="O664" s="76" t="s">
        <v>5268</v>
      </c>
      <c r="P664" s="79" t="s">
        <v>2445</v>
      </c>
      <c r="Q664" s="79" t="s">
        <v>5544</v>
      </c>
      <c r="R664" s="79" t="s">
        <v>5545</v>
      </c>
      <c r="S664" s="79" t="s">
        <v>5546</v>
      </c>
      <c r="T664" s="79" t="s">
        <v>5547</v>
      </c>
      <c r="U664" s="80" t="s">
        <v>5548</v>
      </c>
      <c r="V664" s="80">
        <v>8001</v>
      </c>
      <c r="W664" s="79" t="s">
        <v>5587</v>
      </c>
      <c r="X664" s="81"/>
      <c r="Y664" s="79"/>
      <c r="Z664" s="79"/>
      <c r="AA664" s="82">
        <f t="shared" si="13"/>
        <v>0</v>
      </c>
      <c r="AB664" s="80"/>
      <c r="AC664" s="80"/>
      <c r="AD664" s="80" t="s">
        <v>2412</v>
      </c>
      <c r="AE664" s="76" t="s">
        <v>5588</v>
      </c>
      <c r="AF664" s="79" t="s">
        <v>2223</v>
      </c>
      <c r="AG664" s="76" t="s">
        <v>2449</v>
      </c>
    </row>
    <row r="665" spans="1:33" s="83" customFormat="1" ht="63.75" x14ac:dyDescent="0.25">
      <c r="A665" s="74" t="s">
        <v>2442</v>
      </c>
      <c r="B665" s="75" t="s">
        <v>5265</v>
      </c>
      <c r="C665" s="76" t="s">
        <v>5589</v>
      </c>
      <c r="D665" s="76" t="s">
        <v>4128</v>
      </c>
      <c r="E665" s="75" t="s">
        <v>2224</v>
      </c>
      <c r="F665" s="79" t="s">
        <v>2336</v>
      </c>
      <c r="G665" s="77" t="s">
        <v>3292</v>
      </c>
      <c r="H665" s="78">
        <f>1847200000+89035424</f>
        <v>1936235424</v>
      </c>
      <c r="I665" s="78">
        <v>1905903907</v>
      </c>
      <c r="J665" s="79" t="s">
        <v>2874</v>
      </c>
      <c r="K665" s="79" t="s">
        <v>2221</v>
      </c>
      <c r="L665" s="76" t="s">
        <v>2549</v>
      </c>
      <c r="M665" s="76" t="s">
        <v>2444</v>
      </c>
      <c r="N665" s="76" t="s">
        <v>5279</v>
      </c>
      <c r="O665" s="76" t="s">
        <v>5268</v>
      </c>
      <c r="P665" s="79" t="s">
        <v>2445</v>
      </c>
      <c r="Q665" s="79" t="s">
        <v>5544</v>
      </c>
      <c r="R665" s="79" t="s">
        <v>5545</v>
      </c>
      <c r="S665" s="79" t="s">
        <v>5546</v>
      </c>
      <c r="T665" s="79" t="s">
        <v>5547</v>
      </c>
      <c r="U665" s="80" t="s">
        <v>5548</v>
      </c>
      <c r="V665">
        <v>7993</v>
      </c>
      <c r="W665" s="79" t="s">
        <v>5590</v>
      </c>
      <c r="X665" s="81">
        <v>43124.454861111109</v>
      </c>
      <c r="Y665" s="79"/>
      <c r="Z665" s="79"/>
      <c r="AA665" s="82">
        <f t="shared" si="13"/>
        <v>0.33</v>
      </c>
      <c r="AB665" s="80"/>
      <c r="AC665" s="80"/>
      <c r="AD665" s="80" t="s">
        <v>2335</v>
      </c>
      <c r="AE665" s="76" t="s">
        <v>5591</v>
      </c>
      <c r="AF665" s="79" t="s">
        <v>2361</v>
      </c>
      <c r="AG665" s="76" t="s">
        <v>2449</v>
      </c>
    </row>
    <row r="666" spans="1:33" s="83" customFormat="1" ht="76.5" x14ac:dyDescent="0.25">
      <c r="A666" s="74" t="s">
        <v>2442</v>
      </c>
      <c r="B666" s="75">
        <v>81101510</v>
      </c>
      <c r="C666" s="76" t="s">
        <v>5592</v>
      </c>
      <c r="D666" s="76" t="s">
        <v>4128</v>
      </c>
      <c r="E666" s="75" t="s">
        <v>2302</v>
      </c>
      <c r="F666" s="75" t="s">
        <v>2362</v>
      </c>
      <c r="G666" s="77" t="s">
        <v>3292</v>
      </c>
      <c r="H666" s="78">
        <f>152794568+6790587</f>
        <v>159585155</v>
      </c>
      <c r="I666" s="78">
        <f>152794568+6790587</f>
        <v>159585155</v>
      </c>
      <c r="J666" s="79" t="s">
        <v>2874</v>
      </c>
      <c r="K666" s="79" t="s">
        <v>2221</v>
      </c>
      <c r="L666" s="76" t="s">
        <v>2549</v>
      </c>
      <c r="M666" s="76" t="s">
        <v>2444</v>
      </c>
      <c r="N666" s="76" t="s">
        <v>5279</v>
      </c>
      <c r="O666" s="76" t="s">
        <v>5268</v>
      </c>
      <c r="P666" s="79" t="s">
        <v>2445</v>
      </c>
      <c r="Q666" s="79" t="s">
        <v>5544</v>
      </c>
      <c r="R666" s="79" t="s">
        <v>5545</v>
      </c>
      <c r="S666" s="79" t="s">
        <v>5546</v>
      </c>
      <c r="T666" s="79" t="s">
        <v>5547</v>
      </c>
      <c r="U666" s="80" t="s">
        <v>5548</v>
      </c>
      <c r="V666" s="80">
        <v>8004</v>
      </c>
      <c r="W666" s="79" t="s">
        <v>5593</v>
      </c>
      <c r="X666" s="81"/>
      <c r="Y666" s="79"/>
      <c r="Z666" s="79"/>
      <c r="AA666" s="82">
        <f t="shared" si="13"/>
        <v>0</v>
      </c>
      <c r="AB666" s="80"/>
      <c r="AC666" s="80"/>
      <c r="AD666" s="80" t="s">
        <v>2412</v>
      </c>
      <c r="AE666" s="76" t="s">
        <v>5582</v>
      </c>
      <c r="AF666" s="79" t="s">
        <v>2223</v>
      </c>
      <c r="AG666" s="76" t="s">
        <v>2449</v>
      </c>
    </row>
    <row r="667" spans="1:33" s="83" customFormat="1" ht="63.75" x14ac:dyDescent="0.25">
      <c r="A667" s="74" t="s">
        <v>2442</v>
      </c>
      <c r="B667" s="75" t="s">
        <v>5265</v>
      </c>
      <c r="C667" s="76" t="s">
        <v>5594</v>
      </c>
      <c r="D667" s="76" t="s">
        <v>4128</v>
      </c>
      <c r="E667" s="75" t="s">
        <v>2224</v>
      </c>
      <c r="F667" s="79" t="s">
        <v>2336</v>
      </c>
      <c r="G667" s="77" t="s">
        <v>3292</v>
      </c>
      <c r="H667" s="78">
        <f>3720000000+337305877</f>
        <v>4057305877</v>
      </c>
      <c r="I667" s="78">
        <v>4000434955</v>
      </c>
      <c r="J667" s="79" t="s">
        <v>2874</v>
      </c>
      <c r="K667" s="79" t="s">
        <v>2221</v>
      </c>
      <c r="L667" s="76" t="s">
        <v>2549</v>
      </c>
      <c r="M667" s="76" t="s">
        <v>2444</v>
      </c>
      <c r="N667" s="76" t="s">
        <v>5279</v>
      </c>
      <c r="O667" s="76" t="s">
        <v>5268</v>
      </c>
      <c r="P667" s="79" t="s">
        <v>2445</v>
      </c>
      <c r="Q667" s="79" t="s">
        <v>5544</v>
      </c>
      <c r="R667" s="79" t="s">
        <v>5545</v>
      </c>
      <c r="S667" s="79" t="s">
        <v>5546</v>
      </c>
      <c r="T667" s="79" t="s">
        <v>5547</v>
      </c>
      <c r="U667" s="80" t="s">
        <v>5548</v>
      </c>
      <c r="V667">
        <v>7982</v>
      </c>
      <c r="W667" s="79" t="s">
        <v>5595</v>
      </c>
      <c r="X667" s="81">
        <v>43124.435416666667</v>
      </c>
      <c r="Y667" s="79"/>
      <c r="Z667" s="79"/>
      <c r="AA667" s="82">
        <f t="shared" si="13"/>
        <v>0.33</v>
      </c>
      <c r="AB667" s="80"/>
      <c r="AC667" s="80"/>
      <c r="AD667" s="80" t="s">
        <v>2335</v>
      </c>
      <c r="AE667" s="76" t="s">
        <v>5596</v>
      </c>
      <c r="AF667" s="79" t="s">
        <v>2361</v>
      </c>
      <c r="AG667" s="76" t="s">
        <v>2449</v>
      </c>
    </row>
    <row r="668" spans="1:33" s="83" customFormat="1" ht="76.5" x14ac:dyDescent="0.25">
      <c r="A668" s="74" t="s">
        <v>2442</v>
      </c>
      <c r="B668" s="75">
        <v>81101510</v>
      </c>
      <c r="C668" s="76" t="s">
        <v>5597</v>
      </c>
      <c r="D668" s="76" t="s">
        <v>4128</v>
      </c>
      <c r="E668" s="75" t="s">
        <v>4626</v>
      </c>
      <c r="F668" s="75" t="s">
        <v>2362</v>
      </c>
      <c r="G668" s="77" t="s">
        <v>3292</v>
      </c>
      <c r="H668" s="78">
        <f>279997503+3602071</f>
        <v>283599574</v>
      </c>
      <c r="I668" s="78">
        <f>279997503+3602071</f>
        <v>283599574</v>
      </c>
      <c r="J668" s="79" t="s">
        <v>2874</v>
      </c>
      <c r="K668" s="79" t="s">
        <v>2221</v>
      </c>
      <c r="L668" s="76" t="s">
        <v>2549</v>
      </c>
      <c r="M668" s="76" t="s">
        <v>2444</v>
      </c>
      <c r="N668" s="76" t="s">
        <v>5279</v>
      </c>
      <c r="O668" s="76" t="s">
        <v>5268</v>
      </c>
      <c r="P668" s="79" t="s">
        <v>2445</v>
      </c>
      <c r="Q668" s="79" t="s">
        <v>5544</v>
      </c>
      <c r="R668" s="79" t="s">
        <v>5545</v>
      </c>
      <c r="S668" s="79" t="s">
        <v>5546</v>
      </c>
      <c r="T668" s="79" t="s">
        <v>5547</v>
      </c>
      <c r="U668" s="80" t="s">
        <v>5548</v>
      </c>
      <c r="V668" s="80">
        <v>7999</v>
      </c>
      <c r="W668" s="79" t="s">
        <v>5598</v>
      </c>
      <c r="X668" s="81"/>
      <c r="Y668" s="79"/>
      <c r="Z668" s="79"/>
      <c r="AA668" s="82">
        <f t="shared" si="13"/>
        <v>0</v>
      </c>
      <c r="AB668" s="80"/>
      <c r="AC668" s="80"/>
      <c r="AD668" s="80" t="s">
        <v>2412</v>
      </c>
      <c r="AE668" s="76" t="s">
        <v>5564</v>
      </c>
      <c r="AF668" s="79" t="s">
        <v>2223</v>
      </c>
      <c r="AG668" s="76" t="s">
        <v>2449</v>
      </c>
    </row>
    <row r="669" spans="1:33" s="83" customFormat="1" ht="89.25" x14ac:dyDescent="0.25">
      <c r="A669" s="74" t="s">
        <v>2442</v>
      </c>
      <c r="B669" s="75" t="s">
        <v>5599</v>
      </c>
      <c r="C669" s="76" t="s">
        <v>5600</v>
      </c>
      <c r="D669" s="76" t="s">
        <v>4128</v>
      </c>
      <c r="E669" s="75" t="s">
        <v>4626</v>
      </c>
      <c r="F669" s="84" t="s">
        <v>4129</v>
      </c>
      <c r="G669" s="85" t="s">
        <v>4407</v>
      </c>
      <c r="H669" s="78">
        <v>45000000000</v>
      </c>
      <c r="I669" s="78">
        <v>45000000000</v>
      </c>
      <c r="J669" s="79" t="s">
        <v>2874</v>
      </c>
      <c r="K669" s="79" t="s">
        <v>2221</v>
      </c>
      <c r="L669" s="76" t="s">
        <v>2549</v>
      </c>
      <c r="M669" s="76" t="s">
        <v>2444</v>
      </c>
      <c r="N669" s="76" t="s">
        <v>5279</v>
      </c>
      <c r="O669" s="76" t="s">
        <v>5268</v>
      </c>
      <c r="P669" s="79" t="s">
        <v>2465</v>
      </c>
      <c r="Q669" s="79" t="s">
        <v>5601</v>
      </c>
      <c r="R669" s="79" t="s">
        <v>5602</v>
      </c>
      <c r="S669" s="79" t="s">
        <v>5603</v>
      </c>
      <c r="T669" s="79" t="s">
        <v>5604</v>
      </c>
      <c r="U669" s="80" t="s">
        <v>5605</v>
      </c>
      <c r="V669" t="s">
        <v>5606</v>
      </c>
      <c r="W669" s="79" t="s">
        <v>2512</v>
      </c>
      <c r="X669" s="81">
        <v>43049.754861111112</v>
      </c>
      <c r="Y669" s="79" t="s">
        <v>5607</v>
      </c>
      <c r="Z669" s="79" t="s">
        <v>5608</v>
      </c>
      <c r="AA669" s="82">
        <f t="shared" si="13"/>
        <v>1</v>
      </c>
      <c r="AB669" s="80" t="s">
        <v>5609</v>
      </c>
      <c r="AC669" s="80">
        <v>43049</v>
      </c>
      <c r="AD669" s="80" t="s">
        <v>2405</v>
      </c>
      <c r="AE669" s="76" t="s">
        <v>2535</v>
      </c>
      <c r="AF669" s="79" t="s">
        <v>2223</v>
      </c>
      <c r="AG669" s="76" t="s">
        <v>2449</v>
      </c>
    </row>
    <row r="670" spans="1:33" s="83" customFormat="1" ht="89.25" x14ac:dyDescent="0.25">
      <c r="A670" s="74" t="s">
        <v>2442</v>
      </c>
      <c r="B670" s="75" t="s">
        <v>5599</v>
      </c>
      <c r="C670" s="76" t="s">
        <v>5610</v>
      </c>
      <c r="D670" s="76" t="s">
        <v>4128</v>
      </c>
      <c r="E670" s="75" t="s">
        <v>2224</v>
      </c>
      <c r="F670" s="84" t="s">
        <v>4129</v>
      </c>
      <c r="G670" s="85" t="s">
        <v>4407</v>
      </c>
      <c r="H670" s="78">
        <f>4698965959-469896597</f>
        <v>4229069362</v>
      </c>
      <c r="I670" s="78">
        <f>4698965959-469896597</f>
        <v>4229069362</v>
      </c>
      <c r="J670" s="79" t="s">
        <v>2874</v>
      </c>
      <c r="K670" s="79" t="s">
        <v>2221</v>
      </c>
      <c r="L670" s="76" t="s">
        <v>2549</v>
      </c>
      <c r="M670" s="76" t="s">
        <v>2444</v>
      </c>
      <c r="N670" s="76" t="s">
        <v>5279</v>
      </c>
      <c r="O670" s="76" t="s">
        <v>5268</v>
      </c>
      <c r="P670" s="79" t="s">
        <v>2460</v>
      </c>
      <c r="Q670" s="79" t="s">
        <v>5611</v>
      </c>
      <c r="R670" s="79" t="s">
        <v>5612</v>
      </c>
      <c r="S670" s="79" t="s">
        <v>5613</v>
      </c>
      <c r="T670" s="79" t="s">
        <v>5614</v>
      </c>
      <c r="U670" s="80" t="s">
        <v>5615</v>
      </c>
      <c r="V670" t="s">
        <v>5616</v>
      </c>
      <c r="W670" s="79" t="s">
        <v>2512</v>
      </c>
      <c r="X670" s="81">
        <v>43049.747916666667</v>
      </c>
      <c r="Y670" s="79" t="s">
        <v>5607</v>
      </c>
      <c r="Z670" s="79" t="s">
        <v>5617</v>
      </c>
      <c r="AA670" s="82">
        <f t="shared" si="13"/>
        <v>1</v>
      </c>
      <c r="AB670" s="80" t="s">
        <v>5609</v>
      </c>
      <c r="AC670" s="80">
        <v>43049</v>
      </c>
      <c r="AD670" s="80" t="s">
        <v>2405</v>
      </c>
      <c r="AE670" s="76" t="s">
        <v>2535</v>
      </c>
      <c r="AF670" s="79" t="s">
        <v>2223</v>
      </c>
      <c r="AG670" s="76" t="s">
        <v>2449</v>
      </c>
    </row>
    <row r="671" spans="1:33" s="83" customFormat="1" ht="76.5" x14ac:dyDescent="0.25">
      <c r="A671" s="74" t="s">
        <v>2442</v>
      </c>
      <c r="B671" s="75" t="s">
        <v>5265</v>
      </c>
      <c r="C671" s="76" t="s">
        <v>5618</v>
      </c>
      <c r="D671" s="76" t="s">
        <v>3165</v>
      </c>
      <c r="E671" s="75" t="s">
        <v>2224</v>
      </c>
      <c r="F671" s="79" t="s">
        <v>2336</v>
      </c>
      <c r="G671" s="85" t="s">
        <v>4407</v>
      </c>
      <c r="H671" s="78">
        <v>6577592007</v>
      </c>
      <c r="I671" s="78">
        <v>6577592007</v>
      </c>
      <c r="J671" s="79" t="s">
        <v>2874</v>
      </c>
      <c r="K671" s="79" t="s">
        <v>2221</v>
      </c>
      <c r="L671" s="76" t="s">
        <v>2549</v>
      </c>
      <c r="M671" s="76" t="s">
        <v>2444</v>
      </c>
      <c r="N671" s="76" t="s">
        <v>5279</v>
      </c>
      <c r="O671" s="76" t="s">
        <v>5268</v>
      </c>
      <c r="P671" s="79" t="s">
        <v>2459</v>
      </c>
      <c r="Q671" s="79" t="s">
        <v>5619</v>
      </c>
      <c r="R671" s="79" t="s">
        <v>5620</v>
      </c>
      <c r="S671" s="79">
        <v>180124001</v>
      </c>
      <c r="T671" s="79" t="s">
        <v>5487</v>
      </c>
      <c r="U671" s="80" t="s">
        <v>5621</v>
      </c>
      <c r="V671" s="80"/>
      <c r="W671" s="79"/>
      <c r="X671" s="81"/>
      <c r="Y671" s="79"/>
      <c r="Z671" s="79"/>
      <c r="AA671" s="82" t="str">
        <f t="shared" si="13"/>
        <v/>
      </c>
      <c r="AB671" s="80"/>
      <c r="AC671" s="80"/>
      <c r="AD671" s="80"/>
      <c r="AE671" s="76" t="s">
        <v>5622</v>
      </c>
      <c r="AF671" s="79" t="s">
        <v>2361</v>
      </c>
      <c r="AG671" s="76" t="s">
        <v>2451</v>
      </c>
    </row>
    <row r="672" spans="1:33" s="83" customFormat="1" ht="76.5" x14ac:dyDescent="0.25">
      <c r="A672" s="74" t="s">
        <v>2442</v>
      </c>
      <c r="B672" s="75" t="s">
        <v>5265</v>
      </c>
      <c r="C672" s="76" t="s">
        <v>5623</v>
      </c>
      <c r="D672" s="76" t="s">
        <v>3165</v>
      </c>
      <c r="E672" s="75" t="s">
        <v>2224</v>
      </c>
      <c r="F672" s="79" t="s">
        <v>2336</v>
      </c>
      <c r="G672" s="85" t="s">
        <v>4407</v>
      </c>
      <c r="H672" s="78">
        <v>6200034100</v>
      </c>
      <c r="I672" s="78">
        <v>6200034100</v>
      </c>
      <c r="J672" s="79" t="s">
        <v>2874</v>
      </c>
      <c r="K672" s="79" t="s">
        <v>2221</v>
      </c>
      <c r="L672" s="76" t="s">
        <v>2549</v>
      </c>
      <c r="M672" s="76" t="s">
        <v>2444</v>
      </c>
      <c r="N672" s="76" t="s">
        <v>5279</v>
      </c>
      <c r="O672" s="76" t="s">
        <v>5268</v>
      </c>
      <c r="P672" s="79" t="s">
        <v>2459</v>
      </c>
      <c r="Q672" s="79" t="s">
        <v>5619</v>
      </c>
      <c r="R672" s="79" t="s">
        <v>5620</v>
      </c>
      <c r="S672" s="79">
        <v>180124001</v>
      </c>
      <c r="T672" s="79" t="s">
        <v>5487</v>
      </c>
      <c r="U672" s="80" t="s">
        <v>5621</v>
      </c>
      <c r="V672" s="80"/>
      <c r="W672" s="79"/>
      <c r="X672" s="81"/>
      <c r="Y672" s="79"/>
      <c r="Z672" s="79"/>
      <c r="AA672" s="82" t="str">
        <f t="shared" si="13"/>
        <v/>
      </c>
      <c r="AB672" s="80"/>
      <c r="AC672" s="80"/>
      <c r="AD672" s="80"/>
      <c r="AE672" s="76" t="s">
        <v>5622</v>
      </c>
      <c r="AF672" s="79" t="s">
        <v>2361</v>
      </c>
      <c r="AG672" s="76" t="s">
        <v>2451</v>
      </c>
    </row>
    <row r="673" spans="1:33" s="83" customFormat="1" ht="76.5" x14ac:dyDescent="0.25">
      <c r="A673" s="74" t="s">
        <v>2442</v>
      </c>
      <c r="B673" s="75" t="s">
        <v>5265</v>
      </c>
      <c r="C673" s="76" t="s">
        <v>5624</v>
      </c>
      <c r="D673" s="76" t="s">
        <v>3165</v>
      </c>
      <c r="E673" s="75" t="s">
        <v>2224</v>
      </c>
      <c r="F673" s="79" t="s">
        <v>2336</v>
      </c>
      <c r="G673" s="85" t="s">
        <v>4407</v>
      </c>
      <c r="H673" s="78">
        <v>7800911263</v>
      </c>
      <c r="I673" s="78">
        <v>7800911263</v>
      </c>
      <c r="J673" s="79" t="s">
        <v>2874</v>
      </c>
      <c r="K673" s="79" t="s">
        <v>2221</v>
      </c>
      <c r="L673" s="76" t="s">
        <v>2549</v>
      </c>
      <c r="M673" s="76" t="s">
        <v>2444</v>
      </c>
      <c r="N673" s="76" t="s">
        <v>5279</v>
      </c>
      <c r="O673" s="76" t="s">
        <v>5268</v>
      </c>
      <c r="P673" s="79" t="s">
        <v>2459</v>
      </c>
      <c r="Q673" s="79" t="s">
        <v>5619</v>
      </c>
      <c r="R673" s="79" t="s">
        <v>5620</v>
      </c>
      <c r="S673" s="79">
        <v>180124001</v>
      </c>
      <c r="T673" s="79" t="s">
        <v>5487</v>
      </c>
      <c r="U673" s="80" t="s">
        <v>5621</v>
      </c>
      <c r="V673" s="80"/>
      <c r="W673" s="79"/>
      <c r="X673" s="81"/>
      <c r="Y673" s="79"/>
      <c r="Z673" s="79"/>
      <c r="AA673" s="82" t="str">
        <f t="shared" si="13"/>
        <v/>
      </c>
      <c r="AB673" s="80"/>
      <c r="AC673" s="80"/>
      <c r="AD673" s="80"/>
      <c r="AE673" s="76" t="s">
        <v>5622</v>
      </c>
      <c r="AF673" s="79" t="s">
        <v>2361</v>
      </c>
      <c r="AG673" s="76" t="s">
        <v>2451</v>
      </c>
    </row>
    <row r="674" spans="1:33" s="83" customFormat="1" ht="76.5" x14ac:dyDescent="0.25">
      <c r="A674" s="74" t="s">
        <v>2442</v>
      </c>
      <c r="B674" s="75" t="s">
        <v>5265</v>
      </c>
      <c r="C674" s="76" t="s">
        <v>5625</v>
      </c>
      <c r="D674" s="76" t="s">
        <v>3165</v>
      </c>
      <c r="E674" s="75" t="s">
        <v>2224</v>
      </c>
      <c r="F674" s="79" t="s">
        <v>2336</v>
      </c>
      <c r="G674" s="85" t="s">
        <v>4407</v>
      </c>
      <c r="H674" s="78">
        <v>8854205938</v>
      </c>
      <c r="I674" s="78">
        <v>8854205938</v>
      </c>
      <c r="J674" s="79" t="s">
        <v>2874</v>
      </c>
      <c r="K674" s="79" t="s">
        <v>2221</v>
      </c>
      <c r="L674" s="76" t="s">
        <v>2549</v>
      </c>
      <c r="M674" s="76" t="s">
        <v>2444</v>
      </c>
      <c r="N674" s="76" t="s">
        <v>5279</v>
      </c>
      <c r="O674" s="76" t="s">
        <v>5268</v>
      </c>
      <c r="P674" s="79" t="s">
        <v>2459</v>
      </c>
      <c r="Q674" s="79" t="s">
        <v>5619</v>
      </c>
      <c r="R674" s="79" t="s">
        <v>5620</v>
      </c>
      <c r="S674" s="79">
        <v>180124001</v>
      </c>
      <c r="T674" s="79" t="s">
        <v>5487</v>
      </c>
      <c r="U674" s="80" t="s">
        <v>5621</v>
      </c>
      <c r="V674" s="80"/>
      <c r="W674" s="79"/>
      <c r="X674" s="81"/>
      <c r="Y674" s="79"/>
      <c r="Z674" s="79"/>
      <c r="AA674" s="82" t="str">
        <f t="shared" si="13"/>
        <v/>
      </c>
      <c r="AB674" s="80"/>
      <c r="AC674" s="80"/>
      <c r="AD674" s="80"/>
      <c r="AE674" s="76" t="s">
        <v>5622</v>
      </c>
      <c r="AF674" s="79" t="s">
        <v>2361</v>
      </c>
      <c r="AG674" s="76" t="s">
        <v>2451</v>
      </c>
    </row>
    <row r="675" spans="1:33" s="83" customFormat="1" ht="76.5" x14ac:dyDescent="0.25">
      <c r="A675" s="74" t="s">
        <v>2442</v>
      </c>
      <c r="B675" s="75" t="s">
        <v>5265</v>
      </c>
      <c r="C675" s="76" t="s">
        <v>5626</v>
      </c>
      <c r="D675" s="76" t="s">
        <v>3165</v>
      </c>
      <c r="E675" s="75" t="s">
        <v>2224</v>
      </c>
      <c r="F675" s="79" t="s">
        <v>2336</v>
      </c>
      <c r="G675" s="85" t="s">
        <v>4407</v>
      </c>
      <c r="H675" s="78">
        <v>7977304865</v>
      </c>
      <c r="I675" s="78">
        <v>7977304865</v>
      </c>
      <c r="J675" s="79" t="s">
        <v>2874</v>
      </c>
      <c r="K675" s="79" t="s">
        <v>2221</v>
      </c>
      <c r="L675" s="76" t="s">
        <v>2549</v>
      </c>
      <c r="M675" s="76" t="s">
        <v>2444</v>
      </c>
      <c r="N675" s="76" t="s">
        <v>5279</v>
      </c>
      <c r="O675" s="76" t="s">
        <v>5268</v>
      </c>
      <c r="P675" s="79" t="s">
        <v>2459</v>
      </c>
      <c r="Q675" s="79" t="s">
        <v>5619</v>
      </c>
      <c r="R675" s="79" t="s">
        <v>5620</v>
      </c>
      <c r="S675" s="79">
        <v>180124001</v>
      </c>
      <c r="T675" s="79" t="s">
        <v>5487</v>
      </c>
      <c r="U675" s="80" t="s">
        <v>5621</v>
      </c>
      <c r="V675" s="80"/>
      <c r="W675" s="79"/>
      <c r="X675" s="81"/>
      <c r="Y675" s="79"/>
      <c r="Z675" s="79"/>
      <c r="AA675" s="82" t="str">
        <f t="shared" si="13"/>
        <v/>
      </c>
      <c r="AB675" s="80"/>
      <c r="AC675" s="80"/>
      <c r="AD675" s="80"/>
      <c r="AE675" s="76" t="s">
        <v>5622</v>
      </c>
      <c r="AF675" s="79" t="s">
        <v>2361</v>
      </c>
      <c r="AG675" s="76" t="s">
        <v>2451</v>
      </c>
    </row>
    <row r="676" spans="1:33" s="83" customFormat="1" ht="76.5" x14ac:dyDescent="0.25">
      <c r="A676" s="74" t="s">
        <v>2442</v>
      </c>
      <c r="B676" s="75" t="s">
        <v>5265</v>
      </c>
      <c r="C676" s="76" t="s">
        <v>5627</v>
      </c>
      <c r="D676" s="76" t="s">
        <v>3165</v>
      </c>
      <c r="E676" s="75" t="s">
        <v>2224</v>
      </c>
      <c r="F676" s="79" t="s">
        <v>2336</v>
      </c>
      <c r="G676" s="85" t="s">
        <v>4407</v>
      </c>
      <c r="H676" s="78">
        <v>5103274933</v>
      </c>
      <c r="I676" s="78">
        <v>5103274933</v>
      </c>
      <c r="J676" s="79" t="s">
        <v>2874</v>
      </c>
      <c r="K676" s="79" t="s">
        <v>2221</v>
      </c>
      <c r="L676" s="76" t="s">
        <v>2549</v>
      </c>
      <c r="M676" s="76" t="s">
        <v>2444</v>
      </c>
      <c r="N676" s="76" t="s">
        <v>5279</v>
      </c>
      <c r="O676" s="76" t="s">
        <v>5268</v>
      </c>
      <c r="P676" s="79" t="s">
        <v>2459</v>
      </c>
      <c r="Q676" s="79" t="s">
        <v>5619</v>
      </c>
      <c r="R676" s="79" t="s">
        <v>5620</v>
      </c>
      <c r="S676" s="79">
        <v>180124001</v>
      </c>
      <c r="T676" s="79" t="s">
        <v>5487</v>
      </c>
      <c r="U676" s="80" t="s">
        <v>5621</v>
      </c>
      <c r="V676" s="80"/>
      <c r="W676" s="79"/>
      <c r="X676" s="81"/>
      <c r="Y676" s="79"/>
      <c r="Z676" s="79"/>
      <c r="AA676" s="82" t="str">
        <f t="shared" si="13"/>
        <v/>
      </c>
      <c r="AB676" s="80"/>
      <c r="AC676" s="80"/>
      <c r="AD676" s="80"/>
      <c r="AE676" s="76" t="s">
        <v>5622</v>
      </c>
      <c r="AF676" s="79" t="s">
        <v>2361</v>
      </c>
      <c r="AG676" s="76" t="s">
        <v>2451</v>
      </c>
    </row>
    <row r="677" spans="1:33" s="83" customFormat="1" ht="76.5" x14ac:dyDescent="0.25">
      <c r="A677" s="74" t="s">
        <v>2442</v>
      </c>
      <c r="B677" s="75" t="s">
        <v>5265</v>
      </c>
      <c r="C677" s="76" t="s">
        <v>5628</v>
      </c>
      <c r="D677" s="76" t="s">
        <v>3165</v>
      </c>
      <c r="E677" s="75" t="s">
        <v>2224</v>
      </c>
      <c r="F677" s="79" t="s">
        <v>2336</v>
      </c>
      <c r="G677" s="85" t="s">
        <v>4407</v>
      </c>
      <c r="H677" s="78">
        <v>7896891004</v>
      </c>
      <c r="I677" s="78">
        <v>7896891004</v>
      </c>
      <c r="J677" s="79" t="s">
        <v>2874</v>
      </c>
      <c r="K677" s="79" t="s">
        <v>2221</v>
      </c>
      <c r="L677" s="76" t="s">
        <v>2549</v>
      </c>
      <c r="M677" s="76" t="s">
        <v>2444</v>
      </c>
      <c r="N677" s="76" t="s">
        <v>5279</v>
      </c>
      <c r="O677" s="76" t="s">
        <v>5268</v>
      </c>
      <c r="P677" s="79" t="s">
        <v>2459</v>
      </c>
      <c r="Q677" s="79" t="s">
        <v>5619</v>
      </c>
      <c r="R677" s="79" t="s">
        <v>5620</v>
      </c>
      <c r="S677" s="79">
        <v>180124001</v>
      </c>
      <c r="T677" s="79" t="s">
        <v>5487</v>
      </c>
      <c r="U677" s="80" t="s">
        <v>5621</v>
      </c>
      <c r="V677" s="80"/>
      <c r="W677" s="79"/>
      <c r="X677" s="81"/>
      <c r="Y677" s="79"/>
      <c r="Z677" s="79"/>
      <c r="AA677" s="82" t="str">
        <f t="shared" si="13"/>
        <v/>
      </c>
      <c r="AB677" s="80"/>
      <c r="AC677" s="80"/>
      <c r="AD677" s="80"/>
      <c r="AE677" s="76" t="s">
        <v>5622</v>
      </c>
      <c r="AF677" s="79" t="s">
        <v>2361</v>
      </c>
      <c r="AG677" s="76" t="s">
        <v>2451</v>
      </c>
    </row>
    <row r="678" spans="1:33" s="83" customFormat="1" ht="76.5" x14ac:dyDescent="0.25">
      <c r="A678" s="74" t="s">
        <v>2442</v>
      </c>
      <c r="B678" s="75" t="s">
        <v>5265</v>
      </c>
      <c r="C678" s="76" t="s">
        <v>5629</v>
      </c>
      <c r="D678" s="76" t="s">
        <v>3165</v>
      </c>
      <c r="E678" s="75" t="s">
        <v>2224</v>
      </c>
      <c r="F678" s="79" t="s">
        <v>2336</v>
      </c>
      <c r="G678" s="85" t="s">
        <v>4407</v>
      </c>
      <c r="H678" s="78">
        <v>8937885260</v>
      </c>
      <c r="I678" s="78">
        <f>+H678</f>
        <v>8937885260</v>
      </c>
      <c r="J678" s="79" t="s">
        <v>2874</v>
      </c>
      <c r="K678" s="79" t="s">
        <v>2221</v>
      </c>
      <c r="L678" s="76" t="s">
        <v>2549</v>
      </c>
      <c r="M678" s="76" t="s">
        <v>2444</v>
      </c>
      <c r="N678" s="76" t="s">
        <v>5279</v>
      </c>
      <c r="O678" s="76" t="s">
        <v>5268</v>
      </c>
      <c r="P678" s="79" t="s">
        <v>2459</v>
      </c>
      <c r="Q678" s="79" t="s">
        <v>5619</v>
      </c>
      <c r="R678" s="79" t="s">
        <v>5620</v>
      </c>
      <c r="S678" s="79">
        <v>180124001</v>
      </c>
      <c r="T678" s="79" t="s">
        <v>5487</v>
      </c>
      <c r="U678" s="80" t="s">
        <v>5621</v>
      </c>
      <c r="V678" s="80"/>
      <c r="W678" s="79"/>
      <c r="X678" s="81"/>
      <c r="Y678" s="79"/>
      <c r="Z678" s="79"/>
      <c r="AA678" s="82" t="str">
        <f t="shared" si="13"/>
        <v/>
      </c>
      <c r="AB678" s="80"/>
      <c r="AC678" s="80"/>
      <c r="AD678" s="80"/>
      <c r="AE678" s="76" t="s">
        <v>5622</v>
      </c>
      <c r="AF678" s="79" t="s">
        <v>2361</v>
      </c>
      <c r="AG678" s="76" t="s">
        <v>2451</v>
      </c>
    </row>
    <row r="679" spans="1:33" s="83" customFormat="1" ht="76.5" x14ac:dyDescent="0.25">
      <c r="A679" s="74" t="s">
        <v>2442</v>
      </c>
      <c r="B679" s="75" t="s">
        <v>5265</v>
      </c>
      <c r="C679" s="76" t="s">
        <v>5630</v>
      </c>
      <c r="D679" s="76" t="s">
        <v>3165</v>
      </c>
      <c r="E679" s="75" t="s">
        <v>2224</v>
      </c>
      <c r="F679" s="79" t="s">
        <v>2336</v>
      </c>
      <c r="G679" s="85" t="s">
        <v>4407</v>
      </c>
      <c r="H679" s="78">
        <v>6200240575</v>
      </c>
      <c r="I679" s="78">
        <v>6200240575</v>
      </c>
      <c r="J679" s="79" t="s">
        <v>2874</v>
      </c>
      <c r="K679" s="79" t="s">
        <v>2221</v>
      </c>
      <c r="L679" s="76" t="s">
        <v>2549</v>
      </c>
      <c r="M679" s="76" t="s">
        <v>2444</v>
      </c>
      <c r="N679" s="76" t="s">
        <v>5279</v>
      </c>
      <c r="O679" s="76" t="s">
        <v>5268</v>
      </c>
      <c r="P679" s="79" t="s">
        <v>2459</v>
      </c>
      <c r="Q679" s="79" t="s">
        <v>5619</v>
      </c>
      <c r="R679" s="79" t="s">
        <v>5620</v>
      </c>
      <c r="S679" s="79">
        <v>180124001</v>
      </c>
      <c r="T679" s="79" t="s">
        <v>5487</v>
      </c>
      <c r="U679" s="80" t="s">
        <v>5621</v>
      </c>
      <c r="V679" s="80"/>
      <c r="W679" s="79"/>
      <c r="X679" s="81"/>
      <c r="Y679" s="79"/>
      <c r="Z679" s="79"/>
      <c r="AA679" s="82" t="str">
        <f t="shared" si="13"/>
        <v/>
      </c>
      <c r="AB679" s="80"/>
      <c r="AC679" s="80"/>
      <c r="AD679" s="80"/>
      <c r="AE679" s="76" t="s">
        <v>5622</v>
      </c>
      <c r="AF679" s="79" t="s">
        <v>2361</v>
      </c>
      <c r="AG679" s="76" t="s">
        <v>2451</v>
      </c>
    </row>
    <row r="680" spans="1:33" s="83" customFormat="1" ht="76.5" x14ac:dyDescent="0.25">
      <c r="A680" s="74" t="s">
        <v>2442</v>
      </c>
      <c r="B680" s="75" t="s">
        <v>5265</v>
      </c>
      <c r="C680" s="76" t="s">
        <v>5631</v>
      </c>
      <c r="D680" s="76" t="s">
        <v>3165</v>
      </c>
      <c r="E680" s="75" t="s">
        <v>2224</v>
      </c>
      <c r="F680" s="79" t="s">
        <v>2336</v>
      </c>
      <c r="G680" s="85" t="s">
        <v>4407</v>
      </c>
      <c r="H680" s="78">
        <v>6682311334</v>
      </c>
      <c r="I680" s="78">
        <v>6682311334</v>
      </c>
      <c r="J680" s="79" t="s">
        <v>2874</v>
      </c>
      <c r="K680" s="79" t="s">
        <v>2221</v>
      </c>
      <c r="L680" s="76" t="s">
        <v>2549</v>
      </c>
      <c r="M680" s="76" t="s">
        <v>2444</v>
      </c>
      <c r="N680" s="76" t="s">
        <v>5279</v>
      </c>
      <c r="O680" s="76" t="s">
        <v>5268</v>
      </c>
      <c r="P680" s="79" t="s">
        <v>2459</v>
      </c>
      <c r="Q680" s="79" t="s">
        <v>5619</v>
      </c>
      <c r="R680" s="79" t="s">
        <v>5620</v>
      </c>
      <c r="S680" s="79">
        <v>180124001</v>
      </c>
      <c r="T680" s="79" t="s">
        <v>5487</v>
      </c>
      <c r="U680" s="80" t="s">
        <v>5621</v>
      </c>
      <c r="V680" s="80"/>
      <c r="W680" s="79"/>
      <c r="X680" s="81"/>
      <c r="Y680" s="79"/>
      <c r="Z680" s="79"/>
      <c r="AA680" s="82" t="str">
        <f t="shared" si="13"/>
        <v/>
      </c>
      <c r="AB680" s="80"/>
      <c r="AC680" s="80"/>
      <c r="AD680" s="80"/>
      <c r="AE680" s="76" t="s">
        <v>5622</v>
      </c>
      <c r="AF680" s="79" t="s">
        <v>2361</v>
      </c>
      <c r="AG680" s="76" t="s">
        <v>2451</v>
      </c>
    </row>
    <row r="681" spans="1:33" s="83" customFormat="1" ht="76.5" x14ac:dyDescent="0.25">
      <c r="A681" s="74" t="s">
        <v>2442</v>
      </c>
      <c r="B681" s="75" t="s">
        <v>5265</v>
      </c>
      <c r="C681" s="76" t="s">
        <v>5632</v>
      </c>
      <c r="D681" s="76" t="s">
        <v>3165</v>
      </c>
      <c r="E681" s="75" t="s">
        <v>2224</v>
      </c>
      <c r="F681" s="79" t="s">
        <v>2336</v>
      </c>
      <c r="G681" s="85" t="s">
        <v>4407</v>
      </c>
      <c r="H681" s="78">
        <v>3150000000</v>
      </c>
      <c r="I681" s="78">
        <v>3150000000</v>
      </c>
      <c r="J681" s="79" t="s">
        <v>2874</v>
      </c>
      <c r="K681" s="79" t="s">
        <v>2221</v>
      </c>
      <c r="L681" s="76" t="s">
        <v>2549</v>
      </c>
      <c r="M681" s="76" t="s">
        <v>2444</v>
      </c>
      <c r="N681" s="76" t="s">
        <v>5279</v>
      </c>
      <c r="O681" s="76" t="s">
        <v>5268</v>
      </c>
      <c r="P681" s="79" t="s">
        <v>2459</v>
      </c>
      <c r="Q681" s="79" t="s">
        <v>5619</v>
      </c>
      <c r="R681" s="79" t="s">
        <v>5633</v>
      </c>
      <c r="S681" s="79">
        <v>180129001</v>
      </c>
      <c r="T681" s="79" t="s">
        <v>5487</v>
      </c>
      <c r="U681" s="80" t="s">
        <v>5621</v>
      </c>
      <c r="V681" s="80"/>
      <c r="W681" s="79"/>
      <c r="X681" s="81"/>
      <c r="Y681" s="79"/>
      <c r="Z681" s="79"/>
      <c r="AA681" s="82" t="str">
        <f t="shared" si="13"/>
        <v/>
      </c>
      <c r="AB681" s="80"/>
      <c r="AC681" s="80"/>
      <c r="AD681" s="80"/>
      <c r="AE681" s="76" t="s">
        <v>5622</v>
      </c>
      <c r="AF681" s="79" t="s">
        <v>2361</v>
      </c>
      <c r="AG681" s="76" t="s">
        <v>2451</v>
      </c>
    </row>
    <row r="682" spans="1:33" s="83" customFormat="1" ht="76.5" x14ac:dyDescent="0.25">
      <c r="A682" s="74" t="s">
        <v>2442</v>
      </c>
      <c r="B682" s="75" t="s">
        <v>5265</v>
      </c>
      <c r="C682" s="76" t="s">
        <v>5634</v>
      </c>
      <c r="D682" s="76" t="s">
        <v>3165</v>
      </c>
      <c r="E682" s="75" t="s">
        <v>2224</v>
      </c>
      <c r="F682" s="79" t="s">
        <v>2336</v>
      </c>
      <c r="G682" s="85" t="s">
        <v>4407</v>
      </c>
      <c r="H682" s="78">
        <v>3150000000</v>
      </c>
      <c r="I682" s="78">
        <v>3150000000</v>
      </c>
      <c r="J682" s="79" t="s">
        <v>2874</v>
      </c>
      <c r="K682" s="79" t="s">
        <v>2221</v>
      </c>
      <c r="L682" s="76" t="s">
        <v>2549</v>
      </c>
      <c r="M682" s="76" t="s">
        <v>2444</v>
      </c>
      <c r="N682" s="76" t="s">
        <v>5279</v>
      </c>
      <c r="O682" s="76" t="s">
        <v>5268</v>
      </c>
      <c r="P682" s="79" t="s">
        <v>2459</v>
      </c>
      <c r="Q682" s="79" t="s">
        <v>5619</v>
      </c>
      <c r="R682" s="79" t="s">
        <v>5633</v>
      </c>
      <c r="S682" s="79">
        <v>180129001</v>
      </c>
      <c r="T682" s="79" t="s">
        <v>5487</v>
      </c>
      <c r="U682" s="80" t="s">
        <v>5621</v>
      </c>
      <c r="V682" s="80"/>
      <c r="W682" s="79"/>
      <c r="X682" s="81"/>
      <c r="Y682" s="79"/>
      <c r="Z682" s="79"/>
      <c r="AA682" s="82" t="str">
        <f t="shared" si="13"/>
        <v/>
      </c>
      <c r="AB682" s="80"/>
      <c r="AC682" s="80"/>
      <c r="AD682" s="80"/>
      <c r="AE682" s="76" t="s">
        <v>5622</v>
      </c>
      <c r="AF682" s="79" t="s">
        <v>2361</v>
      </c>
      <c r="AG682" s="76" t="s">
        <v>2451</v>
      </c>
    </row>
    <row r="683" spans="1:33" s="83" customFormat="1" ht="76.5" x14ac:dyDescent="0.25">
      <c r="A683" s="74" t="s">
        <v>2442</v>
      </c>
      <c r="B683" s="75" t="s">
        <v>5265</v>
      </c>
      <c r="C683" s="76" t="s">
        <v>5635</v>
      </c>
      <c r="D683" s="76" t="s">
        <v>3165</v>
      </c>
      <c r="E683" s="75" t="s">
        <v>2224</v>
      </c>
      <c r="F683" s="79" t="s">
        <v>2336</v>
      </c>
      <c r="G683" s="85" t="s">
        <v>4407</v>
      </c>
      <c r="H683" s="78">
        <v>3150000000</v>
      </c>
      <c r="I683" s="78">
        <v>3150000000</v>
      </c>
      <c r="J683" s="79" t="s">
        <v>2874</v>
      </c>
      <c r="K683" s="79" t="s">
        <v>2221</v>
      </c>
      <c r="L683" s="76" t="s">
        <v>2549</v>
      </c>
      <c r="M683" s="76" t="s">
        <v>2444</v>
      </c>
      <c r="N683" s="76" t="s">
        <v>5279</v>
      </c>
      <c r="O683" s="76" t="s">
        <v>5268</v>
      </c>
      <c r="P683" s="79" t="s">
        <v>2459</v>
      </c>
      <c r="Q683" s="79" t="s">
        <v>5619</v>
      </c>
      <c r="R683" s="79" t="s">
        <v>5633</v>
      </c>
      <c r="S683" s="79">
        <v>180129001</v>
      </c>
      <c r="T683" s="79" t="s">
        <v>5487</v>
      </c>
      <c r="U683" s="80" t="s">
        <v>5621</v>
      </c>
      <c r="V683" s="80"/>
      <c r="W683" s="79"/>
      <c r="X683" s="81"/>
      <c r="Y683" s="79"/>
      <c r="Z683" s="79"/>
      <c r="AA683" s="82" t="str">
        <f t="shared" si="13"/>
        <v/>
      </c>
      <c r="AB683" s="80"/>
      <c r="AC683" s="80"/>
      <c r="AD683" s="80"/>
      <c r="AE683" s="76" t="s">
        <v>5622</v>
      </c>
      <c r="AF683" s="79" t="s">
        <v>2361</v>
      </c>
      <c r="AG683" s="76" t="s">
        <v>2451</v>
      </c>
    </row>
    <row r="684" spans="1:33" s="83" customFormat="1" ht="76.5" x14ac:dyDescent="0.25">
      <c r="A684" s="74" t="s">
        <v>2442</v>
      </c>
      <c r="B684" s="75" t="s">
        <v>5265</v>
      </c>
      <c r="C684" s="76" t="s">
        <v>5636</v>
      </c>
      <c r="D684" s="76" t="s">
        <v>3165</v>
      </c>
      <c r="E684" s="75" t="s">
        <v>2224</v>
      </c>
      <c r="F684" s="79" t="s">
        <v>2336</v>
      </c>
      <c r="G684" s="85" t="s">
        <v>4407</v>
      </c>
      <c r="H684" s="78">
        <v>3150000000</v>
      </c>
      <c r="I684" s="78">
        <v>3150000000</v>
      </c>
      <c r="J684" s="79" t="s">
        <v>2874</v>
      </c>
      <c r="K684" s="79" t="s">
        <v>2221</v>
      </c>
      <c r="L684" s="76" t="s">
        <v>2549</v>
      </c>
      <c r="M684" s="76" t="s">
        <v>2444</v>
      </c>
      <c r="N684" s="76" t="s">
        <v>5279</v>
      </c>
      <c r="O684" s="76" t="s">
        <v>5268</v>
      </c>
      <c r="P684" s="79" t="s">
        <v>2459</v>
      </c>
      <c r="Q684" s="79" t="s">
        <v>5619</v>
      </c>
      <c r="R684" s="79" t="s">
        <v>5633</v>
      </c>
      <c r="S684" s="79">
        <v>180129001</v>
      </c>
      <c r="T684" s="79" t="s">
        <v>5487</v>
      </c>
      <c r="U684" s="80" t="s">
        <v>5621</v>
      </c>
      <c r="V684" s="80"/>
      <c r="W684" s="79"/>
      <c r="X684" s="81"/>
      <c r="Y684" s="79"/>
      <c r="Z684" s="79"/>
      <c r="AA684" s="82" t="str">
        <f t="shared" si="13"/>
        <v/>
      </c>
      <c r="AB684" s="80"/>
      <c r="AC684" s="80"/>
      <c r="AD684" s="80"/>
      <c r="AE684" s="76" t="s">
        <v>5622</v>
      </c>
      <c r="AF684" s="79" t="s">
        <v>2361</v>
      </c>
      <c r="AG684" s="76" t="s">
        <v>2451</v>
      </c>
    </row>
    <row r="685" spans="1:33" s="83" customFormat="1" ht="76.5" x14ac:dyDescent="0.25">
      <c r="A685" s="74" t="s">
        <v>2442</v>
      </c>
      <c r="B685" s="75" t="s">
        <v>5265</v>
      </c>
      <c r="C685" s="76" t="s">
        <v>5637</v>
      </c>
      <c r="D685" s="76" t="s">
        <v>3165</v>
      </c>
      <c r="E685" s="75" t="s">
        <v>2224</v>
      </c>
      <c r="F685" s="79" t="s">
        <v>2336</v>
      </c>
      <c r="G685" s="85" t="s">
        <v>4407</v>
      </c>
      <c r="H685" s="78">
        <v>3150000000</v>
      </c>
      <c r="I685" s="78">
        <v>3150000000</v>
      </c>
      <c r="J685" s="79" t="s">
        <v>2874</v>
      </c>
      <c r="K685" s="79" t="s">
        <v>2221</v>
      </c>
      <c r="L685" s="76" t="s">
        <v>2549</v>
      </c>
      <c r="M685" s="76" t="s">
        <v>2444</v>
      </c>
      <c r="N685" s="76" t="s">
        <v>5279</v>
      </c>
      <c r="O685" s="76" t="s">
        <v>5268</v>
      </c>
      <c r="P685" s="79" t="s">
        <v>2459</v>
      </c>
      <c r="Q685" s="79" t="s">
        <v>5619</v>
      </c>
      <c r="R685" s="79" t="s">
        <v>5620</v>
      </c>
      <c r="S685" s="79">
        <v>180124001</v>
      </c>
      <c r="T685" s="79" t="s">
        <v>5487</v>
      </c>
      <c r="U685" s="80" t="s">
        <v>5621</v>
      </c>
      <c r="V685" s="80"/>
      <c r="W685" s="79"/>
      <c r="X685" s="81"/>
      <c r="Y685" s="79"/>
      <c r="Z685" s="79"/>
      <c r="AA685" s="82" t="str">
        <f t="shared" si="13"/>
        <v/>
      </c>
      <c r="AB685" s="80"/>
      <c r="AC685" s="80"/>
      <c r="AD685" s="80"/>
      <c r="AE685" s="76" t="s">
        <v>5622</v>
      </c>
      <c r="AF685" s="79" t="s">
        <v>2361</v>
      </c>
      <c r="AG685" s="76" t="s">
        <v>2451</v>
      </c>
    </row>
    <row r="686" spans="1:33" s="83" customFormat="1" ht="114.75" x14ac:dyDescent="0.25">
      <c r="A686" s="74" t="s">
        <v>2442</v>
      </c>
      <c r="B686" s="75" t="s">
        <v>5265</v>
      </c>
      <c r="C686" s="76" t="s">
        <v>5638</v>
      </c>
      <c r="D686" s="76" t="s">
        <v>3165</v>
      </c>
      <c r="E686" s="75" t="s">
        <v>2224</v>
      </c>
      <c r="F686" s="79" t="s">
        <v>2336</v>
      </c>
      <c r="G686" s="85" t="s">
        <v>4407</v>
      </c>
      <c r="H686" s="78">
        <v>4626667247</v>
      </c>
      <c r="I686" s="78">
        <f t="shared" ref="I686" si="14">H686</f>
        <v>4626667247</v>
      </c>
      <c r="J686" s="79" t="s">
        <v>2874</v>
      </c>
      <c r="K686" s="79" t="s">
        <v>2221</v>
      </c>
      <c r="L686" s="76" t="s">
        <v>2549</v>
      </c>
      <c r="M686" s="76" t="s">
        <v>2444</v>
      </c>
      <c r="N686" s="76" t="s">
        <v>5279</v>
      </c>
      <c r="O686" s="76" t="s">
        <v>5268</v>
      </c>
      <c r="P686" s="79" t="s">
        <v>2445</v>
      </c>
      <c r="Q686" s="79" t="s">
        <v>5639</v>
      </c>
      <c r="R686" s="79" t="s">
        <v>5640</v>
      </c>
      <c r="S686" s="79">
        <v>180125001</v>
      </c>
      <c r="T686" s="79" t="s">
        <v>5547</v>
      </c>
      <c r="U686" s="80" t="s">
        <v>5621</v>
      </c>
      <c r="V686" s="80"/>
      <c r="W686" s="79"/>
      <c r="X686" s="81"/>
      <c r="Y686" s="79"/>
      <c r="Z686" s="79"/>
      <c r="AA686" s="82" t="str">
        <f t="shared" si="13"/>
        <v/>
      </c>
      <c r="AB686" s="80"/>
      <c r="AC686" s="80"/>
      <c r="AD686" s="80"/>
      <c r="AE686" s="76" t="s">
        <v>5641</v>
      </c>
      <c r="AF686" s="79" t="s">
        <v>2361</v>
      </c>
      <c r="AG686" s="76" t="s">
        <v>2451</v>
      </c>
    </row>
    <row r="687" spans="1:33" s="83" customFormat="1" ht="89.25" x14ac:dyDescent="0.25">
      <c r="A687" s="74" t="s">
        <v>2442</v>
      </c>
      <c r="B687" s="75" t="s">
        <v>5265</v>
      </c>
      <c r="C687" s="76" t="s">
        <v>5642</v>
      </c>
      <c r="D687" s="76" t="s">
        <v>3165</v>
      </c>
      <c r="E687" s="75" t="s">
        <v>2224</v>
      </c>
      <c r="F687" s="79" t="s">
        <v>2336</v>
      </c>
      <c r="G687" s="85" t="s">
        <v>4407</v>
      </c>
      <c r="H687" s="78">
        <v>8099913240</v>
      </c>
      <c r="I687" s="78">
        <v>8099913240</v>
      </c>
      <c r="J687" s="79" t="s">
        <v>2874</v>
      </c>
      <c r="K687" s="79" t="s">
        <v>2221</v>
      </c>
      <c r="L687" s="76" t="s">
        <v>2549</v>
      </c>
      <c r="M687" s="76" t="s">
        <v>2444</v>
      </c>
      <c r="N687" s="76" t="s">
        <v>5279</v>
      </c>
      <c r="O687" s="76" t="s">
        <v>5268</v>
      </c>
      <c r="P687" s="79" t="s">
        <v>2445</v>
      </c>
      <c r="Q687" s="79" t="s">
        <v>5643</v>
      </c>
      <c r="R687" s="79" t="s">
        <v>5640</v>
      </c>
      <c r="S687" s="79">
        <v>180125001</v>
      </c>
      <c r="T687" s="79" t="s">
        <v>5547</v>
      </c>
      <c r="U687" s="80" t="s">
        <v>5621</v>
      </c>
      <c r="V687" s="80"/>
      <c r="W687" s="79"/>
      <c r="X687" s="81"/>
      <c r="Y687" s="79"/>
      <c r="Z687" s="79"/>
      <c r="AA687" s="82" t="str">
        <f t="shared" si="13"/>
        <v/>
      </c>
      <c r="AB687" s="80"/>
      <c r="AC687" s="80"/>
      <c r="AD687" s="80"/>
      <c r="AE687" s="76" t="s">
        <v>5641</v>
      </c>
      <c r="AF687" s="79" t="s">
        <v>2361</v>
      </c>
      <c r="AG687" s="76" t="s">
        <v>2451</v>
      </c>
    </row>
    <row r="688" spans="1:33" s="83" customFormat="1" ht="89.25" x14ac:dyDescent="0.25">
      <c r="A688" s="74" t="s">
        <v>2442</v>
      </c>
      <c r="B688" s="75" t="s">
        <v>5265</v>
      </c>
      <c r="C688" s="76" t="s">
        <v>5644</v>
      </c>
      <c r="D688" s="76" t="s">
        <v>3165</v>
      </c>
      <c r="E688" s="75" t="s">
        <v>2224</v>
      </c>
      <c r="F688" s="79" t="s">
        <v>2336</v>
      </c>
      <c r="G688" s="85" t="s">
        <v>4407</v>
      </c>
      <c r="H688" s="78">
        <v>7794361099</v>
      </c>
      <c r="I688" s="78">
        <v>7794361099</v>
      </c>
      <c r="J688" s="79" t="s">
        <v>2874</v>
      </c>
      <c r="K688" s="79" t="s">
        <v>2221</v>
      </c>
      <c r="L688" s="76" t="s">
        <v>2549</v>
      </c>
      <c r="M688" s="76" t="s">
        <v>2444</v>
      </c>
      <c r="N688" s="76" t="s">
        <v>5279</v>
      </c>
      <c r="O688" s="76" t="s">
        <v>5268</v>
      </c>
      <c r="P688" s="79" t="s">
        <v>2445</v>
      </c>
      <c r="Q688" s="79" t="s">
        <v>5643</v>
      </c>
      <c r="R688" s="79" t="s">
        <v>5640</v>
      </c>
      <c r="S688" s="79">
        <v>180125001</v>
      </c>
      <c r="T688" s="79" t="s">
        <v>5547</v>
      </c>
      <c r="U688" s="80" t="s">
        <v>5621</v>
      </c>
      <c r="V688" s="80"/>
      <c r="W688" s="79"/>
      <c r="X688" s="81"/>
      <c r="Y688" s="79"/>
      <c r="Z688" s="79"/>
      <c r="AA688" s="82" t="str">
        <f t="shared" si="13"/>
        <v/>
      </c>
      <c r="AB688" s="80"/>
      <c r="AC688" s="80"/>
      <c r="AD688" s="80"/>
      <c r="AE688" s="76" t="s">
        <v>5641</v>
      </c>
      <c r="AF688" s="79" t="s">
        <v>2361</v>
      </c>
      <c r="AG688" s="76" t="s">
        <v>2451</v>
      </c>
    </row>
    <row r="689" spans="1:33" s="83" customFormat="1" ht="89.25" x14ac:dyDescent="0.25">
      <c r="A689" s="74" t="s">
        <v>2442</v>
      </c>
      <c r="B689" s="75" t="s">
        <v>5265</v>
      </c>
      <c r="C689" s="76" t="s">
        <v>5645</v>
      </c>
      <c r="D689" s="76" t="s">
        <v>3165</v>
      </c>
      <c r="E689" s="75" t="s">
        <v>2224</v>
      </c>
      <c r="F689" s="79" t="s">
        <v>2336</v>
      </c>
      <c r="G689" s="85" t="s">
        <v>4407</v>
      </c>
      <c r="H689" s="78">
        <v>12717635388</v>
      </c>
      <c r="I689" s="78">
        <v>12717635388</v>
      </c>
      <c r="J689" s="79" t="s">
        <v>2874</v>
      </c>
      <c r="K689" s="79" t="s">
        <v>2221</v>
      </c>
      <c r="L689" s="76" t="s">
        <v>2549</v>
      </c>
      <c r="M689" s="76" t="s">
        <v>2444</v>
      </c>
      <c r="N689" s="76" t="s">
        <v>5279</v>
      </c>
      <c r="O689" s="76" t="s">
        <v>5268</v>
      </c>
      <c r="P689" s="79" t="s">
        <v>2445</v>
      </c>
      <c r="Q689" s="79" t="s">
        <v>5643</v>
      </c>
      <c r="R689" s="79" t="s">
        <v>5640</v>
      </c>
      <c r="S689" s="79">
        <v>180125001</v>
      </c>
      <c r="T689" s="79" t="s">
        <v>5547</v>
      </c>
      <c r="U689" s="80" t="s">
        <v>5621</v>
      </c>
      <c r="V689" s="80"/>
      <c r="W689" s="79"/>
      <c r="X689" s="81"/>
      <c r="Y689" s="79"/>
      <c r="Z689" s="79"/>
      <c r="AA689" s="82" t="str">
        <f t="shared" si="13"/>
        <v/>
      </c>
      <c r="AB689" s="80"/>
      <c r="AC689" s="80"/>
      <c r="AD689" s="80"/>
      <c r="AE689" s="76" t="s">
        <v>5641</v>
      </c>
      <c r="AF689" s="79" t="s">
        <v>2361</v>
      </c>
      <c r="AG689" s="76" t="s">
        <v>2451</v>
      </c>
    </row>
    <row r="690" spans="1:33" s="83" customFormat="1" ht="89.25" x14ac:dyDescent="0.25">
      <c r="A690" s="74" t="s">
        <v>2442</v>
      </c>
      <c r="B690" s="75" t="s">
        <v>5265</v>
      </c>
      <c r="C690" s="76" t="s">
        <v>5646</v>
      </c>
      <c r="D690" s="76" t="s">
        <v>3165</v>
      </c>
      <c r="E690" s="75" t="s">
        <v>2224</v>
      </c>
      <c r="F690" s="79" t="s">
        <v>2336</v>
      </c>
      <c r="G690" s="85" t="s">
        <v>4407</v>
      </c>
      <c r="H690" s="78">
        <v>12717635388</v>
      </c>
      <c r="I690" s="78">
        <v>12717635388</v>
      </c>
      <c r="J690" s="79" t="s">
        <v>2874</v>
      </c>
      <c r="K690" s="79" t="s">
        <v>2221</v>
      </c>
      <c r="L690" s="76" t="s">
        <v>2549</v>
      </c>
      <c r="M690" s="76" t="s">
        <v>2444</v>
      </c>
      <c r="N690" s="76" t="s">
        <v>5279</v>
      </c>
      <c r="O690" s="76" t="s">
        <v>5268</v>
      </c>
      <c r="P690" s="79" t="s">
        <v>2445</v>
      </c>
      <c r="Q690" s="79" t="s">
        <v>5643</v>
      </c>
      <c r="R690" s="79" t="s">
        <v>5640</v>
      </c>
      <c r="S690" s="79">
        <v>180125001</v>
      </c>
      <c r="T690" s="79" t="s">
        <v>5547</v>
      </c>
      <c r="U690" s="80" t="s">
        <v>5621</v>
      </c>
      <c r="V690" s="80"/>
      <c r="W690" s="79"/>
      <c r="X690" s="81"/>
      <c r="Y690" s="79"/>
      <c r="Z690" s="79"/>
      <c r="AA690" s="82" t="str">
        <f t="shared" si="13"/>
        <v/>
      </c>
      <c r="AB690" s="80"/>
      <c r="AC690" s="80"/>
      <c r="AD690" s="80"/>
      <c r="AE690" s="76" t="s">
        <v>5641</v>
      </c>
      <c r="AF690" s="79" t="s">
        <v>2361</v>
      </c>
      <c r="AG690" s="76" t="s">
        <v>2451</v>
      </c>
    </row>
    <row r="691" spans="1:33" s="83" customFormat="1" ht="89.25" x14ac:dyDescent="0.25">
      <c r="A691" s="74" t="s">
        <v>2442</v>
      </c>
      <c r="B691" s="75" t="s">
        <v>5265</v>
      </c>
      <c r="C691" s="76" t="s">
        <v>5647</v>
      </c>
      <c r="D691" s="76" t="s">
        <v>3165</v>
      </c>
      <c r="E691" s="75" t="s">
        <v>2224</v>
      </c>
      <c r="F691" s="79" t="s">
        <v>2336</v>
      </c>
      <c r="G691" s="85" t="s">
        <v>4407</v>
      </c>
      <c r="H691" s="78">
        <v>4960192459</v>
      </c>
      <c r="I691" s="78">
        <v>4960192459</v>
      </c>
      <c r="J691" s="79" t="s">
        <v>2874</v>
      </c>
      <c r="K691" s="79" t="s">
        <v>2221</v>
      </c>
      <c r="L691" s="76" t="s">
        <v>2549</v>
      </c>
      <c r="M691" s="76" t="s">
        <v>2444</v>
      </c>
      <c r="N691" s="76" t="s">
        <v>5279</v>
      </c>
      <c r="O691" s="76" t="s">
        <v>5268</v>
      </c>
      <c r="P691" s="79" t="s">
        <v>2445</v>
      </c>
      <c r="Q691" s="79" t="s">
        <v>5643</v>
      </c>
      <c r="R691" s="79" t="s">
        <v>5640</v>
      </c>
      <c r="S691" s="79">
        <v>180125001</v>
      </c>
      <c r="T691" s="79" t="s">
        <v>5547</v>
      </c>
      <c r="U691" s="80" t="s">
        <v>5621</v>
      </c>
      <c r="V691" s="80"/>
      <c r="W691" s="79"/>
      <c r="X691" s="81"/>
      <c r="Y691" s="79"/>
      <c r="Z691" s="79"/>
      <c r="AA691" s="82" t="str">
        <f t="shared" si="13"/>
        <v/>
      </c>
      <c r="AB691" s="80"/>
      <c r="AC691" s="80"/>
      <c r="AD691" s="80"/>
      <c r="AE691" s="76" t="s">
        <v>5641</v>
      </c>
      <c r="AF691" s="79" t="s">
        <v>2361</v>
      </c>
      <c r="AG691" s="76" t="s">
        <v>2451</v>
      </c>
    </row>
    <row r="692" spans="1:33" s="83" customFormat="1" ht="114.75" x14ac:dyDescent="0.25">
      <c r="A692" s="74" t="s">
        <v>2442</v>
      </c>
      <c r="B692" s="75" t="s">
        <v>5265</v>
      </c>
      <c r="C692" s="76" t="s">
        <v>5648</v>
      </c>
      <c r="D692" s="76" t="s">
        <v>3165</v>
      </c>
      <c r="E692" s="75" t="s">
        <v>2224</v>
      </c>
      <c r="F692" s="79" t="s">
        <v>2336</v>
      </c>
      <c r="G692" s="85" t="s">
        <v>4407</v>
      </c>
      <c r="H692" s="78">
        <v>7830196430</v>
      </c>
      <c r="I692" s="78">
        <v>7830196430</v>
      </c>
      <c r="J692" s="79" t="s">
        <v>2874</v>
      </c>
      <c r="K692" s="79" t="s">
        <v>2221</v>
      </c>
      <c r="L692" s="76" t="s">
        <v>2549</v>
      </c>
      <c r="M692" s="76" t="s">
        <v>2444</v>
      </c>
      <c r="N692" s="76" t="s">
        <v>5279</v>
      </c>
      <c r="O692" s="76" t="s">
        <v>5268</v>
      </c>
      <c r="P692" s="79" t="s">
        <v>2445</v>
      </c>
      <c r="Q692" s="79" t="s">
        <v>5639</v>
      </c>
      <c r="R692" s="79" t="s">
        <v>5649</v>
      </c>
      <c r="S692" s="79">
        <v>180126001</v>
      </c>
      <c r="T692" s="79" t="s">
        <v>5547</v>
      </c>
      <c r="U692" s="80" t="s">
        <v>5621</v>
      </c>
      <c r="V692" s="80"/>
      <c r="W692" s="79"/>
      <c r="X692" s="81"/>
      <c r="Y692" s="79"/>
      <c r="Z692" s="79"/>
      <c r="AA692" s="82" t="str">
        <f t="shared" si="13"/>
        <v/>
      </c>
      <c r="AB692" s="80"/>
      <c r="AC692" s="80"/>
      <c r="AD692" s="80"/>
      <c r="AE692" s="76" t="s">
        <v>5641</v>
      </c>
      <c r="AF692" s="79" t="s">
        <v>2361</v>
      </c>
      <c r="AG692" s="76" t="s">
        <v>2451</v>
      </c>
    </row>
    <row r="693" spans="1:33" s="83" customFormat="1" ht="114.75" x14ac:dyDescent="0.25">
      <c r="A693" s="74" t="s">
        <v>2442</v>
      </c>
      <c r="B693" s="75" t="s">
        <v>5265</v>
      </c>
      <c r="C693" s="76" t="s">
        <v>5650</v>
      </c>
      <c r="D693" s="76" t="s">
        <v>3165</v>
      </c>
      <c r="E693" s="75" t="s">
        <v>2224</v>
      </c>
      <c r="F693" s="79" t="s">
        <v>2336</v>
      </c>
      <c r="G693" s="85" t="s">
        <v>4407</v>
      </c>
      <c r="H693" s="78">
        <v>3600000000</v>
      </c>
      <c r="I693" s="78">
        <v>3600000000</v>
      </c>
      <c r="J693" s="79" t="s">
        <v>2874</v>
      </c>
      <c r="K693" s="79" t="s">
        <v>2221</v>
      </c>
      <c r="L693" s="76" t="s">
        <v>2549</v>
      </c>
      <c r="M693" s="76" t="s">
        <v>2444</v>
      </c>
      <c r="N693" s="76" t="s">
        <v>5279</v>
      </c>
      <c r="O693" s="76" t="s">
        <v>5268</v>
      </c>
      <c r="P693" s="79" t="s">
        <v>2445</v>
      </c>
      <c r="Q693" s="79" t="s">
        <v>5639</v>
      </c>
      <c r="R693" s="79" t="s">
        <v>5649</v>
      </c>
      <c r="S693" s="79">
        <v>180126001</v>
      </c>
      <c r="T693" s="79" t="s">
        <v>5547</v>
      </c>
      <c r="U693" s="80" t="s">
        <v>5621</v>
      </c>
      <c r="V693" s="80"/>
      <c r="W693" s="79"/>
      <c r="X693" s="81"/>
      <c r="Y693" s="79"/>
      <c r="Z693" s="79"/>
      <c r="AA693" s="82" t="str">
        <f t="shared" si="13"/>
        <v/>
      </c>
      <c r="AB693" s="80"/>
      <c r="AC693" s="80"/>
      <c r="AD693" s="80"/>
      <c r="AE693" s="76" t="s">
        <v>5641</v>
      </c>
      <c r="AF693" s="79" t="s">
        <v>2361</v>
      </c>
      <c r="AG693" s="76" t="s">
        <v>2451</v>
      </c>
    </row>
    <row r="694" spans="1:33" s="83" customFormat="1" ht="114.75" x14ac:dyDescent="0.25">
      <c r="A694" s="74" t="s">
        <v>2442</v>
      </c>
      <c r="B694" s="75" t="s">
        <v>5265</v>
      </c>
      <c r="C694" s="76" t="s">
        <v>5651</v>
      </c>
      <c r="D694" s="76" t="s">
        <v>3165</v>
      </c>
      <c r="E694" s="75" t="s">
        <v>2224</v>
      </c>
      <c r="F694" s="79" t="s">
        <v>2336</v>
      </c>
      <c r="G694" s="85" t="s">
        <v>4407</v>
      </c>
      <c r="H694" s="78">
        <v>7200000000</v>
      </c>
      <c r="I694" s="78">
        <v>7200000000</v>
      </c>
      <c r="J694" s="79" t="s">
        <v>2874</v>
      </c>
      <c r="K694" s="79" t="s">
        <v>2221</v>
      </c>
      <c r="L694" s="76" t="s">
        <v>2549</v>
      </c>
      <c r="M694" s="76" t="s">
        <v>2444</v>
      </c>
      <c r="N694" s="76" t="s">
        <v>5279</v>
      </c>
      <c r="O694" s="76" t="s">
        <v>5268</v>
      </c>
      <c r="P694" s="79" t="s">
        <v>2445</v>
      </c>
      <c r="Q694" s="79" t="s">
        <v>5639</v>
      </c>
      <c r="R694" s="79" t="s">
        <v>5649</v>
      </c>
      <c r="S694" s="79">
        <v>180126001</v>
      </c>
      <c r="T694" s="79" t="s">
        <v>5547</v>
      </c>
      <c r="U694" s="80" t="s">
        <v>5621</v>
      </c>
      <c r="V694" s="80"/>
      <c r="W694" s="79"/>
      <c r="X694" s="81"/>
      <c r="Y694" s="79"/>
      <c r="Z694" s="79"/>
      <c r="AA694" s="82" t="str">
        <f t="shared" si="13"/>
        <v/>
      </c>
      <c r="AB694" s="80"/>
      <c r="AC694" s="80"/>
      <c r="AD694" s="80"/>
      <c r="AE694" s="76" t="s">
        <v>5641</v>
      </c>
      <c r="AF694" s="79" t="s">
        <v>2361</v>
      </c>
      <c r="AG694" s="76" t="s">
        <v>2451</v>
      </c>
    </row>
    <row r="695" spans="1:33" s="83" customFormat="1" ht="114.75" x14ac:dyDescent="0.25">
      <c r="A695" s="74" t="s">
        <v>2442</v>
      </c>
      <c r="B695" s="75" t="s">
        <v>5265</v>
      </c>
      <c r="C695" s="76" t="s">
        <v>5652</v>
      </c>
      <c r="D695" s="76" t="s">
        <v>3165</v>
      </c>
      <c r="E695" s="75" t="s">
        <v>2224</v>
      </c>
      <c r="F695" s="79" t="s">
        <v>2336</v>
      </c>
      <c r="G695" s="85" t="s">
        <v>4407</v>
      </c>
      <c r="H695" s="78">
        <v>3600000000</v>
      </c>
      <c r="I695" s="78">
        <v>3600000000</v>
      </c>
      <c r="J695" s="79" t="s">
        <v>2874</v>
      </c>
      <c r="K695" s="79" t="s">
        <v>2221</v>
      </c>
      <c r="L695" s="76" t="s">
        <v>2549</v>
      </c>
      <c r="M695" s="76" t="s">
        <v>2444</v>
      </c>
      <c r="N695" s="76" t="s">
        <v>5279</v>
      </c>
      <c r="O695" s="76" t="s">
        <v>5268</v>
      </c>
      <c r="P695" s="79" t="s">
        <v>2445</v>
      </c>
      <c r="Q695" s="79" t="s">
        <v>5639</v>
      </c>
      <c r="R695" s="79" t="s">
        <v>5649</v>
      </c>
      <c r="S695" s="79">
        <v>180126001</v>
      </c>
      <c r="T695" s="79" t="s">
        <v>5547</v>
      </c>
      <c r="U695" s="80" t="s">
        <v>5621</v>
      </c>
      <c r="V695" s="80"/>
      <c r="W695" s="79"/>
      <c r="X695" s="81"/>
      <c r="Y695" s="79"/>
      <c r="Z695" s="79"/>
      <c r="AA695" s="82" t="str">
        <f t="shared" si="13"/>
        <v/>
      </c>
      <c r="AB695" s="80"/>
      <c r="AC695" s="80"/>
      <c r="AD695" s="80"/>
      <c r="AE695" s="76" t="s">
        <v>5641</v>
      </c>
      <c r="AF695" s="79" t="s">
        <v>2361</v>
      </c>
      <c r="AG695" s="76" t="s">
        <v>2451</v>
      </c>
    </row>
    <row r="696" spans="1:33" s="83" customFormat="1" ht="114.75" x14ac:dyDescent="0.25">
      <c r="A696" s="74" t="s">
        <v>2442</v>
      </c>
      <c r="B696" s="75" t="s">
        <v>5265</v>
      </c>
      <c r="C696" s="76" t="s">
        <v>5653</v>
      </c>
      <c r="D696" s="76" t="s">
        <v>3165</v>
      </c>
      <c r="E696" s="75" t="s">
        <v>2224</v>
      </c>
      <c r="F696" s="79" t="s">
        <v>2336</v>
      </c>
      <c r="G696" s="85" t="s">
        <v>4407</v>
      </c>
      <c r="H696" s="78">
        <v>7200000000</v>
      </c>
      <c r="I696" s="78">
        <v>7200000000</v>
      </c>
      <c r="J696" s="79" t="s">
        <v>2874</v>
      </c>
      <c r="K696" s="79" t="s">
        <v>2221</v>
      </c>
      <c r="L696" s="76" t="s">
        <v>2549</v>
      </c>
      <c r="M696" s="76" t="s">
        <v>2444</v>
      </c>
      <c r="N696" s="76" t="s">
        <v>5279</v>
      </c>
      <c r="O696" s="76" t="s">
        <v>5268</v>
      </c>
      <c r="P696" s="79" t="s">
        <v>2445</v>
      </c>
      <c r="Q696" s="79" t="s">
        <v>5639</v>
      </c>
      <c r="R696" s="79" t="s">
        <v>5649</v>
      </c>
      <c r="S696" s="79">
        <v>180126001</v>
      </c>
      <c r="T696" s="79" t="s">
        <v>5547</v>
      </c>
      <c r="U696" s="80" t="s">
        <v>5621</v>
      </c>
      <c r="V696" s="80"/>
      <c r="W696" s="79"/>
      <c r="X696" s="81"/>
      <c r="Y696" s="79"/>
      <c r="Z696" s="79"/>
      <c r="AA696" s="82" t="str">
        <f t="shared" si="13"/>
        <v/>
      </c>
      <c r="AB696" s="80"/>
      <c r="AC696" s="80"/>
      <c r="AD696" s="80"/>
      <c r="AE696" s="76" t="s">
        <v>5641</v>
      </c>
      <c r="AF696" s="79" t="s">
        <v>2361</v>
      </c>
      <c r="AG696" s="76" t="s">
        <v>2451</v>
      </c>
    </row>
    <row r="697" spans="1:33" s="83" customFormat="1" ht="89.25" x14ac:dyDescent="0.25">
      <c r="A697" s="74" t="s">
        <v>2442</v>
      </c>
      <c r="B697" s="75" t="s">
        <v>5265</v>
      </c>
      <c r="C697" s="76" t="s">
        <v>5654</v>
      </c>
      <c r="D697" s="76" t="s">
        <v>3165</v>
      </c>
      <c r="E697" s="75" t="s">
        <v>2224</v>
      </c>
      <c r="F697" s="79" t="s">
        <v>2336</v>
      </c>
      <c r="G697" s="85" t="s">
        <v>4407</v>
      </c>
      <c r="H697" s="78">
        <v>7200000000</v>
      </c>
      <c r="I697" s="78">
        <v>7200000000</v>
      </c>
      <c r="J697" s="79" t="s">
        <v>2874</v>
      </c>
      <c r="K697" s="79" t="s">
        <v>2221</v>
      </c>
      <c r="L697" s="76" t="s">
        <v>2549</v>
      </c>
      <c r="M697" s="76" t="s">
        <v>2444</v>
      </c>
      <c r="N697" s="76" t="s">
        <v>5279</v>
      </c>
      <c r="O697" s="76" t="s">
        <v>5268</v>
      </c>
      <c r="P697" s="79" t="s">
        <v>2445</v>
      </c>
      <c r="Q697" s="79" t="s">
        <v>5643</v>
      </c>
      <c r="R697" s="79" t="s">
        <v>5640</v>
      </c>
      <c r="S697" s="79">
        <v>180125001</v>
      </c>
      <c r="T697" s="79" t="s">
        <v>5547</v>
      </c>
      <c r="U697" s="80" t="s">
        <v>5621</v>
      </c>
      <c r="V697" s="80"/>
      <c r="W697" s="79"/>
      <c r="X697" s="81"/>
      <c r="Y697" s="79"/>
      <c r="Z697" s="79"/>
      <c r="AA697" s="82" t="str">
        <f t="shared" si="13"/>
        <v/>
      </c>
      <c r="AB697" s="80"/>
      <c r="AC697" s="80"/>
      <c r="AD697" s="80"/>
      <c r="AE697" s="76" t="s">
        <v>5641</v>
      </c>
      <c r="AF697" s="79" t="s">
        <v>2361</v>
      </c>
      <c r="AG697" s="76" t="s">
        <v>2451</v>
      </c>
    </row>
    <row r="698" spans="1:33" s="83" customFormat="1" ht="114.75" x14ac:dyDescent="0.25">
      <c r="A698" s="74" t="s">
        <v>2442</v>
      </c>
      <c r="B698" s="75" t="s">
        <v>5265</v>
      </c>
      <c r="C698" s="76" t="s">
        <v>5655</v>
      </c>
      <c r="D698" s="76" t="s">
        <v>3165</v>
      </c>
      <c r="E698" s="75" t="s">
        <v>2224</v>
      </c>
      <c r="F698" s="79" t="s">
        <v>2336</v>
      </c>
      <c r="G698" s="85" t="s">
        <v>4407</v>
      </c>
      <c r="H698" s="78">
        <v>7200000000</v>
      </c>
      <c r="I698" s="78">
        <v>7200000000</v>
      </c>
      <c r="J698" s="79" t="s">
        <v>2874</v>
      </c>
      <c r="K698" s="79" t="s">
        <v>2221</v>
      </c>
      <c r="L698" s="76" t="s">
        <v>2549</v>
      </c>
      <c r="M698" s="76" t="s">
        <v>2444</v>
      </c>
      <c r="N698" s="76" t="s">
        <v>5279</v>
      </c>
      <c r="O698" s="76" t="s">
        <v>5268</v>
      </c>
      <c r="P698" s="79" t="s">
        <v>2445</v>
      </c>
      <c r="Q698" s="79" t="s">
        <v>5639</v>
      </c>
      <c r="R698" s="79" t="s">
        <v>5649</v>
      </c>
      <c r="S698" s="79">
        <v>180126001</v>
      </c>
      <c r="T698" s="79" t="s">
        <v>5547</v>
      </c>
      <c r="U698" s="80" t="s">
        <v>5621</v>
      </c>
      <c r="V698" s="80"/>
      <c r="W698" s="79"/>
      <c r="X698" s="81"/>
      <c r="Y698" s="79"/>
      <c r="Z698" s="79"/>
      <c r="AA698" s="82" t="str">
        <f t="shared" si="13"/>
        <v/>
      </c>
      <c r="AB698" s="80"/>
      <c r="AC698" s="80"/>
      <c r="AD698" s="80"/>
      <c r="AE698" s="76" t="s">
        <v>5641</v>
      </c>
      <c r="AF698" s="79" t="s">
        <v>2361</v>
      </c>
      <c r="AG698" s="76" t="s">
        <v>2451</v>
      </c>
    </row>
    <row r="699" spans="1:33" s="83" customFormat="1" ht="114.75" x14ac:dyDescent="0.25">
      <c r="A699" s="74" t="s">
        <v>2442</v>
      </c>
      <c r="B699" s="75" t="s">
        <v>5265</v>
      </c>
      <c r="C699" s="76" t="s">
        <v>5656</v>
      </c>
      <c r="D699" s="76" t="s">
        <v>3165</v>
      </c>
      <c r="E699" s="75" t="s">
        <v>2347</v>
      </c>
      <c r="F699" s="79" t="s">
        <v>2336</v>
      </c>
      <c r="G699" s="85" t="s">
        <v>4407</v>
      </c>
      <c r="H699" s="78">
        <v>3600000000</v>
      </c>
      <c r="I699" s="78">
        <v>3600000000</v>
      </c>
      <c r="J699" s="79" t="s">
        <v>2874</v>
      </c>
      <c r="K699" s="79" t="s">
        <v>2221</v>
      </c>
      <c r="L699" s="76" t="s">
        <v>2549</v>
      </c>
      <c r="M699" s="76" t="s">
        <v>2444</v>
      </c>
      <c r="N699" s="76" t="s">
        <v>5279</v>
      </c>
      <c r="O699" s="76" t="s">
        <v>5268</v>
      </c>
      <c r="P699" s="79" t="s">
        <v>2445</v>
      </c>
      <c r="Q699" s="79" t="s">
        <v>5639</v>
      </c>
      <c r="R699" s="79" t="s">
        <v>5649</v>
      </c>
      <c r="S699" s="79">
        <v>180126001</v>
      </c>
      <c r="T699" s="79" t="s">
        <v>5547</v>
      </c>
      <c r="U699" s="80" t="s">
        <v>5621</v>
      </c>
      <c r="V699" s="80"/>
      <c r="W699" s="79"/>
      <c r="X699" s="81"/>
      <c r="Y699" s="79"/>
      <c r="Z699" s="79"/>
      <c r="AA699" s="82" t="str">
        <f t="shared" si="13"/>
        <v/>
      </c>
      <c r="AB699" s="80"/>
      <c r="AC699" s="80"/>
      <c r="AD699" s="80"/>
      <c r="AE699" s="76" t="s">
        <v>5641</v>
      </c>
      <c r="AF699" s="79" t="s">
        <v>2361</v>
      </c>
      <c r="AG699" s="76" t="s">
        <v>2451</v>
      </c>
    </row>
    <row r="700" spans="1:33" s="83" customFormat="1" ht="76.5" x14ac:dyDescent="0.25">
      <c r="A700" s="74" t="s">
        <v>2442</v>
      </c>
      <c r="B700" s="75" t="s">
        <v>5265</v>
      </c>
      <c r="C700" s="76" t="s">
        <v>5657</v>
      </c>
      <c r="D700" s="76" t="s">
        <v>3157</v>
      </c>
      <c r="E700" s="75" t="s">
        <v>2347</v>
      </c>
      <c r="F700" s="79" t="s">
        <v>2336</v>
      </c>
      <c r="G700" s="77" t="s">
        <v>3292</v>
      </c>
      <c r="H700" s="78">
        <v>1659609563</v>
      </c>
      <c r="I700" s="78">
        <v>1659609563</v>
      </c>
      <c r="J700" s="79" t="s">
        <v>2874</v>
      </c>
      <c r="K700" s="79" t="s">
        <v>2221</v>
      </c>
      <c r="L700" s="76" t="s">
        <v>2549</v>
      </c>
      <c r="M700" s="76" t="s">
        <v>2444</v>
      </c>
      <c r="N700" s="76" t="s">
        <v>5279</v>
      </c>
      <c r="O700" s="76" t="s">
        <v>5268</v>
      </c>
      <c r="P700" s="79" t="s">
        <v>2459</v>
      </c>
      <c r="Q700" s="79" t="s">
        <v>2473</v>
      </c>
      <c r="R700" s="79" t="s">
        <v>1806</v>
      </c>
      <c r="S700" s="79"/>
      <c r="T700" s="79" t="s">
        <v>5487</v>
      </c>
      <c r="U700" s="80" t="s">
        <v>5621</v>
      </c>
      <c r="V700" s="80"/>
      <c r="W700" s="79"/>
      <c r="X700" s="81"/>
      <c r="Y700" s="79"/>
      <c r="Z700" s="79"/>
      <c r="AA700" s="82" t="str">
        <f t="shared" si="13"/>
        <v/>
      </c>
      <c r="AB700" s="80"/>
      <c r="AC700" s="80"/>
      <c r="AD700" s="80"/>
      <c r="AE700" s="76" t="s">
        <v>5658</v>
      </c>
      <c r="AF700" s="79" t="s">
        <v>2361</v>
      </c>
      <c r="AG700" s="76" t="s">
        <v>2451</v>
      </c>
    </row>
    <row r="701" spans="1:33" s="83" customFormat="1" ht="76.5" x14ac:dyDescent="0.25">
      <c r="A701" s="74" t="s">
        <v>2442</v>
      </c>
      <c r="B701" s="75">
        <v>81101510</v>
      </c>
      <c r="C701" s="76" t="s">
        <v>5659</v>
      </c>
      <c r="D701" s="76" t="s">
        <v>3157</v>
      </c>
      <c r="E701" s="75" t="s">
        <v>2347</v>
      </c>
      <c r="F701" s="75" t="s">
        <v>2362</v>
      </c>
      <c r="G701" s="77" t="s">
        <v>3292</v>
      </c>
      <c r="H701" s="78">
        <v>184401062</v>
      </c>
      <c r="I701" s="78">
        <v>184401062</v>
      </c>
      <c r="J701" s="79" t="s">
        <v>2874</v>
      </c>
      <c r="K701" s="79" t="s">
        <v>2221</v>
      </c>
      <c r="L701" s="76" t="s">
        <v>2549</v>
      </c>
      <c r="M701" s="76" t="s">
        <v>2444</v>
      </c>
      <c r="N701" s="76" t="s">
        <v>5279</v>
      </c>
      <c r="O701" s="76" t="s">
        <v>5268</v>
      </c>
      <c r="P701" s="79" t="s">
        <v>2459</v>
      </c>
      <c r="Q701" s="79" t="s">
        <v>2473</v>
      </c>
      <c r="R701" s="79" t="s">
        <v>1806</v>
      </c>
      <c r="S701" s="79"/>
      <c r="T701" s="79" t="s">
        <v>5487</v>
      </c>
      <c r="U701" s="80" t="s">
        <v>5621</v>
      </c>
      <c r="V701" s="80"/>
      <c r="W701" s="79"/>
      <c r="X701" s="81"/>
      <c r="Y701" s="79"/>
      <c r="Z701" s="79"/>
      <c r="AA701" s="82" t="str">
        <f t="shared" si="13"/>
        <v/>
      </c>
      <c r="AB701" s="80"/>
      <c r="AC701" s="80"/>
      <c r="AD701" s="80"/>
      <c r="AE701" s="76" t="s">
        <v>5452</v>
      </c>
      <c r="AF701" s="79" t="s">
        <v>2223</v>
      </c>
      <c r="AG701" s="76" t="s">
        <v>2449</v>
      </c>
    </row>
    <row r="702" spans="1:33" s="83" customFormat="1" ht="76.5" x14ac:dyDescent="0.25">
      <c r="A702" s="74" t="s">
        <v>2442</v>
      </c>
      <c r="B702" s="75" t="s">
        <v>5265</v>
      </c>
      <c r="C702" s="76" t="s">
        <v>5660</v>
      </c>
      <c r="D702" s="76" t="s">
        <v>3157</v>
      </c>
      <c r="E702" s="75" t="s">
        <v>2347</v>
      </c>
      <c r="F702" s="79" t="s">
        <v>2336</v>
      </c>
      <c r="G702" s="77" t="s">
        <v>3292</v>
      </c>
      <c r="H702" s="78">
        <v>1656000000</v>
      </c>
      <c r="I702" s="78">
        <v>1656000000</v>
      </c>
      <c r="J702" s="79" t="s">
        <v>2874</v>
      </c>
      <c r="K702" s="79" t="s">
        <v>2221</v>
      </c>
      <c r="L702" s="76" t="s">
        <v>2549</v>
      </c>
      <c r="M702" s="76" t="s">
        <v>2444</v>
      </c>
      <c r="N702" s="76" t="s">
        <v>5279</v>
      </c>
      <c r="O702" s="76" t="s">
        <v>5268</v>
      </c>
      <c r="P702" s="79" t="s">
        <v>2459</v>
      </c>
      <c r="Q702" s="79" t="s">
        <v>2473</v>
      </c>
      <c r="R702" s="79" t="s">
        <v>1806</v>
      </c>
      <c r="S702" s="79"/>
      <c r="T702" s="79" t="s">
        <v>5487</v>
      </c>
      <c r="U702" s="80" t="s">
        <v>5621</v>
      </c>
      <c r="V702" s="80"/>
      <c r="W702" s="79"/>
      <c r="X702" s="81"/>
      <c r="Y702" s="79"/>
      <c r="Z702" s="79"/>
      <c r="AA702" s="82" t="str">
        <f t="shared" si="13"/>
        <v/>
      </c>
      <c r="AB702" s="80"/>
      <c r="AC702" s="80"/>
      <c r="AD702" s="80"/>
      <c r="AE702" s="76" t="s">
        <v>5658</v>
      </c>
      <c r="AF702" s="79" t="s">
        <v>2361</v>
      </c>
      <c r="AG702" s="76" t="s">
        <v>2451</v>
      </c>
    </row>
    <row r="703" spans="1:33" s="83" customFormat="1" ht="76.5" x14ac:dyDescent="0.25">
      <c r="A703" s="74" t="s">
        <v>2442</v>
      </c>
      <c r="B703" s="75">
        <v>81101510</v>
      </c>
      <c r="C703" s="76" t="s">
        <v>5661</v>
      </c>
      <c r="D703" s="76" t="s">
        <v>3157</v>
      </c>
      <c r="E703" s="75" t="s">
        <v>2347</v>
      </c>
      <c r="F703" s="75" t="s">
        <v>2362</v>
      </c>
      <c r="G703" s="77" t="s">
        <v>3292</v>
      </c>
      <c r="H703" s="78">
        <v>184000000</v>
      </c>
      <c r="I703" s="78">
        <v>184000000</v>
      </c>
      <c r="J703" s="79" t="s">
        <v>2874</v>
      </c>
      <c r="K703" s="79" t="s">
        <v>2221</v>
      </c>
      <c r="L703" s="76" t="s">
        <v>2549</v>
      </c>
      <c r="M703" s="76" t="s">
        <v>2444</v>
      </c>
      <c r="N703" s="76" t="s">
        <v>5279</v>
      </c>
      <c r="O703" s="76" t="s">
        <v>5268</v>
      </c>
      <c r="P703" s="79" t="s">
        <v>2459</v>
      </c>
      <c r="Q703" s="79" t="s">
        <v>2473</v>
      </c>
      <c r="R703" s="79" t="s">
        <v>1806</v>
      </c>
      <c r="S703" s="79"/>
      <c r="T703" s="79" t="s">
        <v>5487</v>
      </c>
      <c r="U703" s="80" t="s">
        <v>5621</v>
      </c>
      <c r="V703" s="80"/>
      <c r="W703" s="79"/>
      <c r="X703" s="81"/>
      <c r="Y703" s="79"/>
      <c r="Z703" s="79"/>
      <c r="AA703" s="82" t="str">
        <f t="shared" si="13"/>
        <v/>
      </c>
      <c r="AB703" s="80"/>
      <c r="AC703" s="80"/>
      <c r="AD703" s="80"/>
      <c r="AE703" s="76" t="s">
        <v>5452</v>
      </c>
      <c r="AF703" s="79" t="s">
        <v>2223</v>
      </c>
      <c r="AG703" s="76" t="s">
        <v>2449</v>
      </c>
    </row>
    <row r="704" spans="1:33" s="83" customFormat="1" ht="76.5" x14ac:dyDescent="0.25">
      <c r="A704" s="74" t="s">
        <v>2442</v>
      </c>
      <c r="B704" s="75" t="s">
        <v>5265</v>
      </c>
      <c r="C704" s="76" t="s">
        <v>5662</v>
      </c>
      <c r="D704" s="76" t="s">
        <v>3157</v>
      </c>
      <c r="E704" s="75" t="s">
        <v>2347</v>
      </c>
      <c r="F704" s="79" t="s">
        <v>2336</v>
      </c>
      <c r="G704" s="77" t="s">
        <v>3292</v>
      </c>
      <c r="H704" s="78">
        <v>1656000000</v>
      </c>
      <c r="I704" s="78">
        <v>1656000000</v>
      </c>
      <c r="J704" s="79" t="s">
        <v>2874</v>
      </c>
      <c r="K704" s="79" t="s">
        <v>2221</v>
      </c>
      <c r="L704" s="76" t="s">
        <v>2549</v>
      </c>
      <c r="M704" s="76" t="s">
        <v>2444</v>
      </c>
      <c r="N704" s="76" t="s">
        <v>5279</v>
      </c>
      <c r="O704" s="76" t="s">
        <v>5268</v>
      </c>
      <c r="P704" s="79" t="s">
        <v>2459</v>
      </c>
      <c r="Q704" s="79" t="s">
        <v>2473</v>
      </c>
      <c r="R704" s="79" t="s">
        <v>1806</v>
      </c>
      <c r="S704" s="79"/>
      <c r="T704" s="79" t="s">
        <v>5487</v>
      </c>
      <c r="U704" s="80" t="s">
        <v>5621</v>
      </c>
      <c r="V704" s="80"/>
      <c r="W704" s="79"/>
      <c r="X704" s="81"/>
      <c r="Y704" s="79"/>
      <c r="Z704" s="79"/>
      <c r="AA704" s="82" t="str">
        <f t="shared" si="13"/>
        <v/>
      </c>
      <c r="AB704" s="80"/>
      <c r="AC704" s="80"/>
      <c r="AD704" s="80"/>
      <c r="AE704" s="76" t="s">
        <v>5658</v>
      </c>
      <c r="AF704" s="79" t="s">
        <v>2361</v>
      </c>
      <c r="AG704" s="76" t="s">
        <v>2451</v>
      </c>
    </row>
    <row r="705" spans="1:33" s="83" customFormat="1" ht="76.5" x14ac:dyDescent="0.25">
      <c r="A705" s="74" t="s">
        <v>2442</v>
      </c>
      <c r="B705" s="75">
        <v>81101510</v>
      </c>
      <c r="C705" s="76" t="s">
        <v>5663</v>
      </c>
      <c r="D705" s="76" t="s">
        <v>3157</v>
      </c>
      <c r="E705" s="75" t="s">
        <v>2347</v>
      </c>
      <c r="F705" s="75" t="s">
        <v>2362</v>
      </c>
      <c r="G705" s="77" t="s">
        <v>3292</v>
      </c>
      <c r="H705" s="78">
        <v>184000000</v>
      </c>
      <c r="I705" s="78">
        <v>184000000</v>
      </c>
      <c r="J705" s="79" t="s">
        <v>2874</v>
      </c>
      <c r="K705" s="79" t="s">
        <v>2221</v>
      </c>
      <c r="L705" s="76" t="s">
        <v>2549</v>
      </c>
      <c r="M705" s="76" t="s">
        <v>2444</v>
      </c>
      <c r="N705" s="76" t="s">
        <v>5279</v>
      </c>
      <c r="O705" s="76" t="s">
        <v>5268</v>
      </c>
      <c r="P705" s="79" t="s">
        <v>2459</v>
      </c>
      <c r="Q705" s="79" t="s">
        <v>2473</v>
      </c>
      <c r="R705" s="79" t="s">
        <v>1806</v>
      </c>
      <c r="S705" s="79"/>
      <c r="T705" s="79" t="s">
        <v>5487</v>
      </c>
      <c r="U705" s="80" t="s">
        <v>5621</v>
      </c>
      <c r="V705" s="80"/>
      <c r="W705" s="79"/>
      <c r="X705" s="81"/>
      <c r="Y705" s="79"/>
      <c r="Z705" s="79"/>
      <c r="AA705" s="82" t="str">
        <f t="shared" si="13"/>
        <v/>
      </c>
      <c r="AB705" s="80"/>
      <c r="AC705" s="80"/>
      <c r="AD705" s="80"/>
      <c r="AE705" s="76" t="s">
        <v>5452</v>
      </c>
      <c r="AF705" s="79" t="s">
        <v>2223</v>
      </c>
      <c r="AG705" s="76" t="s">
        <v>2449</v>
      </c>
    </row>
    <row r="706" spans="1:33" s="83" customFormat="1" ht="76.5" x14ac:dyDescent="0.25">
      <c r="A706" s="74" t="s">
        <v>2442</v>
      </c>
      <c r="B706" s="75" t="s">
        <v>5265</v>
      </c>
      <c r="C706" s="76" t="s">
        <v>5664</v>
      </c>
      <c r="D706" s="76" t="s">
        <v>3157</v>
      </c>
      <c r="E706" s="75" t="s">
        <v>2347</v>
      </c>
      <c r="F706" s="79" t="s">
        <v>2336</v>
      </c>
      <c r="G706" s="77" t="s">
        <v>3292</v>
      </c>
      <c r="H706" s="78">
        <v>1656000000</v>
      </c>
      <c r="I706" s="78">
        <v>1656000000</v>
      </c>
      <c r="J706" s="79" t="s">
        <v>2874</v>
      </c>
      <c r="K706" s="79" t="s">
        <v>2221</v>
      </c>
      <c r="L706" s="76" t="s">
        <v>2549</v>
      </c>
      <c r="M706" s="76" t="s">
        <v>2444</v>
      </c>
      <c r="N706" s="76" t="s">
        <v>5279</v>
      </c>
      <c r="O706" s="76" t="s">
        <v>5268</v>
      </c>
      <c r="P706" s="79" t="s">
        <v>2459</v>
      </c>
      <c r="Q706" s="79" t="s">
        <v>2473</v>
      </c>
      <c r="R706" s="79" t="s">
        <v>1806</v>
      </c>
      <c r="S706" s="79"/>
      <c r="T706" s="79" t="s">
        <v>5487</v>
      </c>
      <c r="U706" s="80" t="s">
        <v>5621</v>
      </c>
      <c r="V706" s="80"/>
      <c r="W706" s="79"/>
      <c r="X706" s="81"/>
      <c r="Y706" s="79"/>
      <c r="Z706" s="79"/>
      <c r="AA706" s="82" t="str">
        <f t="shared" si="13"/>
        <v/>
      </c>
      <c r="AB706" s="80"/>
      <c r="AC706" s="80"/>
      <c r="AD706" s="80"/>
      <c r="AE706" s="76" t="s">
        <v>5658</v>
      </c>
      <c r="AF706" s="79" t="s">
        <v>2361</v>
      </c>
      <c r="AG706" s="76" t="s">
        <v>2451</v>
      </c>
    </row>
    <row r="707" spans="1:33" s="83" customFormat="1" ht="76.5" x14ac:dyDescent="0.25">
      <c r="A707" s="74" t="s">
        <v>2442</v>
      </c>
      <c r="B707" s="75">
        <v>81101510</v>
      </c>
      <c r="C707" s="76" t="s">
        <v>5665</v>
      </c>
      <c r="D707" s="76" t="s">
        <v>3157</v>
      </c>
      <c r="E707" s="75" t="s">
        <v>2347</v>
      </c>
      <c r="F707" s="75" t="s">
        <v>2362</v>
      </c>
      <c r="G707" s="77" t="s">
        <v>3292</v>
      </c>
      <c r="H707" s="78">
        <v>184000000</v>
      </c>
      <c r="I707" s="78">
        <v>184000000</v>
      </c>
      <c r="J707" s="79" t="s">
        <v>2874</v>
      </c>
      <c r="K707" s="79" t="s">
        <v>2221</v>
      </c>
      <c r="L707" s="76" t="s">
        <v>2549</v>
      </c>
      <c r="M707" s="76" t="s">
        <v>2444</v>
      </c>
      <c r="N707" s="76" t="s">
        <v>5279</v>
      </c>
      <c r="O707" s="76" t="s">
        <v>5268</v>
      </c>
      <c r="P707" s="79" t="s">
        <v>2459</v>
      </c>
      <c r="Q707" s="79" t="s">
        <v>2473</v>
      </c>
      <c r="R707" s="79" t="s">
        <v>1806</v>
      </c>
      <c r="S707" s="79"/>
      <c r="T707" s="79" t="s">
        <v>5487</v>
      </c>
      <c r="U707" s="80" t="s">
        <v>5621</v>
      </c>
      <c r="V707" s="80"/>
      <c r="W707" s="79"/>
      <c r="X707" s="81"/>
      <c r="Y707" s="79"/>
      <c r="Z707" s="79"/>
      <c r="AA707" s="82" t="str">
        <f t="shared" si="13"/>
        <v/>
      </c>
      <c r="AB707" s="80"/>
      <c r="AC707" s="80"/>
      <c r="AD707" s="80"/>
      <c r="AE707" s="76" t="s">
        <v>5452</v>
      </c>
      <c r="AF707" s="79" t="s">
        <v>2223</v>
      </c>
      <c r="AG707" s="76" t="s">
        <v>2449</v>
      </c>
    </row>
    <row r="708" spans="1:33" s="83" customFormat="1" ht="76.5" x14ac:dyDescent="0.25">
      <c r="A708" s="74" t="s">
        <v>2442</v>
      </c>
      <c r="B708" s="75" t="s">
        <v>5265</v>
      </c>
      <c r="C708" s="76" t="s">
        <v>5666</v>
      </c>
      <c r="D708" s="76" t="s">
        <v>3157</v>
      </c>
      <c r="E708" s="75" t="s">
        <v>2347</v>
      </c>
      <c r="F708" s="79" t="s">
        <v>2336</v>
      </c>
      <c r="G708" s="77" t="s">
        <v>3292</v>
      </c>
      <c r="H708" s="78">
        <v>1656000000</v>
      </c>
      <c r="I708" s="78">
        <v>1656000000</v>
      </c>
      <c r="J708" s="79" t="s">
        <v>2874</v>
      </c>
      <c r="K708" s="79" t="s">
        <v>2221</v>
      </c>
      <c r="L708" s="76" t="s">
        <v>2549</v>
      </c>
      <c r="M708" s="76" t="s">
        <v>2444</v>
      </c>
      <c r="N708" s="76" t="s">
        <v>5279</v>
      </c>
      <c r="O708" s="76" t="s">
        <v>5268</v>
      </c>
      <c r="P708" s="79" t="s">
        <v>2459</v>
      </c>
      <c r="Q708" s="79" t="s">
        <v>2473</v>
      </c>
      <c r="R708" s="79" t="s">
        <v>1806</v>
      </c>
      <c r="S708" s="79"/>
      <c r="T708" s="79" t="s">
        <v>5487</v>
      </c>
      <c r="U708" s="80" t="s">
        <v>5621</v>
      </c>
      <c r="V708" s="80"/>
      <c r="W708" s="79"/>
      <c r="X708" s="81"/>
      <c r="Y708" s="79"/>
      <c r="Z708" s="79"/>
      <c r="AA708" s="82" t="str">
        <f t="shared" si="13"/>
        <v/>
      </c>
      <c r="AB708" s="80"/>
      <c r="AC708" s="80"/>
      <c r="AD708" s="80"/>
      <c r="AE708" s="76" t="s">
        <v>5658</v>
      </c>
      <c r="AF708" s="79" t="s">
        <v>2361</v>
      </c>
      <c r="AG708" s="76" t="s">
        <v>2451</v>
      </c>
    </row>
    <row r="709" spans="1:33" s="83" customFormat="1" ht="76.5" x14ac:dyDescent="0.25">
      <c r="A709" s="74" t="s">
        <v>2442</v>
      </c>
      <c r="B709" s="75">
        <v>81101510</v>
      </c>
      <c r="C709" s="76" t="s">
        <v>5667</v>
      </c>
      <c r="D709" s="76" t="s">
        <v>3157</v>
      </c>
      <c r="E709" s="75" t="s">
        <v>2347</v>
      </c>
      <c r="F709" s="75" t="s">
        <v>2362</v>
      </c>
      <c r="G709" s="77" t="s">
        <v>3292</v>
      </c>
      <c r="H709" s="78">
        <v>184000000</v>
      </c>
      <c r="I709" s="78">
        <v>184000000</v>
      </c>
      <c r="J709" s="79" t="s">
        <v>2874</v>
      </c>
      <c r="K709" s="79" t="s">
        <v>2221</v>
      </c>
      <c r="L709" s="76" t="s">
        <v>2549</v>
      </c>
      <c r="M709" s="76" t="s">
        <v>2444</v>
      </c>
      <c r="N709" s="76" t="s">
        <v>5279</v>
      </c>
      <c r="O709" s="76" t="s">
        <v>5268</v>
      </c>
      <c r="P709" s="79" t="s">
        <v>2459</v>
      </c>
      <c r="Q709" s="79" t="s">
        <v>2473</v>
      </c>
      <c r="R709" s="79" t="s">
        <v>1806</v>
      </c>
      <c r="S709" s="79"/>
      <c r="T709" s="79" t="s">
        <v>5487</v>
      </c>
      <c r="U709" s="80" t="s">
        <v>5621</v>
      </c>
      <c r="V709" s="80"/>
      <c r="W709" s="79"/>
      <c r="X709" s="81"/>
      <c r="Y709" s="79"/>
      <c r="Z709" s="79"/>
      <c r="AA709" s="82" t="str">
        <f t="shared" si="13"/>
        <v/>
      </c>
      <c r="AB709" s="80"/>
      <c r="AC709" s="80"/>
      <c r="AD709" s="80"/>
      <c r="AE709" s="76" t="s">
        <v>5452</v>
      </c>
      <c r="AF709" s="79" t="s">
        <v>2223</v>
      </c>
      <c r="AG709" s="76" t="s">
        <v>2449</v>
      </c>
    </row>
    <row r="710" spans="1:33" s="83" customFormat="1" ht="76.5" x14ac:dyDescent="0.25">
      <c r="A710" s="74" t="s">
        <v>2442</v>
      </c>
      <c r="B710" s="75" t="s">
        <v>5265</v>
      </c>
      <c r="C710" s="76" t="s">
        <v>5668</v>
      </c>
      <c r="D710" s="76" t="s">
        <v>3157</v>
      </c>
      <c r="E710" s="75" t="s">
        <v>2347</v>
      </c>
      <c r="F710" s="79" t="s">
        <v>2336</v>
      </c>
      <c r="G710" s="77" t="s">
        <v>3292</v>
      </c>
      <c r="H710" s="78">
        <v>1656000000</v>
      </c>
      <c r="I710" s="78">
        <v>1656000000</v>
      </c>
      <c r="J710" s="79" t="s">
        <v>2874</v>
      </c>
      <c r="K710" s="79" t="s">
        <v>2221</v>
      </c>
      <c r="L710" s="76" t="s">
        <v>2549</v>
      </c>
      <c r="M710" s="76" t="s">
        <v>2444</v>
      </c>
      <c r="N710" s="76" t="s">
        <v>5279</v>
      </c>
      <c r="O710" s="76" t="s">
        <v>5268</v>
      </c>
      <c r="P710" s="79" t="s">
        <v>2459</v>
      </c>
      <c r="Q710" s="79" t="s">
        <v>2473</v>
      </c>
      <c r="R710" s="79" t="s">
        <v>1806</v>
      </c>
      <c r="S710" s="79"/>
      <c r="T710" s="79" t="s">
        <v>5487</v>
      </c>
      <c r="U710" s="80" t="s">
        <v>5621</v>
      </c>
      <c r="V710" s="80"/>
      <c r="W710" s="79"/>
      <c r="X710" s="81"/>
      <c r="Y710" s="79"/>
      <c r="Z710" s="79"/>
      <c r="AA710" s="82" t="str">
        <f t="shared" si="13"/>
        <v/>
      </c>
      <c r="AB710" s="80"/>
      <c r="AC710" s="80"/>
      <c r="AD710" s="80"/>
      <c r="AE710" s="76" t="s">
        <v>5658</v>
      </c>
      <c r="AF710" s="79" t="s">
        <v>2361</v>
      </c>
      <c r="AG710" s="76" t="s">
        <v>2451</v>
      </c>
    </row>
    <row r="711" spans="1:33" s="83" customFormat="1" ht="76.5" x14ac:dyDescent="0.25">
      <c r="A711" s="74" t="s">
        <v>2442</v>
      </c>
      <c r="B711" s="75">
        <v>81101510</v>
      </c>
      <c r="C711" s="76" t="s">
        <v>5669</v>
      </c>
      <c r="D711" s="76" t="s">
        <v>3157</v>
      </c>
      <c r="E711" s="75" t="s">
        <v>2347</v>
      </c>
      <c r="F711" s="75" t="s">
        <v>2362</v>
      </c>
      <c r="G711" s="77" t="s">
        <v>3292</v>
      </c>
      <c r="H711" s="78">
        <v>184000000</v>
      </c>
      <c r="I711" s="78">
        <v>184000000</v>
      </c>
      <c r="J711" s="79" t="s">
        <v>2874</v>
      </c>
      <c r="K711" s="79" t="s">
        <v>2221</v>
      </c>
      <c r="L711" s="76" t="s">
        <v>2549</v>
      </c>
      <c r="M711" s="76" t="s">
        <v>2444</v>
      </c>
      <c r="N711" s="76" t="s">
        <v>5279</v>
      </c>
      <c r="O711" s="76" t="s">
        <v>5268</v>
      </c>
      <c r="P711" s="79" t="s">
        <v>2459</v>
      </c>
      <c r="Q711" s="79" t="s">
        <v>2473</v>
      </c>
      <c r="R711" s="79" t="s">
        <v>1806</v>
      </c>
      <c r="S711" s="79"/>
      <c r="T711" s="79" t="s">
        <v>5487</v>
      </c>
      <c r="U711" s="80" t="s">
        <v>5621</v>
      </c>
      <c r="V711" s="80"/>
      <c r="W711" s="79"/>
      <c r="X711" s="81"/>
      <c r="Y711" s="79"/>
      <c r="Z711" s="79"/>
      <c r="AA711" s="82" t="str">
        <f t="shared" si="13"/>
        <v/>
      </c>
      <c r="AB711" s="80"/>
      <c r="AC711" s="80"/>
      <c r="AD711" s="80"/>
      <c r="AE711" s="76" t="s">
        <v>5452</v>
      </c>
      <c r="AF711" s="79" t="s">
        <v>2223</v>
      </c>
      <c r="AG711" s="76" t="s">
        <v>2449</v>
      </c>
    </row>
    <row r="712" spans="1:33" s="83" customFormat="1" ht="76.5" x14ac:dyDescent="0.25">
      <c r="A712" s="74" t="s">
        <v>2442</v>
      </c>
      <c r="B712" s="75" t="s">
        <v>5265</v>
      </c>
      <c r="C712" s="76" t="s">
        <v>5670</v>
      </c>
      <c r="D712" s="76" t="s">
        <v>3157</v>
      </c>
      <c r="E712" s="75" t="s">
        <v>2347</v>
      </c>
      <c r="F712" s="79" t="s">
        <v>2336</v>
      </c>
      <c r="G712" s="77" t="s">
        <v>3292</v>
      </c>
      <c r="H712" s="78">
        <v>1656000000</v>
      </c>
      <c r="I712" s="78">
        <v>1656000000</v>
      </c>
      <c r="J712" s="79" t="s">
        <v>2874</v>
      </c>
      <c r="K712" s="79" t="s">
        <v>2221</v>
      </c>
      <c r="L712" s="76" t="s">
        <v>2549</v>
      </c>
      <c r="M712" s="76" t="s">
        <v>2444</v>
      </c>
      <c r="N712" s="76" t="s">
        <v>5279</v>
      </c>
      <c r="O712" s="76" t="s">
        <v>5268</v>
      </c>
      <c r="P712" s="79" t="s">
        <v>2459</v>
      </c>
      <c r="Q712" s="79" t="s">
        <v>2473</v>
      </c>
      <c r="R712" s="79" t="s">
        <v>1806</v>
      </c>
      <c r="S712" s="79"/>
      <c r="T712" s="79" t="s">
        <v>5487</v>
      </c>
      <c r="U712" s="80" t="s">
        <v>5621</v>
      </c>
      <c r="V712" s="80"/>
      <c r="W712" s="79"/>
      <c r="X712" s="81"/>
      <c r="Y712" s="79"/>
      <c r="Z712" s="79"/>
      <c r="AA712" s="82" t="str">
        <f t="shared" si="13"/>
        <v/>
      </c>
      <c r="AB712" s="80"/>
      <c r="AC712" s="80"/>
      <c r="AD712" s="80"/>
      <c r="AE712" s="76" t="s">
        <v>5658</v>
      </c>
      <c r="AF712" s="79" t="s">
        <v>2361</v>
      </c>
      <c r="AG712" s="76" t="s">
        <v>2451</v>
      </c>
    </row>
    <row r="713" spans="1:33" s="83" customFormat="1" ht="76.5" x14ac:dyDescent="0.25">
      <c r="A713" s="74" t="s">
        <v>2442</v>
      </c>
      <c r="B713" s="75">
        <v>81101510</v>
      </c>
      <c r="C713" s="76" t="s">
        <v>5671</v>
      </c>
      <c r="D713" s="76" t="s">
        <v>3157</v>
      </c>
      <c r="E713" s="75" t="s">
        <v>2347</v>
      </c>
      <c r="F713" s="75" t="s">
        <v>2362</v>
      </c>
      <c r="G713" s="77" t="s">
        <v>3292</v>
      </c>
      <c r="H713" s="78">
        <v>184000000</v>
      </c>
      <c r="I713" s="78">
        <v>184000000</v>
      </c>
      <c r="J713" s="79" t="s">
        <v>2874</v>
      </c>
      <c r="K713" s="79" t="s">
        <v>2221</v>
      </c>
      <c r="L713" s="76" t="s">
        <v>2549</v>
      </c>
      <c r="M713" s="76" t="s">
        <v>2444</v>
      </c>
      <c r="N713" s="76" t="s">
        <v>5279</v>
      </c>
      <c r="O713" s="76" t="s">
        <v>5268</v>
      </c>
      <c r="P713" s="79" t="s">
        <v>2459</v>
      </c>
      <c r="Q713" s="79" t="s">
        <v>2473</v>
      </c>
      <c r="R713" s="79" t="s">
        <v>1806</v>
      </c>
      <c r="S713" s="79"/>
      <c r="T713" s="79" t="s">
        <v>5487</v>
      </c>
      <c r="U713" s="80" t="s">
        <v>5621</v>
      </c>
      <c r="V713" s="80"/>
      <c r="W713" s="79"/>
      <c r="X713" s="81"/>
      <c r="Y713" s="79"/>
      <c r="Z713" s="79"/>
      <c r="AA713" s="82" t="str">
        <f t="shared" si="13"/>
        <v/>
      </c>
      <c r="AB713" s="80"/>
      <c r="AC713" s="80"/>
      <c r="AD713" s="80"/>
      <c r="AE713" s="76" t="s">
        <v>5452</v>
      </c>
      <c r="AF713" s="79" t="s">
        <v>2223</v>
      </c>
      <c r="AG713" s="76" t="s">
        <v>2449</v>
      </c>
    </row>
    <row r="714" spans="1:33" s="83" customFormat="1" ht="76.5" x14ac:dyDescent="0.25">
      <c r="A714" s="74" t="s">
        <v>2442</v>
      </c>
      <c r="B714" s="75" t="s">
        <v>5265</v>
      </c>
      <c r="C714" s="76" t="s">
        <v>5672</v>
      </c>
      <c r="D714" s="76" t="s">
        <v>3157</v>
      </c>
      <c r="E714" s="75" t="s">
        <v>2347</v>
      </c>
      <c r="F714" s="79" t="s">
        <v>2336</v>
      </c>
      <c r="G714" s="77" t="s">
        <v>3292</v>
      </c>
      <c r="H714" s="78">
        <v>1656000000</v>
      </c>
      <c r="I714" s="78">
        <v>1656000000</v>
      </c>
      <c r="J714" s="79" t="s">
        <v>2874</v>
      </c>
      <c r="K714" s="79" t="s">
        <v>2221</v>
      </c>
      <c r="L714" s="76" t="s">
        <v>2549</v>
      </c>
      <c r="M714" s="76" t="s">
        <v>2444</v>
      </c>
      <c r="N714" s="76" t="s">
        <v>5279</v>
      </c>
      <c r="O714" s="76" t="s">
        <v>5268</v>
      </c>
      <c r="P714" s="79" t="s">
        <v>2459</v>
      </c>
      <c r="Q714" s="79" t="s">
        <v>2473</v>
      </c>
      <c r="R714" s="79" t="s">
        <v>1806</v>
      </c>
      <c r="S714" s="79"/>
      <c r="T714" s="79" t="s">
        <v>5487</v>
      </c>
      <c r="U714" s="80" t="s">
        <v>5621</v>
      </c>
      <c r="V714" s="80"/>
      <c r="W714" s="79"/>
      <c r="X714" s="81"/>
      <c r="Y714" s="79"/>
      <c r="Z714" s="79"/>
      <c r="AA714" s="82" t="str">
        <f t="shared" si="13"/>
        <v/>
      </c>
      <c r="AB714" s="80"/>
      <c r="AC714" s="80"/>
      <c r="AD714" s="80"/>
      <c r="AE714" s="76" t="s">
        <v>5658</v>
      </c>
      <c r="AF714" s="79" t="s">
        <v>2361</v>
      </c>
      <c r="AG714" s="76" t="s">
        <v>2451</v>
      </c>
    </row>
    <row r="715" spans="1:33" s="83" customFormat="1" ht="76.5" x14ac:dyDescent="0.25">
      <c r="A715" s="74" t="s">
        <v>2442</v>
      </c>
      <c r="B715" s="75">
        <v>81101510</v>
      </c>
      <c r="C715" s="76" t="s">
        <v>5673</v>
      </c>
      <c r="D715" s="76" t="s">
        <v>3157</v>
      </c>
      <c r="E715" s="75" t="s">
        <v>2347</v>
      </c>
      <c r="F715" s="75" t="s">
        <v>2362</v>
      </c>
      <c r="G715" s="77" t="s">
        <v>3292</v>
      </c>
      <c r="H715" s="78">
        <v>184000000</v>
      </c>
      <c r="I715" s="78">
        <v>184000000</v>
      </c>
      <c r="J715" s="79" t="s">
        <v>2874</v>
      </c>
      <c r="K715" s="79" t="s">
        <v>2221</v>
      </c>
      <c r="L715" s="76" t="s">
        <v>2549</v>
      </c>
      <c r="M715" s="76" t="s">
        <v>2444</v>
      </c>
      <c r="N715" s="76" t="s">
        <v>5279</v>
      </c>
      <c r="O715" s="76" t="s">
        <v>5268</v>
      </c>
      <c r="P715" s="79" t="s">
        <v>2459</v>
      </c>
      <c r="Q715" s="79" t="s">
        <v>2473</v>
      </c>
      <c r="R715" s="79" t="s">
        <v>1806</v>
      </c>
      <c r="S715" s="79"/>
      <c r="T715" s="79" t="s">
        <v>5487</v>
      </c>
      <c r="U715" s="80" t="s">
        <v>5621</v>
      </c>
      <c r="V715" s="80"/>
      <c r="W715" s="79"/>
      <c r="X715" s="81"/>
      <c r="Y715" s="79"/>
      <c r="Z715" s="79"/>
      <c r="AA715" s="82" t="str">
        <f t="shared" si="13"/>
        <v/>
      </c>
      <c r="AB715" s="80"/>
      <c r="AC715" s="80"/>
      <c r="AD715" s="80"/>
      <c r="AE715" s="76" t="s">
        <v>5452</v>
      </c>
      <c r="AF715" s="79" t="s">
        <v>2223</v>
      </c>
      <c r="AG715" s="76" t="s">
        <v>2449</v>
      </c>
    </row>
    <row r="716" spans="1:33" s="83" customFormat="1" ht="76.5" x14ac:dyDescent="0.25">
      <c r="A716" s="74" t="s">
        <v>2442</v>
      </c>
      <c r="B716" s="75" t="s">
        <v>5265</v>
      </c>
      <c r="C716" s="76" t="s">
        <v>5674</v>
      </c>
      <c r="D716" s="76" t="s">
        <v>3157</v>
      </c>
      <c r="E716" s="75" t="s">
        <v>2347</v>
      </c>
      <c r="F716" s="79" t="s">
        <v>2336</v>
      </c>
      <c r="G716" s="77" t="s">
        <v>3292</v>
      </c>
      <c r="H716" s="78">
        <v>1656000000</v>
      </c>
      <c r="I716" s="78">
        <v>1656000000</v>
      </c>
      <c r="J716" s="79" t="s">
        <v>2874</v>
      </c>
      <c r="K716" s="79" t="s">
        <v>2221</v>
      </c>
      <c r="L716" s="76" t="s">
        <v>2549</v>
      </c>
      <c r="M716" s="76" t="s">
        <v>2444</v>
      </c>
      <c r="N716" s="76" t="s">
        <v>5279</v>
      </c>
      <c r="O716" s="76" t="s">
        <v>5268</v>
      </c>
      <c r="P716" s="79" t="s">
        <v>2459</v>
      </c>
      <c r="Q716" s="79" t="s">
        <v>2473</v>
      </c>
      <c r="R716" s="79" t="s">
        <v>1806</v>
      </c>
      <c r="S716" s="79"/>
      <c r="T716" s="79" t="s">
        <v>5487</v>
      </c>
      <c r="U716" s="80" t="s">
        <v>5621</v>
      </c>
      <c r="V716" s="80"/>
      <c r="W716" s="79"/>
      <c r="X716" s="81"/>
      <c r="Y716" s="79"/>
      <c r="Z716" s="79"/>
      <c r="AA716" s="82" t="str">
        <f t="shared" si="13"/>
        <v/>
      </c>
      <c r="AB716" s="80"/>
      <c r="AC716" s="80"/>
      <c r="AD716" s="80"/>
      <c r="AE716" s="76" t="s">
        <v>5658</v>
      </c>
      <c r="AF716" s="79" t="s">
        <v>2361</v>
      </c>
      <c r="AG716" s="76" t="s">
        <v>2451</v>
      </c>
    </row>
    <row r="717" spans="1:33" s="83" customFormat="1" ht="76.5" x14ac:dyDescent="0.25">
      <c r="A717" s="74" t="s">
        <v>2442</v>
      </c>
      <c r="B717" s="75">
        <v>81101510</v>
      </c>
      <c r="C717" s="76" t="s">
        <v>5675</v>
      </c>
      <c r="D717" s="76" t="s">
        <v>3157</v>
      </c>
      <c r="E717" s="75" t="s">
        <v>2347</v>
      </c>
      <c r="F717" s="75" t="s">
        <v>2362</v>
      </c>
      <c r="G717" s="77" t="s">
        <v>3292</v>
      </c>
      <c r="H717" s="78">
        <v>184000000</v>
      </c>
      <c r="I717" s="78">
        <v>184000000</v>
      </c>
      <c r="J717" s="79" t="s">
        <v>2874</v>
      </c>
      <c r="K717" s="79" t="s">
        <v>2221</v>
      </c>
      <c r="L717" s="76" t="s">
        <v>2549</v>
      </c>
      <c r="M717" s="76" t="s">
        <v>2444</v>
      </c>
      <c r="N717" s="76" t="s">
        <v>5279</v>
      </c>
      <c r="O717" s="76" t="s">
        <v>5268</v>
      </c>
      <c r="P717" s="79" t="s">
        <v>2459</v>
      </c>
      <c r="Q717" s="79" t="s">
        <v>2473</v>
      </c>
      <c r="R717" s="79" t="s">
        <v>1806</v>
      </c>
      <c r="S717" s="79"/>
      <c r="T717" s="79" t="s">
        <v>5487</v>
      </c>
      <c r="U717" s="80" t="s">
        <v>5621</v>
      </c>
      <c r="V717" s="80"/>
      <c r="W717" s="79"/>
      <c r="X717" s="81"/>
      <c r="Y717" s="79"/>
      <c r="Z717" s="79"/>
      <c r="AA717" s="82" t="str">
        <f t="shared" ref="AA717:AA780" si="15">+IF(AND(W717="",X717="",Y717="",Z717=""),"",IF(AND(W717&lt;&gt;"",X717="",Y717="",Z717=""),0%,IF(AND(W717&lt;&gt;"",X717&lt;&gt;"",Y717="",Z717=""),33%,IF(AND(W717&lt;&gt;"",X717&lt;&gt;"",Y717&lt;&gt;"",Z717=""),66%,IF(AND(W717&lt;&gt;"",X717&lt;&gt;"",Y717&lt;&gt;"",Z717&lt;&gt;""),100%,"Información incompleta")))))</f>
        <v/>
      </c>
      <c r="AB717" s="80"/>
      <c r="AC717" s="80"/>
      <c r="AD717" s="80"/>
      <c r="AE717" s="76" t="s">
        <v>5452</v>
      </c>
      <c r="AF717" s="79" t="s">
        <v>2223</v>
      </c>
      <c r="AG717" s="76" t="s">
        <v>2449</v>
      </c>
    </row>
    <row r="718" spans="1:33" s="83" customFormat="1" ht="76.5" x14ac:dyDescent="0.25">
      <c r="A718" s="74" t="s">
        <v>2442</v>
      </c>
      <c r="B718" s="75" t="s">
        <v>5265</v>
      </c>
      <c r="C718" s="76" t="s">
        <v>5676</v>
      </c>
      <c r="D718" s="76" t="s">
        <v>3157</v>
      </c>
      <c r="E718" s="75" t="s">
        <v>2347</v>
      </c>
      <c r="F718" s="79" t="s">
        <v>2336</v>
      </c>
      <c r="G718" s="77" t="s">
        <v>3292</v>
      </c>
      <c r="H718" s="78">
        <v>1656000000</v>
      </c>
      <c r="I718" s="78">
        <v>1656000000</v>
      </c>
      <c r="J718" s="79" t="s">
        <v>2874</v>
      </c>
      <c r="K718" s="79" t="s">
        <v>2221</v>
      </c>
      <c r="L718" s="76" t="s">
        <v>2549</v>
      </c>
      <c r="M718" s="76" t="s">
        <v>2444</v>
      </c>
      <c r="N718" s="76" t="s">
        <v>5279</v>
      </c>
      <c r="O718" s="76" t="s">
        <v>5268</v>
      </c>
      <c r="P718" s="79" t="s">
        <v>2459</v>
      </c>
      <c r="Q718" s="79" t="s">
        <v>2473</v>
      </c>
      <c r="R718" s="79" t="s">
        <v>1806</v>
      </c>
      <c r="S718" s="79"/>
      <c r="T718" s="79" t="s">
        <v>5487</v>
      </c>
      <c r="U718" s="80" t="s">
        <v>5621</v>
      </c>
      <c r="V718" s="80"/>
      <c r="W718" s="79"/>
      <c r="X718" s="81"/>
      <c r="Y718" s="79"/>
      <c r="Z718" s="79"/>
      <c r="AA718" s="82" t="str">
        <f t="shared" si="15"/>
        <v/>
      </c>
      <c r="AB718" s="80"/>
      <c r="AC718" s="80"/>
      <c r="AD718" s="80"/>
      <c r="AE718" s="76" t="s">
        <v>5658</v>
      </c>
      <c r="AF718" s="79" t="s">
        <v>2361</v>
      </c>
      <c r="AG718" s="76" t="s">
        <v>2451</v>
      </c>
    </row>
    <row r="719" spans="1:33" s="83" customFormat="1" ht="76.5" x14ac:dyDescent="0.25">
      <c r="A719" s="74" t="s">
        <v>2442</v>
      </c>
      <c r="B719" s="75">
        <v>81101510</v>
      </c>
      <c r="C719" s="76" t="s">
        <v>5677</v>
      </c>
      <c r="D719" s="76" t="s">
        <v>3157</v>
      </c>
      <c r="E719" s="75" t="s">
        <v>2347</v>
      </c>
      <c r="F719" s="75" t="s">
        <v>2362</v>
      </c>
      <c r="G719" s="77" t="s">
        <v>3292</v>
      </c>
      <c r="H719" s="78">
        <v>184000000</v>
      </c>
      <c r="I719" s="78">
        <v>184000000</v>
      </c>
      <c r="J719" s="79" t="s">
        <v>2874</v>
      </c>
      <c r="K719" s="79" t="s">
        <v>2221</v>
      </c>
      <c r="L719" s="76" t="s">
        <v>2549</v>
      </c>
      <c r="M719" s="76" t="s">
        <v>2444</v>
      </c>
      <c r="N719" s="76" t="s">
        <v>5279</v>
      </c>
      <c r="O719" s="76" t="s">
        <v>5268</v>
      </c>
      <c r="P719" s="79" t="s">
        <v>2459</v>
      </c>
      <c r="Q719" s="79" t="s">
        <v>2473</v>
      </c>
      <c r="R719" s="79" t="s">
        <v>1806</v>
      </c>
      <c r="S719" s="79"/>
      <c r="T719" s="79" t="s">
        <v>5487</v>
      </c>
      <c r="U719" s="80" t="s">
        <v>5621</v>
      </c>
      <c r="V719" s="80"/>
      <c r="W719" s="79"/>
      <c r="X719" s="81"/>
      <c r="Y719" s="79"/>
      <c r="Z719" s="79"/>
      <c r="AA719" s="82" t="str">
        <f t="shared" si="15"/>
        <v/>
      </c>
      <c r="AB719" s="80"/>
      <c r="AC719" s="80"/>
      <c r="AD719" s="80"/>
      <c r="AE719" s="76" t="s">
        <v>5452</v>
      </c>
      <c r="AF719" s="79" t="s">
        <v>2223</v>
      </c>
      <c r="AG719" s="76" t="s">
        <v>2449</v>
      </c>
    </row>
    <row r="720" spans="1:33" s="83" customFormat="1" ht="76.5" x14ac:dyDescent="0.25">
      <c r="A720" s="74" t="s">
        <v>2442</v>
      </c>
      <c r="B720" s="75" t="s">
        <v>5265</v>
      </c>
      <c r="C720" s="76" t="s">
        <v>5678</v>
      </c>
      <c r="D720" s="76" t="s">
        <v>3157</v>
      </c>
      <c r="E720" s="75" t="s">
        <v>2347</v>
      </c>
      <c r="F720" s="79" t="s">
        <v>2336</v>
      </c>
      <c r="G720" s="77" t="s">
        <v>3292</v>
      </c>
      <c r="H720" s="78">
        <v>1656000000</v>
      </c>
      <c r="I720" s="78">
        <v>1656000000</v>
      </c>
      <c r="J720" s="79" t="s">
        <v>2874</v>
      </c>
      <c r="K720" s="79" t="s">
        <v>2221</v>
      </c>
      <c r="L720" s="76" t="s">
        <v>2549</v>
      </c>
      <c r="M720" s="76" t="s">
        <v>2444</v>
      </c>
      <c r="N720" s="76" t="s">
        <v>5279</v>
      </c>
      <c r="O720" s="76" t="s">
        <v>5268</v>
      </c>
      <c r="P720" s="79" t="s">
        <v>2459</v>
      </c>
      <c r="Q720" s="79" t="s">
        <v>2473</v>
      </c>
      <c r="R720" s="79" t="s">
        <v>1806</v>
      </c>
      <c r="S720" s="79"/>
      <c r="T720" s="79" t="s">
        <v>5487</v>
      </c>
      <c r="U720" s="80" t="s">
        <v>5621</v>
      </c>
      <c r="V720" s="80"/>
      <c r="W720" s="79"/>
      <c r="X720" s="81"/>
      <c r="Y720" s="79"/>
      <c r="Z720" s="79"/>
      <c r="AA720" s="82" t="str">
        <f t="shared" si="15"/>
        <v/>
      </c>
      <c r="AB720" s="80"/>
      <c r="AC720" s="80"/>
      <c r="AD720" s="80"/>
      <c r="AE720" s="76" t="s">
        <v>5658</v>
      </c>
      <c r="AF720" s="79" t="s">
        <v>2361</v>
      </c>
      <c r="AG720" s="76" t="s">
        <v>2451</v>
      </c>
    </row>
    <row r="721" spans="1:33" s="83" customFormat="1" ht="76.5" x14ac:dyDescent="0.25">
      <c r="A721" s="74" t="s">
        <v>2442</v>
      </c>
      <c r="B721" s="75">
        <v>81101510</v>
      </c>
      <c r="C721" s="76" t="s">
        <v>5679</v>
      </c>
      <c r="D721" s="76" t="s">
        <v>3157</v>
      </c>
      <c r="E721" s="75" t="s">
        <v>2347</v>
      </c>
      <c r="F721" s="75" t="s">
        <v>2362</v>
      </c>
      <c r="G721" s="77" t="s">
        <v>3292</v>
      </c>
      <c r="H721" s="78">
        <v>184000000</v>
      </c>
      <c r="I721" s="78">
        <v>184000000</v>
      </c>
      <c r="J721" s="79" t="s">
        <v>2874</v>
      </c>
      <c r="K721" s="79" t="s">
        <v>2221</v>
      </c>
      <c r="L721" s="76" t="s">
        <v>2549</v>
      </c>
      <c r="M721" s="76" t="s">
        <v>2444</v>
      </c>
      <c r="N721" s="76" t="s">
        <v>5279</v>
      </c>
      <c r="O721" s="76" t="s">
        <v>5268</v>
      </c>
      <c r="P721" s="79" t="s">
        <v>2459</v>
      </c>
      <c r="Q721" s="79" t="s">
        <v>2473</v>
      </c>
      <c r="R721" s="79" t="s">
        <v>1806</v>
      </c>
      <c r="S721" s="79"/>
      <c r="T721" s="79" t="s">
        <v>5487</v>
      </c>
      <c r="U721" s="80" t="s">
        <v>5621</v>
      </c>
      <c r="V721" s="80"/>
      <c r="W721" s="79"/>
      <c r="X721" s="81"/>
      <c r="Y721" s="79"/>
      <c r="Z721" s="79"/>
      <c r="AA721" s="82" t="str">
        <f t="shared" si="15"/>
        <v/>
      </c>
      <c r="AB721" s="80"/>
      <c r="AC721" s="80"/>
      <c r="AD721" s="80"/>
      <c r="AE721" s="76" t="s">
        <v>5452</v>
      </c>
      <c r="AF721" s="79" t="s">
        <v>2223</v>
      </c>
      <c r="AG721" s="76" t="s">
        <v>2449</v>
      </c>
    </row>
    <row r="722" spans="1:33" s="83" customFormat="1" ht="76.5" x14ac:dyDescent="0.25">
      <c r="A722" s="74" t="s">
        <v>2442</v>
      </c>
      <c r="B722" s="75" t="s">
        <v>5265</v>
      </c>
      <c r="C722" s="76" t="s">
        <v>5680</v>
      </c>
      <c r="D722" s="76" t="s">
        <v>3157</v>
      </c>
      <c r="E722" s="75" t="s">
        <v>2347</v>
      </c>
      <c r="F722" s="79" t="s">
        <v>2336</v>
      </c>
      <c r="G722" s="77" t="s">
        <v>3292</v>
      </c>
      <c r="H722" s="78">
        <v>1656000000</v>
      </c>
      <c r="I722" s="78">
        <v>1656000000</v>
      </c>
      <c r="J722" s="79" t="s">
        <v>2874</v>
      </c>
      <c r="K722" s="79" t="s">
        <v>2221</v>
      </c>
      <c r="L722" s="76" t="s">
        <v>2549</v>
      </c>
      <c r="M722" s="76" t="s">
        <v>2444</v>
      </c>
      <c r="N722" s="76" t="s">
        <v>5279</v>
      </c>
      <c r="O722" s="76" t="s">
        <v>5268</v>
      </c>
      <c r="P722" s="79" t="s">
        <v>2459</v>
      </c>
      <c r="Q722" s="79" t="s">
        <v>2473</v>
      </c>
      <c r="R722" s="79" t="s">
        <v>1806</v>
      </c>
      <c r="S722" s="79"/>
      <c r="T722" s="79" t="s">
        <v>5487</v>
      </c>
      <c r="U722" s="80" t="s">
        <v>5621</v>
      </c>
      <c r="V722" s="80"/>
      <c r="W722" s="79"/>
      <c r="X722" s="81"/>
      <c r="Y722" s="79"/>
      <c r="Z722" s="79"/>
      <c r="AA722" s="82" t="str">
        <f t="shared" si="15"/>
        <v/>
      </c>
      <c r="AB722" s="80"/>
      <c r="AC722" s="80"/>
      <c r="AD722" s="80"/>
      <c r="AE722" s="76" t="s">
        <v>5658</v>
      </c>
      <c r="AF722" s="79" t="s">
        <v>2361</v>
      </c>
      <c r="AG722" s="76" t="s">
        <v>2451</v>
      </c>
    </row>
    <row r="723" spans="1:33" s="83" customFormat="1" ht="76.5" x14ac:dyDescent="0.25">
      <c r="A723" s="74" t="s">
        <v>2442</v>
      </c>
      <c r="B723" s="75">
        <v>81101510</v>
      </c>
      <c r="C723" s="76" t="s">
        <v>5681</v>
      </c>
      <c r="D723" s="76" t="s">
        <v>3157</v>
      </c>
      <c r="E723" s="75" t="s">
        <v>2347</v>
      </c>
      <c r="F723" s="75" t="s">
        <v>2362</v>
      </c>
      <c r="G723" s="77" t="s">
        <v>3292</v>
      </c>
      <c r="H723" s="78">
        <v>184000000</v>
      </c>
      <c r="I723" s="78">
        <v>184000000</v>
      </c>
      <c r="J723" s="79" t="s">
        <v>2874</v>
      </c>
      <c r="K723" s="79" t="s">
        <v>2221</v>
      </c>
      <c r="L723" s="76" t="s">
        <v>2549</v>
      </c>
      <c r="M723" s="76" t="s">
        <v>2444</v>
      </c>
      <c r="N723" s="76" t="s">
        <v>5279</v>
      </c>
      <c r="O723" s="76" t="s">
        <v>5268</v>
      </c>
      <c r="P723" s="79" t="s">
        <v>2459</v>
      </c>
      <c r="Q723" s="79" t="s">
        <v>2473</v>
      </c>
      <c r="R723" s="79" t="s">
        <v>1806</v>
      </c>
      <c r="S723" s="79"/>
      <c r="T723" s="79" t="s">
        <v>5487</v>
      </c>
      <c r="U723" s="80" t="s">
        <v>5621</v>
      </c>
      <c r="V723" s="80"/>
      <c r="W723" s="79"/>
      <c r="X723" s="81"/>
      <c r="Y723" s="79"/>
      <c r="Z723" s="79"/>
      <c r="AA723" s="82" t="str">
        <f t="shared" si="15"/>
        <v/>
      </c>
      <c r="AB723" s="80"/>
      <c r="AC723" s="80"/>
      <c r="AD723" s="80"/>
      <c r="AE723" s="76" t="s">
        <v>5452</v>
      </c>
      <c r="AF723" s="79" t="s">
        <v>2223</v>
      </c>
      <c r="AG723" s="76" t="s">
        <v>2449</v>
      </c>
    </row>
    <row r="724" spans="1:33" s="83" customFormat="1" ht="76.5" x14ac:dyDescent="0.25">
      <c r="A724" s="74" t="s">
        <v>2442</v>
      </c>
      <c r="B724" s="75" t="s">
        <v>5265</v>
      </c>
      <c r="C724" s="76" t="s">
        <v>5682</v>
      </c>
      <c r="D724" s="76" t="s">
        <v>3157</v>
      </c>
      <c r="E724" s="75" t="s">
        <v>2347</v>
      </c>
      <c r="F724" s="79" t="s">
        <v>2336</v>
      </c>
      <c r="G724" s="77" t="s">
        <v>3292</v>
      </c>
      <c r="H724" s="78">
        <v>1656000000</v>
      </c>
      <c r="I724" s="78">
        <v>1656000000</v>
      </c>
      <c r="J724" s="79" t="s">
        <v>2874</v>
      </c>
      <c r="K724" s="79" t="s">
        <v>2221</v>
      </c>
      <c r="L724" s="76" t="s">
        <v>2549</v>
      </c>
      <c r="M724" s="76" t="s">
        <v>2444</v>
      </c>
      <c r="N724" s="76" t="s">
        <v>5279</v>
      </c>
      <c r="O724" s="76" t="s">
        <v>5268</v>
      </c>
      <c r="P724" s="79" t="s">
        <v>2459</v>
      </c>
      <c r="Q724" s="79" t="s">
        <v>2473</v>
      </c>
      <c r="R724" s="79" t="s">
        <v>1806</v>
      </c>
      <c r="S724" s="79"/>
      <c r="T724" s="79" t="s">
        <v>5487</v>
      </c>
      <c r="U724" s="80" t="s">
        <v>5621</v>
      </c>
      <c r="V724" s="80"/>
      <c r="W724" s="79"/>
      <c r="X724" s="81"/>
      <c r="Y724" s="79"/>
      <c r="Z724" s="79"/>
      <c r="AA724" s="82" t="str">
        <f t="shared" si="15"/>
        <v/>
      </c>
      <c r="AB724" s="80"/>
      <c r="AC724" s="80"/>
      <c r="AD724" s="80"/>
      <c r="AE724" s="76" t="s">
        <v>5658</v>
      </c>
      <c r="AF724" s="79" t="s">
        <v>2361</v>
      </c>
      <c r="AG724" s="76" t="s">
        <v>2451</v>
      </c>
    </row>
    <row r="725" spans="1:33" s="83" customFormat="1" ht="76.5" x14ac:dyDescent="0.25">
      <c r="A725" s="74" t="s">
        <v>2442</v>
      </c>
      <c r="B725" s="75">
        <v>81101510</v>
      </c>
      <c r="C725" s="76" t="s">
        <v>5683</v>
      </c>
      <c r="D725" s="76" t="s">
        <v>3157</v>
      </c>
      <c r="E725" s="75" t="s">
        <v>2347</v>
      </c>
      <c r="F725" s="75" t="s">
        <v>2362</v>
      </c>
      <c r="G725" s="77" t="s">
        <v>3292</v>
      </c>
      <c r="H725" s="78">
        <v>184000000</v>
      </c>
      <c r="I725" s="78">
        <v>184000000</v>
      </c>
      <c r="J725" s="79" t="s">
        <v>2874</v>
      </c>
      <c r="K725" s="79" t="s">
        <v>2221</v>
      </c>
      <c r="L725" s="76" t="s">
        <v>2549</v>
      </c>
      <c r="M725" s="76" t="s">
        <v>2444</v>
      </c>
      <c r="N725" s="76" t="s">
        <v>5279</v>
      </c>
      <c r="O725" s="76" t="s">
        <v>5268</v>
      </c>
      <c r="P725" s="79" t="s">
        <v>2459</v>
      </c>
      <c r="Q725" s="79" t="s">
        <v>2473</v>
      </c>
      <c r="R725" s="79" t="s">
        <v>1806</v>
      </c>
      <c r="S725" s="79"/>
      <c r="T725" s="79" t="s">
        <v>5487</v>
      </c>
      <c r="U725" s="80" t="s">
        <v>5621</v>
      </c>
      <c r="V725" s="80"/>
      <c r="W725" s="79"/>
      <c r="X725" s="81"/>
      <c r="Y725" s="79"/>
      <c r="Z725" s="79"/>
      <c r="AA725" s="82" t="str">
        <f t="shared" si="15"/>
        <v/>
      </c>
      <c r="AB725" s="80"/>
      <c r="AC725" s="80"/>
      <c r="AD725" s="80"/>
      <c r="AE725" s="76" t="s">
        <v>5452</v>
      </c>
      <c r="AF725" s="79" t="s">
        <v>2223</v>
      </c>
      <c r="AG725" s="76" t="s">
        <v>2449</v>
      </c>
    </row>
    <row r="726" spans="1:33" s="83" customFormat="1" ht="76.5" x14ac:dyDescent="0.25">
      <c r="A726" s="74" t="s">
        <v>2442</v>
      </c>
      <c r="B726" s="75" t="s">
        <v>5265</v>
      </c>
      <c r="C726" s="76" t="s">
        <v>5684</v>
      </c>
      <c r="D726" s="76" t="s">
        <v>3157</v>
      </c>
      <c r="E726" s="75" t="s">
        <v>2347</v>
      </c>
      <c r="F726" s="79" t="s">
        <v>2336</v>
      </c>
      <c r="G726" s="77" t="s">
        <v>3292</v>
      </c>
      <c r="H726" s="78">
        <v>1656000000</v>
      </c>
      <c r="I726" s="78">
        <v>1656000000</v>
      </c>
      <c r="J726" s="79" t="s">
        <v>2874</v>
      </c>
      <c r="K726" s="79" t="s">
        <v>2221</v>
      </c>
      <c r="L726" s="76" t="s">
        <v>2549</v>
      </c>
      <c r="M726" s="76" t="s">
        <v>2444</v>
      </c>
      <c r="N726" s="76" t="s">
        <v>5279</v>
      </c>
      <c r="O726" s="76" t="s">
        <v>5268</v>
      </c>
      <c r="P726" s="79" t="s">
        <v>2459</v>
      </c>
      <c r="Q726" s="79" t="s">
        <v>2473</v>
      </c>
      <c r="R726" s="79" t="s">
        <v>1806</v>
      </c>
      <c r="S726" s="79"/>
      <c r="T726" s="79" t="s">
        <v>5487</v>
      </c>
      <c r="U726" s="80" t="s">
        <v>5621</v>
      </c>
      <c r="V726" s="80"/>
      <c r="W726" s="79"/>
      <c r="X726" s="81"/>
      <c r="Y726" s="79"/>
      <c r="Z726" s="79"/>
      <c r="AA726" s="82" t="str">
        <f t="shared" si="15"/>
        <v/>
      </c>
      <c r="AB726" s="80"/>
      <c r="AC726" s="80"/>
      <c r="AD726" s="80"/>
      <c r="AE726" s="76" t="s">
        <v>5658</v>
      </c>
      <c r="AF726" s="79" t="s">
        <v>2361</v>
      </c>
      <c r="AG726" s="76" t="s">
        <v>2451</v>
      </c>
    </row>
    <row r="727" spans="1:33" s="83" customFormat="1" ht="76.5" x14ac:dyDescent="0.25">
      <c r="A727" s="74" t="s">
        <v>2442</v>
      </c>
      <c r="B727" s="75">
        <v>81101510</v>
      </c>
      <c r="C727" s="76" t="s">
        <v>5685</v>
      </c>
      <c r="D727" s="76" t="s">
        <v>3157</v>
      </c>
      <c r="E727" s="75" t="s">
        <v>2347</v>
      </c>
      <c r="F727" s="75" t="s">
        <v>2362</v>
      </c>
      <c r="G727" s="77" t="s">
        <v>3292</v>
      </c>
      <c r="H727" s="78">
        <v>184000000</v>
      </c>
      <c r="I727" s="78">
        <v>184000000</v>
      </c>
      <c r="J727" s="79" t="s">
        <v>2874</v>
      </c>
      <c r="K727" s="79" t="s">
        <v>2221</v>
      </c>
      <c r="L727" s="76" t="s">
        <v>2549</v>
      </c>
      <c r="M727" s="76" t="s">
        <v>2444</v>
      </c>
      <c r="N727" s="76" t="s">
        <v>5279</v>
      </c>
      <c r="O727" s="76" t="s">
        <v>5268</v>
      </c>
      <c r="P727" s="79" t="s">
        <v>2459</v>
      </c>
      <c r="Q727" s="79" t="s">
        <v>2473</v>
      </c>
      <c r="R727" s="79" t="s">
        <v>1806</v>
      </c>
      <c r="S727" s="79"/>
      <c r="T727" s="79" t="s">
        <v>5487</v>
      </c>
      <c r="U727" s="80" t="s">
        <v>5621</v>
      </c>
      <c r="V727" s="80"/>
      <c r="W727" s="79"/>
      <c r="X727" s="81"/>
      <c r="Y727" s="79"/>
      <c r="Z727" s="79"/>
      <c r="AA727" s="82" t="str">
        <f t="shared" si="15"/>
        <v/>
      </c>
      <c r="AB727" s="80"/>
      <c r="AC727" s="80"/>
      <c r="AD727" s="80"/>
      <c r="AE727" s="76" t="s">
        <v>5452</v>
      </c>
      <c r="AF727" s="79" t="s">
        <v>2223</v>
      </c>
      <c r="AG727" s="76" t="s">
        <v>2449</v>
      </c>
    </row>
    <row r="728" spans="1:33" s="83" customFormat="1" ht="76.5" x14ac:dyDescent="0.25">
      <c r="A728" s="74" t="s">
        <v>2442</v>
      </c>
      <c r="B728" s="75" t="s">
        <v>5265</v>
      </c>
      <c r="C728" s="76" t="s">
        <v>5686</v>
      </c>
      <c r="D728" s="76" t="s">
        <v>3157</v>
      </c>
      <c r="E728" s="75" t="s">
        <v>2347</v>
      </c>
      <c r="F728" s="79" t="s">
        <v>2336</v>
      </c>
      <c r="G728" s="77" t="s">
        <v>3292</v>
      </c>
      <c r="H728" s="78">
        <v>1656000000</v>
      </c>
      <c r="I728" s="78">
        <v>1656000000</v>
      </c>
      <c r="J728" s="79" t="s">
        <v>2874</v>
      </c>
      <c r="K728" s="79" t="s">
        <v>2221</v>
      </c>
      <c r="L728" s="76" t="s">
        <v>2549</v>
      </c>
      <c r="M728" s="76" t="s">
        <v>2444</v>
      </c>
      <c r="N728" s="76" t="s">
        <v>5279</v>
      </c>
      <c r="O728" s="76" t="s">
        <v>5268</v>
      </c>
      <c r="P728" s="79" t="s">
        <v>2459</v>
      </c>
      <c r="Q728" s="79" t="s">
        <v>2473</v>
      </c>
      <c r="R728" s="79" t="s">
        <v>1806</v>
      </c>
      <c r="S728" s="79"/>
      <c r="T728" s="79" t="s">
        <v>5487</v>
      </c>
      <c r="U728" s="80" t="s">
        <v>5621</v>
      </c>
      <c r="V728" s="80"/>
      <c r="W728" s="79"/>
      <c r="X728" s="81"/>
      <c r="Y728" s="79"/>
      <c r="Z728" s="79"/>
      <c r="AA728" s="82" t="str">
        <f t="shared" si="15"/>
        <v/>
      </c>
      <c r="AB728" s="80"/>
      <c r="AC728" s="80"/>
      <c r="AD728" s="80"/>
      <c r="AE728" s="76" t="s">
        <v>5658</v>
      </c>
      <c r="AF728" s="79" t="s">
        <v>2361</v>
      </c>
      <c r="AG728" s="76" t="s">
        <v>2451</v>
      </c>
    </row>
    <row r="729" spans="1:33" s="83" customFormat="1" ht="76.5" x14ac:dyDescent="0.25">
      <c r="A729" s="74" t="s">
        <v>2442</v>
      </c>
      <c r="B729" s="75">
        <v>81101510</v>
      </c>
      <c r="C729" s="76" t="s">
        <v>5687</v>
      </c>
      <c r="D729" s="76" t="s">
        <v>3157</v>
      </c>
      <c r="E729" s="75" t="s">
        <v>2347</v>
      </c>
      <c r="F729" s="75" t="s">
        <v>2362</v>
      </c>
      <c r="G729" s="77" t="s">
        <v>3292</v>
      </c>
      <c r="H729" s="78">
        <v>184000000</v>
      </c>
      <c r="I729" s="78">
        <v>184000000</v>
      </c>
      <c r="J729" s="79" t="s">
        <v>2874</v>
      </c>
      <c r="K729" s="79" t="s">
        <v>2221</v>
      </c>
      <c r="L729" s="76" t="s">
        <v>2549</v>
      </c>
      <c r="M729" s="76" t="s">
        <v>2444</v>
      </c>
      <c r="N729" s="76" t="s">
        <v>5279</v>
      </c>
      <c r="O729" s="76" t="s">
        <v>5268</v>
      </c>
      <c r="P729" s="79" t="s">
        <v>2459</v>
      </c>
      <c r="Q729" s="79" t="s">
        <v>2473</v>
      </c>
      <c r="R729" s="79" t="s">
        <v>1806</v>
      </c>
      <c r="S729" s="79"/>
      <c r="T729" s="79" t="s">
        <v>5487</v>
      </c>
      <c r="U729" s="80" t="s">
        <v>5621</v>
      </c>
      <c r="V729" s="80"/>
      <c r="W729" s="79"/>
      <c r="X729" s="81"/>
      <c r="Y729" s="79"/>
      <c r="Z729" s="79"/>
      <c r="AA729" s="82" t="str">
        <f t="shared" si="15"/>
        <v/>
      </c>
      <c r="AB729" s="80"/>
      <c r="AC729" s="80"/>
      <c r="AD729" s="80"/>
      <c r="AE729" s="76" t="s">
        <v>5452</v>
      </c>
      <c r="AF729" s="79" t="s">
        <v>2223</v>
      </c>
      <c r="AG729" s="76" t="s">
        <v>2449</v>
      </c>
    </row>
    <row r="730" spans="1:33" s="83" customFormat="1" ht="76.5" x14ac:dyDescent="0.25">
      <c r="A730" s="74" t="s">
        <v>2442</v>
      </c>
      <c r="B730" s="75" t="s">
        <v>5265</v>
      </c>
      <c r="C730" s="76" t="s">
        <v>5688</v>
      </c>
      <c r="D730" s="76" t="s">
        <v>3157</v>
      </c>
      <c r="E730" s="75" t="s">
        <v>2347</v>
      </c>
      <c r="F730" s="79" t="s">
        <v>2336</v>
      </c>
      <c r="G730" s="77" t="s">
        <v>3292</v>
      </c>
      <c r="H730" s="78">
        <v>1656000000</v>
      </c>
      <c r="I730" s="78">
        <v>1656000000</v>
      </c>
      <c r="J730" s="79" t="s">
        <v>2874</v>
      </c>
      <c r="K730" s="79" t="s">
        <v>2221</v>
      </c>
      <c r="L730" s="76" t="s">
        <v>2549</v>
      </c>
      <c r="M730" s="76" t="s">
        <v>2444</v>
      </c>
      <c r="N730" s="76" t="s">
        <v>5279</v>
      </c>
      <c r="O730" s="76" t="s">
        <v>5268</v>
      </c>
      <c r="P730" s="79" t="s">
        <v>2459</v>
      </c>
      <c r="Q730" s="79" t="s">
        <v>2473</v>
      </c>
      <c r="R730" s="79" t="s">
        <v>1806</v>
      </c>
      <c r="S730" s="79"/>
      <c r="T730" s="79" t="s">
        <v>5487</v>
      </c>
      <c r="U730" s="80" t="s">
        <v>5621</v>
      </c>
      <c r="V730" s="80"/>
      <c r="W730" s="79"/>
      <c r="X730" s="81"/>
      <c r="Y730" s="79"/>
      <c r="Z730" s="79"/>
      <c r="AA730" s="82" t="str">
        <f t="shared" si="15"/>
        <v/>
      </c>
      <c r="AB730" s="80"/>
      <c r="AC730" s="80"/>
      <c r="AD730" s="80"/>
      <c r="AE730" s="76" t="s">
        <v>5658</v>
      </c>
      <c r="AF730" s="79" t="s">
        <v>2361</v>
      </c>
      <c r="AG730" s="76" t="s">
        <v>2451</v>
      </c>
    </row>
    <row r="731" spans="1:33" s="83" customFormat="1" ht="76.5" x14ac:dyDescent="0.25">
      <c r="A731" s="74" t="s">
        <v>2442</v>
      </c>
      <c r="B731" s="75">
        <v>81101510</v>
      </c>
      <c r="C731" s="76" t="s">
        <v>5689</v>
      </c>
      <c r="D731" s="76" t="s">
        <v>3157</v>
      </c>
      <c r="E731" s="75" t="s">
        <v>2347</v>
      </c>
      <c r="F731" s="75" t="s">
        <v>2362</v>
      </c>
      <c r="G731" s="77" t="s">
        <v>3292</v>
      </c>
      <c r="H731" s="78">
        <v>184000000</v>
      </c>
      <c r="I731" s="78">
        <v>184000000</v>
      </c>
      <c r="J731" s="79" t="s">
        <v>2874</v>
      </c>
      <c r="K731" s="79" t="s">
        <v>2221</v>
      </c>
      <c r="L731" s="76" t="s">
        <v>2549</v>
      </c>
      <c r="M731" s="76" t="s">
        <v>2444</v>
      </c>
      <c r="N731" s="76" t="s">
        <v>5279</v>
      </c>
      <c r="O731" s="76" t="s">
        <v>5268</v>
      </c>
      <c r="P731" s="79" t="s">
        <v>2459</v>
      </c>
      <c r="Q731" s="79" t="s">
        <v>2473</v>
      </c>
      <c r="R731" s="79" t="s">
        <v>1806</v>
      </c>
      <c r="S731" s="79"/>
      <c r="T731" s="79" t="s">
        <v>5487</v>
      </c>
      <c r="U731" s="80" t="s">
        <v>5621</v>
      </c>
      <c r="V731" s="80"/>
      <c r="W731" s="79"/>
      <c r="X731" s="81"/>
      <c r="Y731" s="79"/>
      <c r="Z731" s="79"/>
      <c r="AA731" s="82" t="str">
        <f t="shared" si="15"/>
        <v/>
      </c>
      <c r="AB731" s="80"/>
      <c r="AC731" s="80"/>
      <c r="AD731" s="80"/>
      <c r="AE731" s="76" t="s">
        <v>5452</v>
      </c>
      <c r="AF731" s="79" t="s">
        <v>2223</v>
      </c>
      <c r="AG731" s="76" t="s">
        <v>2449</v>
      </c>
    </row>
    <row r="732" spans="1:33" s="83" customFormat="1" ht="76.5" x14ac:dyDescent="0.25">
      <c r="A732" s="74" t="s">
        <v>2442</v>
      </c>
      <c r="B732" s="75" t="s">
        <v>5265</v>
      </c>
      <c r="C732" s="76" t="s">
        <v>5690</v>
      </c>
      <c r="D732" s="76" t="s">
        <v>3157</v>
      </c>
      <c r="E732" s="75" t="s">
        <v>2347</v>
      </c>
      <c r="F732" s="79" t="s">
        <v>2336</v>
      </c>
      <c r="G732" s="77" t="s">
        <v>3292</v>
      </c>
      <c r="H732" s="78">
        <v>1656000000</v>
      </c>
      <c r="I732" s="78">
        <v>1656000000</v>
      </c>
      <c r="J732" s="79" t="s">
        <v>2874</v>
      </c>
      <c r="K732" s="79" t="s">
        <v>2221</v>
      </c>
      <c r="L732" s="76" t="s">
        <v>2549</v>
      </c>
      <c r="M732" s="76" t="s">
        <v>2444</v>
      </c>
      <c r="N732" s="76" t="s">
        <v>5279</v>
      </c>
      <c r="O732" s="76" t="s">
        <v>5268</v>
      </c>
      <c r="P732" s="79" t="s">
        <v>2459</v>
      </c>
      <c r="Q732" s="79" t="s">
        <v>2473</v>
      </c>
      <c r="R732" s="79" t="s">
        <v>1806</v>
      </c>
      <c r="S732" s="79"/>
      <c r="T732" s="79" t="s">
        <v>5487</v>
      </c>
      <c r="U732" s="80" t="s">
        <v>5621</v>
      </c>
      <c r="V732" s="80"/>
      <c r="W732" s="79"/>
      <c r="X732" s="81"/>
      <c r="Y732" s="79"/>
      <c r="Z732" s="79"/>
      <c r="AA732" s="82" t="str">
        <f t="shared" si="15"/>
        <v/>
      </c>
      <c r="AB732" s="80"/>
      <c r="AC732" s="80"/>
      <c r="AD732" s="80"/>
      <c r="AE732" s="76" t="s">
        <v>5658</v>
      </c>
      <c r="AF732" s="79" t="s">
        <v>2361</v>
      </c>
      <c r="AG732" s="76" t="s">
        <v>2451</v>
      </c>
    </row>
    <row r="733" spans="1:33" s="83" customFormat="1" ht="76.5" x14ac:dyDescent="0.25">
      <c r="A733" s="74" t="s">
        <v>2442</v>
      </c>
      <c r="B733" s="75">
        <v>81101510</v>
      </c>
      <c r="C733" s="76" t="s">
        <v>5691</v>
      </c>
      <c r="D733" s="76" t="s">
        <v>3157</v>
      </c>
      <c r="E733" s="75" t="s">
        <v>2347</v>
      </c>
      <c r="F733" s="75" t="s">
        <v>2362</v>
      </c>
      <c r="G733" s="77" t="s">
        <v>3292</v>
      </c>
      <c r="H733" s="78">
        <v>184000000</v>
      </c>
      <c r="I733" s="78">
        <v>184000000</v>
      </c>
      <c r="J733" s="79" t="s">
        <v>2874</v>
      </c>
      <c r="K733" s="79" t="s">
        <v>2221</v>
      </c>
      <c r="L733" s="76" t="s">
        <v>2549</v>
      </c>
      <c r="M733" s="76" t="s">
        <v>2444</v>
      </c>
      <c r="N733" s="76" t="s">
        <v>5279</v>
      </c>
      <c r="O733" s="76" t="s">
        <v>5268</v>
      </c>
      <c r="P733" s="79" t="s">
        <v>2459</v>
      </c>
      <c r="Q733" s="79" t="s">
        <v>2473</v>
      </c>
      <c r="R733" s="79" t="s">
        <v>1806</v>
      </c>
      <c r="S733" s="79"/>
      <c r="T733" s="79" t="s">
        <v>5487</v>
      </c>
      <c r="U733" s="80" t="s">
        <v>5621</v>
      </c>
      <c r="V733" s="80"/>
      <c r="W733" s="79"/>
      <c r="X733" s="81"/>
      <c r="Y733" s="79"/>
      <c r="Z733" s="79"/>
      <c r="AA733" s="82" t="str">
        <f t="shared" si="15"/>
        <v/>
      </c>
      <c r="AB733" s="80"/>
      <c r="AC733" s="80"/>
      <c r="AD733" s="80"/>
      <c r="AE733" s="76" t="s">
        <v>5452</v>
      </c>
      <c r="AF733" s="79" t="s">
        <v>2223</v>
      </c>
      <c r="AG733" s="76" t="s">
        <v>2449</v>
      </c>
    </row>
    <row r="734" spans="1:33" s="83" customFormat="1" ht="76.5" x14ac:dyDescent="0.25">
      <c r="A734" s="74" t="s">
        <v>2442</v>
      </c>
      <c r="B734" s="75" t="s">
        <v>5265</v>
      </c>
      <c r="C734" s="76" t="s">
        <v>5692</v>
      </c>
      <c r="D734" s="76" t="s">
        <v>3157</v>
      </c>
      <c r="E734" s="75" t="s">
        <v>2347</v>
      </c>
      <c r="F734" s="79" t="s">
        <v>2336</v>
      </c>
      <c r="G734" s="77" t="s">
        <v>3292</v>
      </c>
      <c r="H734" s="78">
        <v>1656000000</v>
      </c>
      <c r="I734" s="78">
        <v>1656000000</v>
      </c>
      <c r="J734" s="79" t="s">
        <v>2874</v>
      </c>
      <c r="K734" s="79" t="s">
        <v>2221</v>
      </c>
      <c r="L734" s="76" t="s">
        <v>2549</v>
      </c>
      <c r="M734" s="76" t="s">
        <v>2444</v>
      </c>
      <c r="N734" s="76" t="s">
        <v>5279</v>
      </c>
      <c r="O734" s="76" t="s">
        <v>5268</v>
      </c>
      <c r="P734" s="79" t="s">
        <v>2459</v>
      </c>
      <c r="Q734" s="79" t="s">
        <v>2473</v>
      </c>
      <c r="R734" s="79" t="s">
        <v>1806</v>
      </c>
      <c r="S734" s="79"/>
      <c r="T734" s="79" t="s">
        <v>5487</v>
      </c>
      <c r="U734" s="80" t="s">
        <v>5621</v>
      </c>
      <c r="V734" s="80"/>
      <c r="W734" s="79"/>
      <c r="X734" s="81"/>
      <c r="Y734" s="79"/>
      <c r="Z734" s="79"/>
      <c r="AA734" s="82" t="str">
        <f t="shared" si="15"/>
        <v/>
      </c>
      <c r="AB734" s="80"/>
      <c r="AC734" s="80"/>
      <c r="AD734" s="80"/>
      <c r="AE734" s="76" t="s">
        <v>5658</v>
      </c>
      <c r="AF734" s="79" t="s">
        <v>2361</v>
      </c>
      <c r="AG734" s="76" t="s">
        <v>2451</v>
      </c>
    </row>
    <row r="735" spans="1:33" s="83" customFormat="1" ht="76.5" x14ac:dyDescent="0.25">
      <c r="A735" s="74" t="s">
        <v>2442</v>
      </c>
      <c r="B735" s="75">
        <v>81101510</v>
      </c>
      <c r="C735" s="76" t="s">
        <v>5693</v>
      </c>
      <c r="D735" s="76" t="s">
        <v>3157</v>
      </c>
      <c r="E735" s="75" t="s">
        <v>2347</v>
      </c>
      <c r="F735" s="75" t="s">
        <v>2362</v>
      </c>
      <c r="G735" s="77" t="s">
        <v>3292</v>
      </c>
      <c r="H735" s="78">
        <v>184000000</v>
      </c>
      <c r="I735" s="78">
        <v>184000000</v>
      </c>
      <c r="J735" s="79" t="s">
        <v>2874</v>
      </c>
      <c r="K735" s="79" t="s">
        <v>2221</v>
      </c>
      <c r="L735" s="76" t="s">
        <v>2549</v>
      </c>
      <c r="M735" s="76" t="s">
        <v>2444</v>
      </c>
      <c r="N735" s="76" t="s">
        <v>5279</v>
      </c>
      <c r="O735" s="76" t="s">
        <v>5268</v>
      </c>
      <c r="P735" s="79" t="s">
        <v>2459</v>
      </c>
      <c r="Q735" s="79" t="s">
        <v>2473</v>
      </c>
      <c r="R735" s="79" t="s">
        <v>1806</v>
      </c>
      <c r="S735" s="79"/>
      <c r="T735" s="79" t="s">
        <v>5487</v>
      </c>
      <c r="U735" s="80" t="s">
        <v>5621</v>
      </c>
      <c r="V735" s="80"/>
      <c r="W735" s="79"/>
      <c r="X735" s="81"/>
      <c r="Y735" s="79"/>
      <c r="Z735" s="79"/>
      <c r="AA735" s="82" t="str">
        <f t="shared" si="15"/>
        <v/>
      </c>
      <c r="AB735" s="80"/>
      <c r="AC735" s="80"/>
      <c r="AD735" s="80"/>
      <c r="AE735" s="76" t="s">
        <v>5452</v>
      </c>
      <c r="AF735" s="79" t="s">
        <v>2223</v>
      </c>
      <c r="AG735" s="76" t="s">
        <v>2449</v>
      </c>
    </row>
    <row r="736" spans="1:33" s="83" customFormat="1" ht="76.5" x14ac:dyDescent="0.25">
      <c r="A736" s="74" t="s">
        <v>2442</v>
      </c>
      <c r="B736" s="75" t="s">
        <v>5265</v>
      </c>
      <c r="C736" s="76" t="s">
        <v>5694</v>
      </c>
      <c r="D736" s="76" t="s">
        <v>3157</v>
      </c>
      <c r="E736" s="75" t="s">
        <v>2347</v>
      </c>
      <c r="F736" s="79" t="s">
        <v>2336</v>
      </c>
      <c r="G736" s="77" t="s">
        <v>3292</v>
      </c>
      <c r="H736" s="78">
        <v>3420000000</v>
      </c>
      <c r="I736" s="78">
        <v>3420000000</v>
      </c>
      <c r="J736" s="79" t="s">
        <v>2874</v>
      </c>
      <c r="K736" s="79" t="s">
        <v>2221</v>
      </c>
      <c r="L736" s="76" t="s">
        <v>2549</v>
      </c>
      <c r="M736" s="76" t="s">
        <v>2444</v>
      </c>
      <c r="N736" s="76" t="s">
        <v>5279</v>
      </c>
      <c r="O736" s="76" t="s">
        <v>5268</v>
      </c>
      <c r="P736" s="79" t="s">
        <v>2445</v>
      </c>
      <c r="Q736" s="79" t="s">
        <v>5287</v>
      </c>
      <c r="R736" s="79" t="s">
        <v>1797</v>
      </c>
      <c r="S736" s="79"/>
      <c r="T736" s="79" t="s">
        <v>2450</v>
      </c>
      <c r="U736" s="80" t="s">
        <v>5621</v>
      </c>
      <c r="V736" s="80"/>
      <c r="W736" s="79"/>
      <c r="X736" s="81"/>
      <c r="Y736" s="79"/>
      <c r="Z736" s="79"/>
      <c r="AA736" s="82" t="str">
        <f t="shared" si="15"/>
        <v/>
      </c>
      <c r="AB736" s="80"/>
      <c r="AC736" s="80"/>
      <c r="AD736" s="80"/>
      <c r="AE736" s="76" t="s">
        <v>5695</v>
      </c>
      <c r="AF736" s="79" t="s">
        <v>2361</v>
      </c>
      <c r="AG736" s="76" t="s">
        <v>2451</v>
      </c>
    </row>
    <row r="737" spans="1:33" s="83" customFormat="1" ht="76.5" x14ac:dyDescent="0.25">
      <c r="A737" s="74" t="s">
        <v>2442</v>
      </c>
      <c r="B737" s="75">
        <v>81101510</v>
      </c>
      <c r="C737" s="76" t="s">
        <v>5696</v>
      </c>
      <c r="D737" s="76" t="s">
        <v>3157</v>
      </c>
      <c r="E737" s="75" t="s">
        <v>2347</v>
      </c>
      <c r="F737" s="75" t="s">
        <v>2362</v>
      </c>
      <c r="G737" s="77" t="s">
        <v>3292</v>
      </c>
      <c r="H737" s="78">
        <v>380000000</v>
      </c>
      <c r="I737" s="78">
        <v>380000000</v>
      </c>
      <c r="J737" s="79" t="s">
        <v>2874</v>
      </c>
      <c r="K737" s="79" t="s">
        <v>2221</v>
      </c>
      <c r="L737" s="76" t="s">
        <v>2549</v>
      </c>
      <c r="M737" s="76" t="s">
        <v>2444</v>
      </c>
      <c r="N737" s="76" t="s">
        <v>5279</v>
      </c>
      <c r="O737" s="76" t="s">
        <v>5268</v>
      </c>
      <c r="P737" s="79" t="s">
        <v>2445</v>
      </c>
      <c r="Q737" s="79" t="s">
        <v>5287</v>
      </c>
      <c r="R737" s="79" t="s">
        <v>1797</v>
      </c>
      <c r="S737" s="79"/>
      <c r="T737" s="79" t="s">
        <v>2450</v>
      </c>
      <c r="U737" s="80" t="s">
        <v>5621</v>
      </c>
      <c r="V737" s="80"/>
      <c r="W737" s="79"/>
      <c r="X737" s="81"/>
      <c r="Y737" s="79"/>
      <c r="Z737" s="79"/>
      <c r="AA737" s="82" t="str">
        <f t="shared" si="15"/>
        <v/>
      </c>
      <c r="AB737" s="80"/>
      <c r="AC737" s="80"/>
      <c r="AD737" s="80"/>
      <c r="AE737" s="76" t="s">
        <v>2456</v>
      </c>
      <c r="AF737" s="79" t="s">
        <v>2223</v>
      </c>
      <c r="AG737" s="76" t="s">
        <v>2449</v>
      </c>
    </row>
    <row r="738" spans="1:33" s="83" customFormat="1" ht="76.5" x14ac:dyDescent="0.25">
      <c r="A738" s="74" t="s">
        <v>2442</v>
      </c>
      <c r="B738" s="75" t="s">
        <v>5265</v>
      </c>
      <c r="C738" s="76" t="s">
        <v>5697</v>
      </c>
      <c r="D738" s="76" t="s">
        <v>3157</v>
      </c>
      <c r="E738" s="75" t="s">
        <v>2347</v>
      </c>
      <c r="F738" s="79" t="s">
        <v>2336</v>
      </c>
      <c r="G738" s="77" t="s">
        <v>3292</v>
      </c>
      <c r="H738" s="78">
        <v>2053800000</v>
      </c>
      <c r="I738" s="78">
        <v>2053800000</v>
      </c>
      <c r="J738" s="79" t="s">
        <v>2874</v>
      </c>
      <c r="K738" s="79" t="s">
        <v>2221</v>
      </c>
      <c r="L738" s="76" t="s">
        <v>2549</v>
      </c>
      <c r="M738" s="76" t="s">
        <v>2444</v>
      </c>
      <c r="N738" s="76" t="s">
        <v>5279</v>
      </c>
      <c r="O738" s="76" t="s">
        <v>5268</v>
      </c>
      <c r="P738" s="79" t="s">
        <v>2445</v>
      </c>
      <c r="Q738" s="79" t="s">
        <v>5287</v>
      </c>
      <c r="R738" s="79" t="s">
        <v>1797</v>
      </c>
      <c r="S738" s="79"/>
      <c r="T738" s="79" t="s">
        <v>2450</v>
      </c>
      <c r="U738" s="80" t="s">
        <v>5621</v>
      </c>
      <c r="V738" s="80"/>
      <c r="W738" s="79"/>
      <c r="X738" s="81"/>
      <c r="Y738" s="79"/>
      <c r="Z738" s="79"/>
      <c r="AA738" s="82" t="str">
        <f t="shared" si="15"/>
        <v/>
      </c>
      <c r="AB738" s="80"/>
      <c r="AC738" s="80"/>
      <c r="AD738" s="80"/>
      <c r="AE738" s="76" t="s">
        <v>5695</v>
      </c>
      <c r="AF738" s="79" t="s">
        <v>2361</v>
      </c>
      <c r="AG738" s="76" t="s">
        <v>2451</v>
      </c>
    </row>
    <row r="739" spans="1:33" s="83" customFormat="1" ht="76.5" x14ac:dyDescent="0.25">
      <c r="A739" s="74" t="s">
        <v>2442</v>
      </c>
      <c r="B739" s="75">
        <v>81101510</v>
      </c>
      <c r="C739" s="76" t="s">
        <v>5698</v>
      </c>
      <c r="D739" s="76" t="s">
        <v>3157</v>
      </c>
      <c r="E739" s="75" t="s">
        <v>2347</v>
      </c>
      <c r="F739" s="75" t="s">
        <v>2362</v>
      </c>
      <c r="G739" s="77" t="s">
        <v>3292</v>
      </c>
      <c r="H739" s="78">
        <v>228200000</v>
      </c>
      <c r="I739" s="78">
        <v>228200000</v>
      </c>
      <c r="J739" s="79" t="s">
        <v>2874</v>
      </c>
      <c r="K739" s="79" t="s">
        <v>2221</v>
      </c>
      <c r="L739" s="76" t="s">
        <v>2549</v>
      </c>
      <c r="M739" s="76" t="s">
        <v>2444</v>
      </c>
      <c r="N739" s="76" t="s">
        <v>5279</v>
      </c>
      <c r="O739" s="76" t="s">
        <v>5268</v>
      </c>
      <c r="P739" s="79" t="s">
        <v>2445</v>
      </c>
      <c r="Q739" s="79" t="s">
        <v>5287</v>
      </c>
      <c r="R739" s="79" t="s">
        <v>1797</v>
      </c>
      <c r="S739" s="79"/>
      <c r="T739" s="79" t="s">
        <v>2450</v>
      </c>
      <c r="U739" s="80" t="s">
        <v>5621</v>
      </c>
      <c r="V739" s="80"/>
      <c r="W739" s="79"/>
      <c r="X739" s="81"/>
      <c r="Y739" s="79"/>
      <c r="Z739" s="79"/>
      <c r="AA739" s="82" t="str">
        <f t="shared" si="15"/>
        <v/>
      </c>
      <c r="AB739" s="80"/>
      <c r="AC739" s="80"/>
      <c r="AD739" s="80"/>
      <c r="AE739" s="76" t="s">
        <v>2456</v>
      </c>
      <c r="AF739" s="79" t="s">
        <v>2223</v>
      </c>
      <c r="AG739" s="76" t="s">
        <v>2449</v>
      </c>
    </row>
    <row r="740" spans="1:33" s="83" customFormat="1" ht="76.5" x14ac:dyDescent="0.25">
      <c r="A740" s="74" t="s">
        <v>2442</v>
      </c>
      <c r="B740" s="75" t="s">
        <v>5265</v>
      </c>
      <c r="C740" s="76" t="s">
        <v>5699</v>
      </c>
      <c r="D740" s="76" t="s">
        <v>3157</v>
      </c>
      <c r="E740" s="75" t="s">
        <v>2347</v>
      </c>
      <c r="F740" s="79" t="s">
        <v>2336</v>
      </c>
      <c r="G740" s="77" t="s">
        <v>3292</v>
      </c>
      <c r="H740" s="78">
        <v>1761300000</v>
      </c>
      <c r="I740" s="78">
        <v>1761300000</v>
      </c>
      <c r="J740" s="79" t="s">
        <v>2874</v>
      </c>
      <c r="K740" s="79" t="s">
        <v>2221</v>
      </c>
      <c r="L740" s="76" t="s">
        <v>2549</v>
      </c>
      <c r="M740" s="76" t="s">
        <v>2444</v>
      </c>
      <c r="N740" s="76" t="s">
        <v>5279</v>
      </c>
      <c r="O740" s="76" t="s">
        <v>5268</v>
      </c>
      <c r="P740" s="79" t="s">
        <v>2445</v>
      </c>
      <c r="Q740" s="79" t="s">
        <v>5287</v>
      </c>
      <c r="R740" s="79" t="s">
        <v>1797</v>
      </c>
      <c r="S740" s="79"/>
      <c r="T740" s="79" t="s">
        <v>2450</v>
      </c>
      <c r="U740" s="80" t="s">
        <v>5621</v>
      </c>
      <c r="V740" s="80"/>
      <c r="W740" s="79"/>
      <c r="X740" s="81"/>
      <c r="Y740" s="79"/>
      <c r="Z740" s="79"/>
      <c r="AA740" s="82" t="str">
        <f t="shared" si="15"/>
        <v/>
      </c>
      <c r="AB740" s="80"/>
      <c r="AC740" s="80"/>
      <c r="AD740" s="80"/>
      <c r="AE740" s="76" t="s">
        <v>5695</v>
      </c>
      <c r="AF740" s="79" t="s">
        <v>2361</v>
      </c>
      <c r="AG740" s="76" t="s">
        <v>2451</v>
      </c>
    </row>
    <row r="741" spans="1:33" s="83" customFormat="1" ht="76.5" x14ac:dyDescent="0.25">
      <c r="A741" s="74" t="s">
        <v>2442</v>
      </c>
      <c r="B741" s="75">
        <v>81101510</v>
      </c>
      <c r="C741" s="76" t="s">
        <v>5700</v>
      </c>
      <c r="D741" s="76" t="s">
        <v>3157</v>
      </c>
      <c r="E741" s="75" t="s">
        <v>2347</v>
      </c>
      <c r="F741" s="75" t="s">
        <v>2362</v>
      </c>
      <c r="G741" s="77" t="s">
        <v>3292</v>
      </c>
      <c r="H741" s="78">
        <v>195700000</v>
      </c>
      <c r="I741" s="78">
        <v>195700000</v>
      </c>
      <c r="J741" s="79" t="s">
        <v>2874</v>
      </c>
      <c r="K741" s="79" t="s">
        <v>2221</v>
      </c>
      <c r="L741" s="76" t="s">
        <v>2549</v>
      </c>
      <c r="M741" s="76" t="s">
        <v>2444</v>
      </c>
      <c r="N741" s="76" t="s">
        <v>5279</v>
      </c>
      <c r="O741" s="76" t="s">
        <v>5268</v>
      </c>
      <c r="P741" s="79" t="s">
        <v>2445</v>
      </c>
      <c r="Q741" s="79" t="s">
        <v>5287</v>
      </c>
      <c r="R741" s="79" t="s">
        <v>1797</v>
      </c>
      <c r="S741" s="79"/>
      <c r="T741" s="79" t="s">
        <v>2450</v>
      </c>
      <c r="U741" s="80" t="s">
        <v>5621</v>
      </c>
      <c r="V741" s="80"/>
      <c r="W741" s="79"/>
      <c r="X741" s="81"/>
      <c r="Y741" s="79"/>
      <c r="Z741" s="79"/>
      <c r="AA741" s="82" t="str">
        <f t="shared" si="15"/>
        <v/>
      </c>
      <c r="AB741" s="80"/>
      <c r="AC741" s="80"/>
      <c r="AD741" s="80"/>
      <c r="AE741" s="76" t="s">
        <v>2456</v>
      </c>
      <c r="AF741" s="79" t="s">
        <v>2223</v>
      </c>
      <c r="AG741" s="76" t="s">
        <v>2449</v>
      </c>
    </row>
    <row r="742" spans="1:33" s="83" customFormat="1" ht="76.5" x14ac:dyDescent="0.25">
      <c r="A742" s="74" t="s">
        <v>2442</v>
      </c>
      <c r="B742" s="75" t="s">
        <v>5265</v>
      </c>
      <c r="C742" s="76" t="s">
        <v>5701</v>
      </c>
      <c r="D742" s="76" t="s">
        <v>3157</v>
      </c>
      <c r="E742" s="75" t="s">
        <v>2347</v>
      </c>
      <c r="F742" s="79" t="s">
        <v>2336</v>
      </c>
      <c r="G742" s="77" t="s">
        <v>3292</v>
      </c>
      <c r="H742" s="78">
        <v>6660000000</v>
      </c>
      <c r="I742" s="78">
        <v>6660000000</v>
      </c>
      <c r="J742" s="79" t="s">
        <v>2874</v>
      </c>
      <c r="K742" s="79" t="s">
        <v>2221</v>
      </c>
      <c r="L742" s="76" t="s">
        <v>2549</v>
      </c>
      <c r="M742" s="76" t="s">
        <v>2444</v>
      </c>
      <c r="N742" s="76" t="s">
        <v>5279</v>
      </c>
      <c r="O742" s="76" t="s">
        <v>5268</v>
      </c>
      <c r="P742" s="79" t="s">
        <v>2445</v>
      </c>
      <c r="Q742" s="79" t="s">
        <v>5287</v>
      </c>
      <c r="R742" s="79" t="s">
        <v>1797</v>
      </c>
      <c r="S742" s="79"/>
      <c r="T742" s="79" t="s">
        <v>2450</v>
      </c>
      <c r="U742" s="80" t="s">
        <v>5621</v>
      </c>
      <c r="V742" s="80"/>
      <c r="W742" s="79"/>
      <c r="X742" s="81"/>
      <c r="Y742" s="79"/>
      <c r="Z742" s="79"/>
      <c r="AA742" s="82" t="str">
        <f t="shared" si="15"/>
        <v/>
      </c>
      <c r="AB742" s="80"/>
      <c r="AC742" s="80"/>
      <c r="AD742" s="80"/>
      <c r="AE742" s="76" t="s">
        <v>5695</v>
      </c>
      <c r="AF742" s="79" t="s">
        <v>2361</v>
      </c>
      <c r="AG742" s="76" t="s">
        <v>2451</v>
      </c>
    </row>
    <row r="743" spans="1:33" s="83" customFormat="1" ht="76.5" x14ac:dyDescent="0.25">
      <c r="A743" s="74" t="s">
        <v>2442</v>
      </c>
      <c r="B743" s="75">
        <v>81101510</v>
      </c>
      <c r="C743" s="76" t="s">
        <v>5702</v>
      </c>
      <c r="D743" s="76" t="s">
        <v>3157</v>
      </c>
      <c r="E743" s="75" t="s">
        <v>2347</v>
      </c>
      <c r="F743" s="75" t="s">
        <v>2362</v>
      </c>
      <c r="G743" s="77" t="s">
        <v>3292</v>
      </c>
      <c r="H743" s="78">
        <v>740000000</v>
      </c>
      <c r="I743" s="78">
        <v>740000000</v>
      </c>
      <c r="J743" s="79" t="s">
        <v>2874</v>
      </c>
      <c r="K743" s="79" t="s">
        <v>2221</v>
      </c>
      <c r="L743" s="76" t="s">
        <v>2549</v>
      </c>
      <c r="M743" s="76" t="s">
        <v>2444</v>
      </c>
      <c r="N743" s="76" t="s">
        <v>5279</v>
      </c>
      <c r="O743" s="76" t="s">
        <v>5268</v>
      </c>
      <c r="P743" s="79" t="s">
        <v>2445</v>
      </c>
      <c r="Q743" s="79" t="s">
        <v>5287</v>
      </c>
      <c r="R743" s="79" t="s">
        <v>1797</v>
      </c>
      <c r="S743" s="79"/>
      <c r="T743" s="79" t="s">
        <v>2450</v>
      </c>
      <c r="U743" s="80" t="s">
        <v>5621</v>
      </c>
      <c r="V743" s="80"/>
      <c r="W743" s="79"/>
      <c r="X743" s="81"/>
      <c r="Y743" s="79"/>
      <c r="Z743" s="79"/>
      <c r="AA743" s="82" t="str">
        <f t="shared" si="15"/>
        <v/>
      </c>
      <c r="AB743" s="80"/>
      <c r="AC743" s="80"/>
      <c r="AD743" s="80"/>
      <c r="AE743" s="76" t="s">
        <v>2456</v>
      </c>
      <c r="AF743" s="79" t="s">
        <v>2223</v>
      </c>
      <c r="AG743" s="76" t="s">
        <v>2449</v>
      </c>
    </row>
    <row r="744" spans="1:33" s="83" customFormat="1" ht="76.5" x14ac:dyDescent="0.25">
      <c r="A744" s="74" t="s">
        <v>2442</v>
      </c>
      <c r="B744" s="75" t="s">
        <v>5265</v>
      </c>
      <c r="C744" s="76" t="s">
        <v>5703</v>
      </c>
      <c r="D744" s="76" t="s">
        <v>3157</v>
      </c>
      <c r="E744" s="75" t="s">
        <v>2347</v>
      </c>
      <c r="F744" s="79" t="s">
        <v>2336</v>
      </c>
      <c r="G744" s="77" t="s">
        <v>3292</v>
      </c>
      <c r="H744" s="78">
        <v>1761300000</v>
      </c>
      <c r="I744" s="78">
        <v>1761300000</v>
      </c>
      <c r="J744" s="79" t="s">
        <v>2874</v>
      </c>
      <c r="K744" s="79" t="s">
        <v>2221</v>
      </c>
      <c r="L744" s="76" t="s">
        <v>2549</v>
      </c>
      <c r="M744" s="76" t="s">
        <v>2444</v>
      </c>
      <c r="N744" s="76" t="s">
        <v>5279</v>
      </c>
      <c r="O744" s="76" t="s">
        <v>5268</v>
      </c>
      <c r="P744" s="79" t="s">
        <v>2445</v>
      </c>
      <c r="Q744" s="79" t="s">
        <v>5287</v>
      </c>
      <c r="R744" s="79" t="s">
        <v>1797</v>
      </c>
      <c r="S744" s="79"/>
      <c r="T744" s="79" t="s">
        <v>2450</v>
      </c>
      <c r="U744" s="80" t="s">
        <v>5621</v>
      </c>
      <c r="V744" s="80"/>
      <c r="W744" s="79"/>
      <c r="X744" s="81"/>
      <c r="Y744" s="79"/>
      <c r="Z744" s="79"/>
      <c r="AA744" s="82" t="str">
        <f t="shared" si="15"/>
        <v/>
      </c>
      <c r="AB744" s="80"/>
      <c r="AC744" s="80"/>
      <c r="AD744" s="80"/>
      <c r="AE744" s="76" t="s">
        <v>5695</v>
      </c>
      <c r="AF744" s="79" t="s">
        <v>2361</v>
      </c>
      <c r="AG744" s="76" t="s">
        <v>2451</v>
      </c>
    </row>
    <row r="745" spans="1:33" s="83" customFormat="1" ht="76.5" x14ac:dyDescent="0.25">
      <c r="A745" s="74" t="s">
        <v>2442</v>
      </c>
      <c r="B745" s="75">
        <v>81101510</v>
      </c>
      <c r="C745" s="76" t="s">
        <v>5704</v>
      </c>
      <c r="D745" s="76" t="s">
        <v>3157</v>
      </c>
      <c r="E745" s="75" t="s">
        <v>2347</v>
      </c>
      <c r="F745" s="75" t="s">
        <v>2362</v>
      </c>
      <c r="G745" s="77" t="s">
        <v>3292</v>
      </c>
      <c r="H745" s="78">
        <v>195700000</v>
      </c>
      <c r="I745" s="78">
        <v>195700000</v>
      </c>
      <c r="J745" s="79" t="s">
        <v>2874</v>
      </c>
      <c r="K745" s="79" t="s">
        <v>2221</v>
      </c>
      <c r="L745" s="76" t="s">
        <v>2549</v>
      </c>
      <c r="M745" s="76" t="s">
        <v>2444</v>
      </c>
      <c r="N745" s="76" t="s">
        <v>5279</v>
      </c>
      <c r="O745" s="76" t="s">
        <v>5268</v>
      </c>
      <c r="P745" s="79" t="s">
        <v>2445</v>
      </c>
      <c r="Q745" s="79" t="s">
        <v>5287</v>
      </c>
      <c r="R745" s="79" t="s">
        <v>1797</v>
      </c>
      <c r="S745" s="79"/>
      <c r="T745" s="79" t="s">
        <v>2450</v>
      </c>
      <c r="U745" s="80" t="s">
        <v>5621</v>
      </c>
      <c r="V745" s="80"/>
      <c r="W745" s="79"/>
      <c r="X745" s="81"/>
      <c r="Y745" s="79"/>
      <c r="Z745" s="79"/>
      <c r="AA745" s="82" t="str">
        <f t="shared" si="15"/>
        <v/>
      </c>
      <c r="AB745" s="80"/>
      <c r="AC745" s="80"/>
      <c r="AD745" s="80"/>
      <c r="AE745" s="76" t="s">
        <v>2456</v>
      </c>
      <c r="AF745" s="79" t="s">
        <v>2223</v>
      </c>
      <c r="AG745" s="76" t="s">
        <v>2449</v>
      </c>
    </row>
    <row r="746" spans="1:33" s="83" customFormat="1" ht="76.5" x14ac:dyDescent="0.25">
      <c r="A746" s="74" t="s">
        <v>2442</v>
      </c>
      <c r="B746" s="75" t="s">
        <v>5265</v>
      </c>
      <c r="C746" s="76" t="s">
        <v>5705</v>
      </c>
      <c r="D746" s="76" t="s">
        <v>3157</v>
      </c>
      <c r="E746" s="75" t="s">
        <v>2347</v>
      </c>
      <c r="F746" s="79" t="s">
        <v>2336</v>
      </c>
      <c r="G746" s="77" t="s">
        <v>3292</v>
      </c>
      <c r="H746" s="78">
        <v>2053800000</v>
      </c>
      <c r="I746" s="78">
        <v>2053800000</v>
      </c>
      <c r="J746" s="79" t="s">
        <v>2874</v>
      </c>
      <c r="K746" s="79" t="s">
        <v>2221</v>
      </c>
      <c r="L746" s="76" t="s">
        <v>2549</v>
      </c>
      <c r="M746" s="76" t="s">
        <v>2444</v>
      </c>
      <c r="N746" s="76" t="s">
        <v>5279</v>
      </c>
      <c r="O746" s="76" t="s">
        <v>5268</v>
      </c>
      <c r="P746" s="79" t="s">
        <v>2445</v>
      </c>
      <c r="Q746" s="79" t="s">
        <v>5287</v>
      </c>
      <c r="R746" s="79" t="s">
        <v>1797</v>
      </c>
      <c r="S746" s="79"/>
      <c r="T746" s="79" t="s">
        <v>2450</v>
      </c>
      <c r="U746" s="80" t="s">
        <v>5621</v>
      </c>
      <c r="V746" s="80"/>
      <c r="W746" s="79"/>
      <c r="X746" s="81"/>
      <c r="Y746" s="79"/>
      <c r="Z746" s="79"/>
      <c r="AA746" s="82" t="str">
        <f t="shared" si="15"/>
        <v/>
      </c>
      <c r="AB746" s="80"/>
      <c r="AC746" s="80"/>
      <c r="AD746" s="80"/>
      <c r="AE746" s="76" t="s">
        <v>5695</v>
      </c>
      <c r="AF746" s="79" t="s">
        <v>2361</v>
      </c>
      <c r="AG746" s="76" t="s">
        <v>2451</v>
      </c>
    </row>
    <row r="747" spans="1:33" s="83" customFormat="1" ht="76.5" x14ac:dyDescent="0.25">
      <c r="A747" s="74" t="s">
        <v>2442</v>
      </c>
      <c r="B747" s="75">
        <v>81101510</v>
      </c>
      <c r="C747" s="76" t="s">
        <v>5706</v>
      </c>
      <c r="D747" s="76" t="s">
        <v>3157</v>
      </c>
      <c r="E747" s="75" t="s">
        <v>2347</v>
      </c>
      <c r="F747" s="75" t="s">
        <v>2362</v>
      </c>
      <c r="G747" s="77" t="s">
        <v>3292</v>
      </c>
      <c r="H747" s="78">
        <v>228200000</v>
      </c>
      <c r="I747" s="78">
        <v>228200000</v>
      </c>
      <c r="J747" s="79" t="s">
        <v>2874</v>
      </c>
      <c r="K747" s="79" t="s">
        <v>2221</v>
      </c>
      <c r="L747" s="76" t="s">
        <v>2549</v>
      </c>
      <c r="M747" s="76" t="s">
        <v>2444</v>
      </c>
      <c r="N747" s="76" t="s">
        <v>5279</v>
      </c>
      <c r="O747" s="76" t="s">
        <v>5268</v>
      </c>
      <c r="P747" s="79" t="s">
        <v>2445</v>
      </c>
      <c r="Q747" s="79" t="s">
        <v>5287</v>
      </c>
      <c r="R747" s="79" t="s">
        <v>1797</v>
      </c>
      <c r="S747" s="79"/>
      <c r="T747" s="79" t="s">
        <v>2450</v>
      </c>
      <c r="U747" s="80" t="s">
        <v>5621</v>
      </c>
      <c r="V747" s="80"/>
      <c r="W747" s="79"/>
      <c r="X747" s="81"/>
      <c r="Y747" s="79"/>
      <c r="Z747" s="79"/>
      <c r="AA747" s="82" t="str">
        <f t="shared" si="15"/>
        <v/>
      </c>
      <c r="AB747" s="80"/>
      <c r="AC747" s="80"/>
      <c r="AD747" s="80"/>
      <c r="AE747" s="76" t="s">
        <v>2456</v>
      </c>
      <c r="AF747" s="79" t="s">
        <v>2223</v>
      </c>
      <c r="AG747" s="76" t="s">
        <v>2449</v>
      </c>
    </row>
    <row r="748" spans="1:33" s="83" customFormat="1" ht="76.5" x14ac:dyDescent="0.25">
      <c r="A748" s="74" t="s">
        <v>2442</v>
      </c>
      <c r="B748" s="75" t="s">
        <v>5265</v>
      </c>
      <c r="C748" s="76" t="s">
        <v>5707</v>
      </c>
      <c r="D748" s="76" t="s">
        <v>3157</v>
      </c>
      <c r="E748" s="75" t="s">
        <v>2347</v>
      </c>
      <c r="F748" s="79" t="s">
        <v>2336</v>
      </c>
      <c r="G748" s="77" t="s">
        <v>3292</v>
      </c>
      <c r="H748" s="78">
        <v>1761300000</v>
      </c>
      <c r="I748" s="78">
        <v>1761300000</v>
      </c>
      <c r="J748" s="79" t="s">
        <v>2874</v>
      </c>
      <c r="K748" s="79" t="s">
        <v>2221</v>
      </c>
      <c r="L748" s="76" t="s">
        <v>2549</v>
      </c>
      <c r="M748" s="76" t="s">
        <v>2444</v>
      </c>
      <c r="N748" s="76" t="s">
        <v>5279</v>
      </c>
      <c r="O748" s="76" t="s">
        <v>5268</v>
      </c>
      <c r="P748" s="79" t="s">
        <v>2445</v>
      </c>
      <c r="Q748" s="79" t="s">
        <v>5287</v>
      </c>
      <c r="R748" s="79" t="s">
        <v>1797</v>
      </c>
      <c r="S748" s="79"/>
      <c r="T748" s="79" t="s">
        <v>2450</v>
      </c>
      <c r="U748" s="80" t="s">
        <v>5621</v>
      </c>
      <c r="V748" s="80"/>
      <c r="W748" s="79"/>
      <c r="X748" s="81"/>
      <c r="Y748" s="79"/>
      <c r="Z748" s="79"/>
      <c r="AA748" s="82" t="str">
        <f t="shared" si="15"/>
        <v/>
      </c>
      <c r="AB748" s="80"/>
      <c r="AC748" s="80"/>
      <c r="AD748" s="80"/>
      <c r="AE748" s="76" t="s">
        <v>5695</v>
      </c>
      <c r="AF748" s="79" t="s">
        <v>2361</v>
      </c>
      <c r="AG748" s="76" t="s">
        <v>2451</v>
      </c>
    </row>
    <row r="749" spans="1:33" s="83" customFormat="1" ht="76.5" x14ac:dyDescent="0.25">
      <c r="A749" s="74" t="s">
        <v>2442</v>
      </c>
      <c r="B749" s="75">
        <v>81101510</v>
      </c>
      <c r="C749" s="76" t="s">
        <v>5708</v>
      </c>
      <c r="D749" s="76" t="s">
        <v>3157</v>
      </c>
      <c r="E749" s="75" t="s">
        <v>2347</v>
      </c>
      <c r="F749" s="75" t="s">
        <v>2362</v>
      </c>
      <c r="G749" s="77" t="s">
        <v>3292</v>
      </c>
      <c r="H749" s="78">
        <v>195700000</v>
      </c>
      <c r="I749" s="78">
        <v>195700000</v>
      </c>
      <c r="J749" s="79" t="s">
        <v>2874</v>
      </c>
      <c r="K749" s="79" t="s">
        <v>2221</v>
      </c>
      <c r="L749" s="76" t="s">
        <v>2549</v>
      </c>
      <c r="M749" s="76" t="s">
        <v>2444</v>
      </c>
      <c r="N749" s="76" t="s">
        <v>5279</v>
      </c>
      <c r="O749" s="76" t="s">
        <v>5268</v>
      </c>
      <c r="P749" s="79" t="s">
        <v>2445</v>
      </c>
      <c r="Q749" s="79" t="s">
        <v>5287</v>
      </c>
      <c r="R749" s="79" t="s">
        <v>1797</v>
      </c>
      <c r="S749" s="79"/>
      <c r="T749" s="79" t="s">
        <v>2450</v>
      </c>
      <c r="U749" s="80" t="s">
        <v>5621</v>
      </c>
      <c r="V749" s="80"/>
      <c r="W749" s="79"/>
      <c r="X749" s="81"/>
      <c r="Y749" s="79"/>
      <c r="Z749" s="79"/>
      <c r="AA749" s="82" t="str">
        <f t="shared" si="15"/>
        <v/>
      </c>
      <c r="AB749" s="80"/>
      <c r="AC749" s="80"/>
      <c r="AD749" s="80"/>
      <c r="AE749" s="76" t="s">
        <v>2456</v>
      </c>
      <c r="AF749" s="79" t="s">
        <v>2223</v>
      </c>
      <c r="AG749" s="76" t="s">
        <v>2449</v>
      </c>
    </row>
    <row r="750" spans="1:33" s="83" customFormat="1" ht="76.5" x14ac:dyDescent="0.25">
      <c r="A750" s="74" t="s">
        <v>2442</v>
      </c>
      <c r="B750" s="75" t="s">
        <v>5265</v>
      </c>
      <c r="C750" s="76" t="s">
        <v>5709</v>
      </c>
      <c r="D750" s="76" t="s">
        <v>3157</v>
      </c>
      <c r="E750" s="75" t="s">
        <v>2347</v>
      </c>
      <c r="F750" s="79" t="s">
        <v>2336</v>
      </c>
      <c r="G750" s="77" t="s">
        <v>3292</v>
      </c>
      <c r="H750" s="78">
        <v>1761300000</v>
      </c>
      <c r="I750" s="78">
        <v>1761300000</v>
      </c>
      <c r="J750" s="79" t="s">
        <v>2874</v>
      </c>
      <c r="K750" s="79" t="s">
        <v>2221</v>
      </c>
      <c r="L750" s="76" t="s">
        <v>2549</v>
      </c>
      <c r="M750" s="76" t="s">
        <v>2444</v>
      </c>
      <c r="N750" s="76" t="s">
        <v>5279</v>
      </c>
      <c r="O750" s="76" t="s">
        <v>5268</v>
      </c>
      <c r="P750" s="79" t="s">
        <v>2445</v>
      </c>
      <c r="Q750" s="79" t="s">
        <v>5287</v>
      </c>
      <c r="R750" s="79" t="s">
        <v>1797</v>
      </c>
      <c r="S750" s="79"/>
      <c r="T750" s="79" t="s">
        <v>2450</v>
      </c>
      <c r="U750" s="80" t="s">
        <v>5621</v>
      </c>
      <c r="V750" s="80"/>
      <c r="W750" s="79"/>
      <c r="X750" s="81"/>
      <c r="Y750" s="79"/>
      <c r="Z750" s="79"/>
      <c r="AA750" s="82" t="str">
        <f t="shared" si="15"/>
        <v/>
      </c>
      <c r="AB750" s="80"/>
      <c r="AC750" s="80"/>
      <c r="AD750" s="80"/>
      <c r="AE750" s="76" t="s">
        <v>5695</v>
      </c>
      <c r="AF750" s="79" t="s">
        <v>2361</v>
      </c>
      <c r="AG750" s="76" t="s">
        <v>2451</v>
      </c>
    </row>
    <row r="751" spans="1:33" s="83" customFormat="1" ht="76.5" x14ac:dyDescent="0.25">
      <c r="A751" s="74" t="s">
        <v>2442</v>
      </c>
      <c r="B751" s="75">
        <v>81101510</v>
      </c>
      <c r="C751" s="76" t="s">
        <v>5710</v>
      </c>
      <c r="D751" s="76" t="s">
        <v>3157</v>
      </c>
      <c r="E751" s="75" t="s">
        <v>2347</v>
      </c>
      <c r="F751" s="75" t="s">
        <v>2362</v>
      </c>
      <c r="G751" s="77" t="s">
        <v>3292</v>
      </c>
      <c r="H751" s="78">
        <v>195700000</v>
      </c>
      <c r="I751" s="78">
        <v>195700000</v>
      </c>
      <c r="J751" s="79" t="s">
        <v>2874</v>
      </c>
      <c r="K751" s="79" t="s">
        <v>2221</v>
      </c>
      <c r="L751" s="76" t="s">
        <v>2549</v>
      </c>
      <c r="M751" s="76" t="s">
        <v>2444</v>
      </c>
      <c r="N751" s="76" t="s">
        <v>5279</v>
      </c>
      <c r="O751" s="76" t="s">
        <v>5268</v>
      </c>
      <c r="P751" s="79" t="s">
        <v>2445</v>
      </c>
      <c r="Q751" s="79" t="s">
        <v>5287</v>
      </c>
      <c r="R751" s="79" t="s">
        <v>1797</v>
      </c>
      <c r="S751" s="79"/>
      <c r="T751" s="79" t="s">
        <v>2450</v>
      </c>
      <c r="U751" s="80" t="s">
        <v>5621</v>
      </c>
      <c r="V751" s="80"/>
      <c r="W751" s="79"/>
      <c r="X751" s="81"/>
      <c r="Y751" s="79"/>
      <c r="Z751" s="79"/>
      <c r="AA751" s="82" t="str">
        <f t="shared" si="15"/>
        <v/>
      </c>
      <c r="AB751" s="80"/>
      <c r="AC751" s="80"/>
      <c r="AD751" s="80"/>
      <c r="AE751" s="76" t="s">
        <v>2456</v>
      </c>
      <c r="AF751" s="79" t="s">
        <v>2223</v>
      </c>
      <c r="AG751" s="76" t="s">
        <v>2449</v>
      </c>
    </row>
    <row r="752" spans="1:33" s="83" customFormat="1" ht="76.5" x14ac:dyDescent="0.25">
      <c r="A752" s="74" t="s">
        <v>2442</v>
      </c>
      <c r="B752" s="75" t="s">
        <v>5265</v>
      </c>
      <c r="C752" s="76" t="s">
        <v>5711</v>
      </c>
      <c r="D752" s="76" t="s">
        <v>3157</v>
      </c>
      <c r="E752" s="75" t="s">
        <v>2347</v>
      </c>
      <c r="F752" s="79" t="s">
        <v>2336</v>
      </c>
      <c r="G752" s="77" t="s">
        <v>3292</v>
      </c>
      <c r="H752" s="78">
        <v>2346300000</v>
      </c>
      <c r="I752" s="78">
        <v>2346300000</v>
      </c>
      <c r="J752" s="79" t="s">
        <v>2874</v>
      </c>
      <c r="K752" s="79" t="s">
        <v>2221</v>
      </c>
      <c r="L752" s="76" t="s">
        <v>2549</v>
      </c>
      <c r="M752" s="76" t="s">
        <v>2444</v>
      </c>
      <c r="N752" s="76" t="s">
        <v>5279</v>
      </c>
      <c r="O752" s="76" t="s">
        <v>5268</v>
      </c>
      <c r="P752" s="79" t="s">
        <v>2445</v>
      </c>
      <c r="Q752" s="79" t="s">
        <v>5287</v>
      </c>
      <c r="R752" s="79" t="s">
        <v>1797</v>
      </c>
      <c r="S752" s="79"/>
      <c r="T752" s="79" t="s">
        <v>2450</v>
      </c>
      <c r="U752" s="80" t="s">
        <v>5621</v>
      </c>
      <c r="V752" s="80"/>
      <c r="W752" s="79"/>
      <c r="X752" s="81"/>
      <c r="Y752" s="79"/>
      <c r="Z752" s="79"/>
      <c r="AA752" s="82" t="str">
        <f t="shared" si="15"/>
        <v/>
      </c>
      <c r="AB752" s="80"/>
      <c r="AC752" s="80"/>
      <c r="AD752" s="80"/>
      <c r="AE752" s="76" t="s">
        <v>5695</v>
      </c>
      <c r="AF752" s="79" t="s">
        <v>2361</v>
      </c>
      <c r="AG752" s="76" t="s">
        <v>2451</v>
      </c>
    </row>
    <row r="753" spans="1:33" s="83" customFormat="1" ht="76.5" x14ac:dyDescent="0.25">
      <c r="A753" s="74" t="s">
        <v>2442</v>
      </c>
      <c r="B753" s="75">
        <v>81101510</v>
      </c>
      <c r="C753" s="76" t="s">
        <v>5712</v>
      </c>
      <c r="D753" s="76" t="s">
        <v>3157</v>
      </c>
      <c r="E753" s="75" t="s">
        <v>2347</v>
      </c>
      <c r="F753" s="75" t="s">
        <v>2362</v>
      </c>
      <c r="G753" s="77" t="s">
        <v>3292</v>
      </c>
      <c r="H753" s="78">
        <v>260700000</v>
      </c>
      <c r="I753" s="78">
        <v>260700000</v>
      </c>
      <c r="J753" s="79" t="s">
        <v>2874</v>
      </c>
      <c r="K753" s="79" t="s">
        <v>2221</v>
      </c>
      <c r="L753" s="76" t="s">
        <v>2549</v>
      </c>
      <c r="M753" s="76" t="s">
        <v>2444</v>
      </c>
      <c r="N753" s="76" t="s">
        <v>5279</v>
      </c>
      <c r="O753" s="76" t="s">
        <v>5268</v>
      </c>
      <c r="P753" s="79" t="s">
        <v>2445</v>
      </c>
      <c r="Q753" s="79" t="s">
        <v>5287</v>
      </c>
      <c r="R753" s="79" t="s">
        <v>1797</v>
      </c>
      <c r="S753" s="79"/>
      <c r="T753" s="79" t="s">
        <v>2450</v>
      </c>
      <c r="U753" s="80" t="s">
        <v>5621</v>
      </c>
      <c r="V753" s="80"/>
      <c r="W753" s="79"/>
      <c r="X753" s="81"/>
      <c r="Y753" s="79"/>
      <c r="Z753" s="79"/>
      <c r="AA753" s="82" t="str">
        <f t="shared" si="15"/>
        <v/>
      </c>
      <c r="AB753" s="80"/>
      <c r="AC753" s="80"/>
      <c r="AD753" s="80"/>
      <c r="AE753" s="76" t="s">
        <v>2456</v>
      </c>
      <c r="AF753" s="79" t="s">
        <v>2223</v>
      </c>
      <c r="AG753" s="76" t="s">
        <v>2449</v>
      </c>
    </row>
    <row r="754" spans="1:33" s="83" customFormat="1" ht="76.5" x14ac:dyDescent="0.25">
      <c r="A754" s="74" t="s">
        <v>2442</v>
      </c>
      <c r="B754" s="75" t="s">
        <v>5265</v>
      </c>
      <c r="C754" s="76" t="s">
        <v>5713</v>
      </c>
      <c r="D754" s="76" t="s">
        <v>3157</v>
      </c>
      <c r="E754" s="75" t="s">
        <v>2347</v>
      </c>
      <c r="F754" s="79" t="s">
        <v>2336</v>
      </c>
      <c r="G754" s="77" t="s">
        <v>3292</v>
      </c>
      <c r="H754" s="78">
        <v>1761300000</v>
      </c>
      <c r="I754" s="78">
        <v>1761300000</v>
      </c>
      <c r="J754" s="79" t="s">
        <v>2874</v>
      </c>
      <c r="K754" s="79" t="s">
        <v>2221</v>
      </c>
      <c r="L754" s="76" t="s">
        <v>2549</v>
      </c>
      <c r="M754" s="76" t="s">
        <v>2444</v>
      </c>
      <c r="N754" s="76" t="s">
        <v>5279</v>
      </c>
      <c r="O754" s="76" t="s">
        <v>5268</v>
      </c>
      <c r="P754" s="79" t="s">
        <v>2445</v>
      </c>
      <c r="Q754" s="79" t="s">
        <v>5287</v>
      </c>
      <c r="R754" s="79" t="s">
        <v>1797</v>
      </c>
      <c r="S754" s="79"/>
      <c r="T754" s="79" t="s">
        <v>2450</v>
      </c>
      <c r="U754" s="80" t="s">
        <v>5621</v>
      </c>
      <c r="V754" s="80"/>
      <c r="W754" s="79"/>
      <c r="X754" s="81"/>
      <c r="Y754" s="79"/>
      <c r="Z754" s="79"/>
      <c r="AA754" s="82" t="str">
        <f t="shared" si="15"/>
        <v/>
      </c>
      <c r="AB754" s="80"/>
      <c r="AC754" s="80"/>
      <c r="AD754" s="80"/>
      <c r="AE754" s="76" t="s">
        <v>5695</v>
      </c>
      <c r="AF754" s="79" t="s">
        <v>2361</v>
      </c>
      <c r="AG754" s="76" t="s">
        <v>2451</v>
      </c>
    </row>
    <row r="755" spans="1:33" s="83" customFormat="1" ht="76.5" x14ac:dyDescent="0.25">
      <c r="A755" s="74" t="s">
        <v>2442</v>
      </c>
      <c r="B755" s="75">
        <v>81101510</v>
      </c>
      <c r="C755" s="76" t="s">
        <v>5714</v>
      </c>
      <c r="D755" s="76" t="s">
        <v>3157</v>
      </c>
      <c r="E755" s="75" t="s">
        <v>2347</v>
      </c>
      <c r="F755" s="75" t="s">
        <v>2362</v>
      </c>
      <c r="G755" s="77" t="s">
        <v>3292</v>
      </c>
      <c r="H755" s="78">
        <v>195700000</v>
      </c>
      <c r="I755" s="78">
        <v>195700000</v>
      </c>
      <c r="J755" s="79" t="s">
        <v>2874</v>
      </c>
      <c r="K755" s="79" t="s">
        <v>2221</v>
      </c>
      <c r="L755" s="76" t="s">
        <v>2549</v>
      </c>
      <c r="M755" s="76" t="s">
        <v>2444</v>
      </c>
      <c r="N755" s="76" t="s">
        <v>5279</v>
      </c>
      <c r="O755" s="76" t="s">
        <v>5268</v>
      </c>
      <c r="P755" s="79" t="s">
        <v>2445</v>
      </c>
      <c r="Q755" s="79" t="s">
        <v>5287</v>
      </c>
      <c r="R755" s="79" t="s">
        <v>1797</v>
      </c>
      <c r="S755" s="79"/>
      <c r="T755" s="79" t="s">
        <v>2450</v>
      </c>
      <c r="U755" s="80" t="s">
        <v>5621</v>
      </c>
      <c r="V755" s="80"/>
      <c r="W755" s="79"/>
      <c r="X755" s="81"/>
      <c r="Y755" s="79"/>
      <c r="Z755" s="79"/>
      <c r="AA755" s="82" t="str">
        <f t="shared" si="15"/>
        <v/>
      </c>
      <c r="AB755" s="80"/>
      <c r="AC755" s="80"/>
      <c r="AD755" s="80"/>
      <c r="AE755" s="76" t="s">
        <v>2456</v>
      </c>
      <c r="AF755" s="79" t="s">
        <v>2223</v>
      </c>
      <c r="AG755" s="76" t="s">
        <v>2449</v>
      </c>
    </row>
    <row r="756" spans="1:33" s="83" customFormat="1" ht="76.5" x14ac:dyDescent="0.25">
      <c r="A756" s="74" t="s">
        <v>2442</v>
      </c>
      <c r="B756" s="75" t="s">
        <v>5265</v>
      </c>
      <c r="C756" s="76" t="s">
        <v>5715</v>
      </c>
      <c r="D756" s="76" t="s">
        <v>3157</v>
      </c>
      <c r="E756" s="75" t="s">
        <v>2347</v>
      </c>
      <c r="F756" s="79" t="s">
        <v>2336</v>
      </c>
      <c r="G756" s="77" t="s">
        <v>3292</v>
      </c>
      <c r="H756" s="78">
        <v>2700000000</v>
      </c>
      <c r="I756" s="78">
        <v>2700000000</v>
      </c>
      <c r="J756" s="79" t="s">
        <v>2874</v>
      </c>
      <c r="K756" s="79" t="s">
        <v>2221</v>
      </c>
      <c r="L756" s="76" t="s">
        <v>2549</v>
      </c>
      <c r="M756" s="76" t="s">
        <v>2444</v>
      </c>
      <c r="N756" s="76" t="s">
        <v>5279</v>
      </c>
      <c r="O756" s="76" t="s">
        <v>5268</v>
      </c>
      <c r="P756" s="79" t="s">
        <v>2445</v>
      </c>
      <c r="Q756" s="79" t="s">
        <v>5287</v>
      </c>
      <c r="R756" s="79" t="s">
        <v>1797</v>
      </c>
      <c r="S756" s="79"/>
      <c r="T756" s="79" t="s">
        <v>2450</v>
      </c>
      <c r="U756" s="80" t="s">
        <v>5621</v>
      </c>
      <c r="V756" s="80"/>
      <c r="W756" s="79"/>
      <c r="X756" s="81"/>
      <c r="Y756" s="79"/>
      <c r="Z756" s="79"/>
      <c r="AA756" s="82" t="str">
        <f t="shared" si="15"/>
        <v/>
      </c>
      <c r="AB756" s="80"/>
      <c r="AC756" s="80"/>
      <c r="AD756" s="80"/>
      <c r="AE756" s="76" t="s">
        <v>5695</v>
      </c>
      <c r="AF756" s="79" t="s">
        <v>2361</v>
      </c>
      <c r="AG756" s="76" t="s">
        <v>2451</v>
      </c>
    </row>
    <row r="757" spans="1:33" s="83" customFormat="1" ht="76.5" x14ac:dyDescent="0.25">
      <c r="A757" s="74" t="s">
        <v>2442</v>
      </c>
      <c r="B757" s="75">
        <v>81101510</v>
      </c>
      <c r="C757" s="76" t="s">
        <v>5716</v>
      </c>
      <c r="D757" s="76" t="s">
        <v>3157</v>
      </c>
      <c r="E757" s="75" t="s">
        <v>2347</v>
      </c>
      <c r="F757" s="75" t="s">
        <v>2362</v>
      </c>
      <c r="G757" s="77" t="s">
        <v>3292</v>
      </c>
      <c r="H757" s="78">
        <v>300000000</v>
      </c>
      <c r="I757" s="78">
        <v>300000000</v>
      </c>
      <c r="J757" s="79" t="s">
        <v>2874</v>
      </c>
      <c r="K757" s="79" t="s">
        <v>2221</v>
      </c>
      <c r="L757" s="76" t="s">
        <v>2549</v>
      </c>
      <c r="M757" s="76" t="s">
        <v>2444</v>
      </c>
      <c r="N757" s="76" t="s">
        <v>5279</v>
      </c>
      <c r="O757" s="76" t="s">
        <v>5268</v>
      </c>
      <c r="P757" s="79" t="s">
        <v>2445</v>
      </c>
      <c r="Q757" s="79" t="s">
        <v>5287</v>
      </c>
      <c r="R757" s="79" t="s">
        <v>1797</v>
      </c>
      <c r="S757" s="79"/>
      <c r="T757" s="79" t="s">
        <v>2450</v>
      </c>
      <c r="U757" s="80" t="s">
        <v>5621</v>
      </c>
      <c r="V757" s="80"/>
      <c r="W757" s="79"/>
      <c r="X757" s="81"/>
      <c r="Y757" s="79"/>
      <c r="Z757" s="79"/>
      <c r="AA757" s="82" t="str">
        <f t="shared" si="15"/>
        <v/>
      </c>
      <c r="AB757" s="80"/>
      <c r="AC757" s="80"/>
      <c r="AD757" s="80"/>
      <c r="AE757" s="76" t="s">
        <v>2456</v>
      </c>
      <c r="AF757" s="79" t="s">
        <v>2223</v>
      </c>
      <c r="AG757" s="76" t="s">
        <v>2449</v>
      </c>
    </row>
    <row r="758" spans="1:33" s="83" customFormat="1" ht="76.5" x14ac:dyDescent="0.25">
      <c r="A758" s="74" t="s">
        <v>2442</v>
      </c>
      <c r="B758" s="75" t="s">
        <v>5265</v>
      </c>
      <c r="C758" s="76" t="s">
        <v>5717</v>
      </c>
      <c r="D758" s="76" t="s">
        <v>3157</v>
      </c>
      <c r="E758" s="75" t="s">
        <v>2347</v>
      </c>
      <c r="F758" s="79" t="s">
        <v>2336</v>
      </c>
      <c r="G758" s="77" t="s">
        <v>3292</v>
      </c>
      <c r="H758" s="78">
        <v>1771209563.4000001</v>
      </c>
      <c r="I758" s="78">
        <v>1771209563.4000001</v>
      </c>
      <c r="J758" s="79" t="s">
        <v>2874</v>
      </c>
      <c r="K758" s="79" t="s">
        <v>2221</v>
      </c>
      <c r="L758" s="76" t="s">
        <v>2549</v>
      </c>
      <c r="M758" s="76" t="s">
        <v>2444</v>
      </c>
      <c r="N758" s="76" t="s">
        <v>5279</v>
      </c>
      <c r="O758" s="76" t="s">
        <v>5268</v>
      </c>
      <c r="P758" s="79" t="s">
        <v>2445</v>
      </c>
      <c r="Q758" s="79" t="s">
        <v>5287</v>
      </c>
      <c r="R758" s="79" t="s">
        <v>1797</v>
      </c>
      <c r="S758" s="79"/>
      <c r="T758" s="79" t="s">
        <v>2450</v>
      </c>
      <c r="U758" s="80" t="s">
        <v>5621</v>
      </c>
      <c r="V758" s="80"/>
      <c r="W758" s="79"/>
      <c r="X758" s="81"/>
      <c r="Y758" s="79"/>
      <c r="Z758" s="79"/>
      <c r="AA758" s="82" t="str">
        <f t="shared" si="15"/>
        <v/>
      </c>
      <c r="AB758" s="80"/>
      <c r="AC758" s="80"/>
      <c r="AD758" s="80"/>
      <c r="AE758" s="76" t="s">
        <v>5695</v>
      </c>
      <c r="AF758" s="79" t="s">
        <v>2361</v>
      </c>
      <c r="AG758" s="76" t="s">
        <v>2451</v>
      </c>
    </row>
    <row r="759" spans="1:33" s="83" customFormat="1" ht="76.5" x14ac:dyDescent="0.25">
      <c r="A759" s="74" t="s">
        <v>2442</v>
      </c>
      <c r="B759" s="75">
        <v>81101510</v>
      </c>
      <c r="C759" s="76" t="s">
        <v>5718</v>
      </c>
      <c r="D759" s="76" t="s">
        <v>3157</v>
      </c>
      <c r="E759" s="75" t="s">
        <v>2224</v>
      </c>
      <c r="F759" s="75" t="s">
        <v>2362</v>
      </c>
      <c r="G759" s="77" t="s">
        <v>3292</v>
      </c>
      <c r="H759" s="78">
        <v>196801062.60000002</v>
      </c>
      <c r="I759" s="78">
        <v>196801062.60000002</v>
      </c>
      <c r="J759" s="79" t="s">
        <v>2874</v>
      </c>
      <c r="K759" s="79" t="s">
        <v>2221</v>
      </c>
      <c r="L759" s="76" t="s">
        <v>2549</v>
      </c>
      <c r="M759" s="76" t="s">
        <v>2444</v>
      </c>
      <c r="N759" s="76" t="s">
        <v>5279</v>
      </c>
      <c r="O759" s="76" t="s">
        <v>5268</v>
      </c>
      <c r="P759" s="79" t="s">
        <v>2445</v>
      </c>
      <c r="Q759" s="79" t="s">
        <v>5287</v>
      </c>
      <c r="R759" s="79" t="s">
        <v>1797</v>
      </c>
      <c r="S759" s="79"/>
      <c r="T759" s="79" t="s">
        <v>2450</v>
      </c>
      <c r="U759" s="80" t="s">
        <v>5621</v>
      </c>
      <c r="V759" s="80"/>
      <c r="W759" s="79"/>
      <c r="X759" s="81"/>
      <c r="Y759" s="79"/>
      <c r="Z759" s="79"/>
      <c r="AA759" s="82" t="str">
        <f t="shared" si="15"/>
        <v/>
      </c>
      <c r="AB759" s="80"/>
      <c r="AC759" s="80"/>
      <c r="AD759" s="80"/>
      <c r="AE759" s="76" t="s">
        <v>2456</v>
      </c>
      <c r="AF759" s="79" t="s">
        <v>2223</v>
      </c>
      <c r="AG759" s="76" t="s">
        <v>2449</v>
      </c>
    </row>
    <row r="760" spans="1:33" s="83" customFormat="1" ht="51" x14ac:dyDescent="0.25">
      <c r="A760" s="74" t="s">
        <v>2442</v>
      </c>
      <c r="B760" s="75" t="s">
        <v>5265</v>
      </c>
      <c r="C760" s="76" t="s">
        <v>5719</v>
      </c>
      <c r="D760" s="76" t="s">
        <v>3165</v>
      </c>
      <c r="E760" s="75" t="s">
        <v>2225</v>
      </c>
      <c r="F760" s="79" t="s">
        <v>2336</v>
      </c>
      <c r="G760" s="77" t="s">
        <v>2343</v>
      </c>
      <c r="H760" s="78">
        <v>5482434073</v>
      </c>
      <c r="I760" s="78">
        <v>5482434073</v>
      </c>
      <c r="J760" s="79" t="s">
        <v>2874</v>
      </c>
      <c r="K760" s="79" t="s">
        <v>2221</v>
      </c>
      <c r="L760" s="76" t="s">
        <v>2549</v>
      </c>
      <c r="M760" s="76" t="s">
        <v>2444</v>
      </c>
      <c r="N760" s="76" t="s">
        <v>5279</v>
      </c>
      <c r="O760" s="76" t="s">
        <v>5268</v>
      </c>
      <c r="P760" s="79" t="s">
        <v>2538</v>
      </c>
      <c r="Q760" s="79" t="s">
        <v>5720</v>
      </c>
      <c r="R760" s="79" t="s">
        <v>3355</v>
      </c>
      <c r="S760" s="79">
        <v>182259001</v>
      </c>
      <c r="T760" s="79" t="s">
        <v>5466</v>
      </c>
      <c r="U760" s="80" t="s">
        <v>5721</v>
      </c>
      <c r="V760" s="80"/>
      <c r="W760" s="79"/>
      <c r="X760" s="81"/>
      <c r="Y760" s="79"/>
      <c r="Z760" s="79"/>
      <c r="AA760" s="82" t="str">
        <f t="shared" si="15"/>
        <v/>
      </c>
      <c r="AB760" s="80"/>
      <c r="AC760" s="80"/>
      <c r="AD760" s="80"/>
      <c r="AE760" s="76" t="s">
        <v>5722</v>
      </c>
      <c r="AF760" s="79" t="s">
        <v>2361</v>
      </c>
      <c r="AG760" s="76" t="s">
        <v>2449</v>
      </c>
    </row>
    <row r="761" spans="1:33" s="83" customFormat="1" ht="63.75" x14ac:dyDescent="0.25">
      <c r="A761" s="74" t="s">
        <v>2442</v>
      </c>
      <c r="B761" s="75" t="s">
        <v>5723</v>
      </c>
      <c r="C761" s="76" t="s">
        <v>5724</v>
      </c>
      <c r="D761" s="76" t="s">
        <v>3165</v>
      </c>
      <c r="E761" s="75" t="s">
        <v>2347</v>
      </c>
      <c r="F761" s="75" t="s">
        <v>2362</v>
      </c>
      <c r="G761" s="77" t="s">
        <v>2343</v>
      </c>
      <c r="H761" s="78">
        <v>383770385</v>
      </c>
      <c r="I761" s="78">
        <v>383770385</v>
      </c>
      <c r="J761" s="79" t="s">
        <v>2874</v>
      </c>
      <c r="K761" s="79" t="s">
        <v>2221</v>
      </c>
      <c r="L761" s="76" t="s">
        <v>2549</v>
      </c>
      <c r="M761" s="76" t="s">
        <v>2444</v>
      </c>
      <c r="N761" s="76" t="s">
        <v>5279</v>
      </c>
      <c r="O761" s="76" t="s">
        <v>5268</v>
      </c>
      <c r="P761" s="79" t="s">
        <v>2538</v>
      </c>
      <c r="Q761" s="79" t="s">
        <v>5720</v>
      </c>
      <c r="R761" s="79" t="s">
        <v>3355</v>
      </c>
      <c r="S761" s="79">
        <v>182259001</v>
      </c>
      <c r="T761" s="79" t="s">
        <v>5466</v>
      </c>
      <c r="U761" s="80" t="s">
        <v>5721</v>
      </c>
      <c r="V761" s="80"/>
      <c r="W761" s="79"/>
      <c r="X761" s="81"/>
      <c r="Y761" s="79"/>
      <c r="Z761" s="79"/>
      <c r="AA761" s="82" t="str">
        <f t="shared" si="15"/>
        <v/>
      </c>
      <c r="AB761" s="80"/>
      <c r="AC761" s="80"/>
      <c r="AD761" s="80"/>
      <c r="AE761" s="76" t="s">
        <v>5722</v>
      </c>
      <c r="AF761" s="79" t="s">
        <v>2223</v>
      </c>
      <c r="AG761" s="76" t="s">
        <v>2449</v>
      </c>
    </row>
    <row r="762" spans="1:33" s="83" customFormat="1" ht="51" x14ac:dyDescent="0.25">
      <c r="A762" s="74" t="s">
        <v>2442</v>
      </c>
      <c r="B762" s="75" t="s">
        <v>5723</v>
      </c>
      <c r="C762" s="76" t="s">
        <v>5725</v>
      </c>
      <c r="D762" s="76" t="s">
        <v>3163</v>
      </c>
      <c r="E762" s="75" t="s">
        <v>2347</v>
      </c>
      <c r="F762" s="79" t="s">
        <v>2336</v>
      </c>
      <c r="G762" s="77" t="s">
        <v>2343</v>
      </c>
      <c r="H762" s="78">
        <v>1564720893</v>
      </c>
      <c r="I762" s="78">
        <v>1564720893</v>
      </c>
      <c r="J762" s="79" t="s">
        <v>2874</v>
      </c>
      <c r="K762" s="79" t="s">
        <v>2221</v>
      </c>
      <c r="L762" s="76" t="s">
        <v>2549</v>
      </c>
      <c r="M762" s="76" t="s">
        <v>2444</v>
      </c>
      <c r="N762" s="76" t="s">
        <v>5279</v>
      </c>
      <c r="O762" s="76" t="s">
        <v>5268</v>
      </c>
      <c r="P762" s="79" t="s">
        <v>2538</v>
      </c>
      <c r="Q762" s="79" t="s">
        <v>5720</v>
      </c>
      <c r="R762" s="79" t="s">
        <v>3355</v>
      </c>
      <c r="S762" s="79">
        <v>182259001</v>
      </c>
      <c r="T762" s="79" t="s">
        <v>5466</v>
      </c>
      <c r="U762" s="80" t="s">
        <v>5721</v>
      </c>
      <c r="V762" s="80"/>
      <c r="W762" s="79"/>
      <c r="X762" s="81"/>
      <c r="Y762" s="79"/>
      <c r="Z762" s="79"/>
      <c r="AA762" s="82" t="str">
        <f t="shared" si="15"/>
        <v/>
      </c>
      <c r="AB762" s="80"/>
      <c r="AC762" s="80"/>
      <c r="AD762" s="80"/>
      <c r="AE762" s="76" t="s">
        <v>5722</v>
      </c>
      <c r="AF762" s="79" t="s">
        <v>2361</v>
      </c>
      <c r="AG762" s="76" t="s">
        <v>2449</v>
      </c>
    </row>
    <row r="763" spans="1:33" s="83" customFormat="1" ht="51" x14ac:dyDescent="0.25">
      <c r="A763" s="74" t="s">
        <v>2442</v>
      </c>
      <c r="B763" s="75" t="s">
        <v>5723</v>
      </c>
      <c r="C763" s="76" t="s">
        <v>5726</v>
      </c>
      <c r="D763" s="76" t="s">
        <v>3163</v>
      </c>
      <c r="E763" s="75" t="s">
        <v>5727</v>
      </c>
      <c r="F763" s="75" t="s">
        <v>2362</v>
      </c>
      <c r="G763" s="77" t="s">
        <v>2343</v>
      </c>
      <c r="H763" s="78">
        <v>180000000</v>
      </c>
      <c r="I763" s="78">
        <v>180000000</v>
      </c>
      <c r="J763" s="79" t="s">
        <v>2874</v>
      </c>
      <c r="K763" s="79" t="s">
        <v>2221</v>
      </c>
      <c r="L763" s="76" t="s">
        <v>2549</v>
      </c>
      <c r="M763" s="76" t="s">
        <v>2444</v>
      </c>
      <c r="N763" s="76" t="s">
        <v>5279</v>
      </c>
      <c r="O763" s="76" t="s">
        <v>5268</v>
      </c>
      <c r="P763" s="79" t="s">
        <v>2538</v>
      </c>
      <c r="Q763" s="79" t="s">
        <v>5720</v>
      </c>
      <c r="R763" s="79" t="s">
        <v>3355</v>
      </c>
      <c r="S763" s="79">
        <v>182259001</v>
      </c>
      <c r="T763" s="79" t="s">
        <v>5466</v>
      </c>
      <c r="U763" s="80" t="s">
        <v>5721</v>
      </c>
      <c r="V763" s="80"/>
      <c r="W763" s="79"/>
      <c r="X763" s="81"/>
      <c r="Y763" s="79"/>
      <c r="Z763" s="79"/>
      <c r="AA763" s="82" t="str">
        <f t="shared" si="15"/>
        <v/>
      </c>
      <c r="AB763" s="80"/>
      <c r="AC763" s="80"/>
      <c r="AD763" s="80"/>
      <c r="AE763" s="76" t="s">
        <v>5722</v>
      </c>
      <c r="AF763" s="79" t="s">
        <v>2223</v>
      </c>
      <c r="AG763" s="76" t="s">
        <v>2449</v>
      </c>
    </row>
    <row r="764" spans="1:33" s="83" customFormat="1" ht="63.75" x14ac:dyDescent="0.25">
      <c r="A764" s="74" t="s">
        <v>2442</v>
      </c>
      <c r="B764" s="75" t="s">
        <v>5265</v>
      </c>
      <c r="C764" s="76" t="s">
        <v>5728</v>
      </c>
      <c r="D764" s="76" t="s">
        <v>3161</v>
      </c>
      <c r="E764" s="75" t="s">
        <v>5727</v>
      </c>
      <c r="F764" s="84" t="s">
        <v>4129</v>
      </c>
      <c r="G764" s="77" t="s">
        <v>2343</v>
      </c>
      <c r="H764" s="78">
        <v>497999000000</v>
      </c>
      <c r="I764" s="78">
        <v>497999000000</v>
      </c>
      <c r="J764" s="79" t="s">
        <v>2874</v>
      </c>
      <c r="K764" s="79" t="s">
        <v>2221</v>
      </c>
      <c r="L764" s="76" t="s">
        <v>2549</v>
      </c>
      <c r="M764" s="76" t="s">
        <v>2444</v>
      </c>
      <c r="N764" s="76" t="s">
        <v>5267</v>
      </c>
      <c r="O764" s="76" t="s">
        <v>5268</v>
      </c>
      <c r="P764" s="79" t="s">
        <v>3298</v>
      </c>
      <c r="Q764" s="79" t="s">
        <v>5269</v>
      </c>
      <c r="R764" s="79" t="s">
        <v>5270</v>
      </c>
      <c r="S764" s="79"/>
      <c r="T764" s="79" t="s">
        <v>5271</v>
      </c>
      <c r="U764" s="80" t="s">
        <v>5729</v>
      </c>
      <c r="V764" s="80"/>
      <c r="W764" s="79"/>
      <c r="X764" s="81"/>
      <c r="Y764" s="79"/>
      <c r="Z764" s="79"/>
      <c r="AA764" s="82" t="str">
        <f t="shared" si="15"/>
        <v/>
      </c>
      <c r="AB764" s="80"/>
      <c r="AC764" s="80"/>
      <c r="AD764" s="80"/>
      <c r="AE764" s="76" t="s">
        <v>5468</v>
      </c>
      <c r="AF764" s="79" t="s">
        <v>2361</v>
      </c>
      <c r="AG764" s="76" t="s">
        <v>2451</v>
      </c>
    </row>
    <row r="765" spans="1:33" s="83" customFormat="1" ht="102" x14ac:dyDescent="0.25">
      <c r="A765" s="74" t="s">
        <v>2442</v>
      </c>
      <c r="B765" s="75" t="s">
        <v>5265</v>
      </c>
      <c r="C765" s="76" t="s">
        <v>5730</v>
      </c>
      <c r="D765" s="76" t="s">
        <v>3161</v>
      </c>
      <c r="E765" s="75" t="s">
        <v>5727</v>
      </c>
      <c r="F765" s="84" t="s">
        <v>4129</v>
      </c>
      <c r="G765" s="77" t="s">
        <v>2343</v>
      </c>
      <c r="H765" s="78">
        <v>979818000000</v>
      </c>
      <c r="I765" s="78">
        <v>979818000000</v>
      </c>
      <c r="J765" s="79" t="s">
        <v>2874</v>
      </c>
      <c r="K765" s="79" t="s">
        <v>2221</v>
      </c>
      <c r="L765" s="76" t="s">
        <v>2549</v>
      </c>
      <c r="M765" s="76" t="s">
        <v>2444</v>
      </c>
      <c r="N765" s="76" t="s">
        <v>5267</v>
      </c>
      <c r="O765" s="76" t="s">
        <v>5268</v>
      </c>
      <c r="P765" s="79" t="s">
        <v>3298</v>
      </c>
      <c r="Q765" s="79" t="s">
        <v>5269</v>
      </c>
      <c r="R765" s="79" t="s">
        <v>5270</v>
      </c>
      <c r="S765" s="79"/>
      <c r="T765" s="79" t="s">
        <v>5271</v>
      </c>
      <c r="U765" s="80" t="s">
        <v>5731</v>
      </c>
      <c r="V765" s="80"/>
      <c r="W765" s="79"/>
      <c r="X765" s="81"/>
      <c r="Y765" s="79"/>
      <c r="Z765" s="79"/>
      <c r="AA765" s="82" t="str">
        <f t="shared" si="15"/>
        <v/>
      </c>
      <c r="AB765" s="80"/>
      <c r="AC765" s="80"/>
      <c r="AD765" s="80"/>
      <c r="AE765" s="76" t="s">
        <v>5468</v>
      </c>
      <c r="AF765" s="79" t="s">
        <v>2361</v>
      </c>
      <c r="AG765" s="76" t="s">
        <v>2451</v>
      </c>
    </row>
    <row r="766" spans="1:33" s="83" customFormat="1" ht="76.5" x14ac:dyDescent="0.25">
      <c r="A766" s="74" t="s">
        <v>2442</v>
      </c>
      <c r="B766" s="75" t="s">
        <v>5265</v>
      </c>
      <c r="C766" s="76" t="s">
        <v>5732</v>
      </c>
      <c r="D766" s="76" t="s">
        <v>3161</v>
      </c>
      <c r="E766" s="75" t="s">
        <v>5727</v>
      </c>
      <c r="F766" s="84" t="s">
        <v>4129</v>
      </c>
      <c r="G766" s="77" t="s">
        <v>2343</v>
      </c>
      <c r="H766" s="78">
        <v>191246000000</v>
      </c>
      <c r="I766" s="78">
        <v>191246000000</v>
      </c>
      <c r="J766" s="79" t="s">
        <v>2874</v>
      </c>
      <c r="K766" s="79" t="s">
        <v>2221</v>
      </c>
      <c r="L766" s="76" t="s">
        <v>2549</v>
      </c>
      <c r="M766" s="76" t="s">
        <v>2444</v>
      </c>
      <c r="N766" s="76" t="s">
        <v>5267</v>
      </c>
      <c r="O766" s="76" t="s">
        <v>5268</v>
      </c>
      <c r="P766" s="79" t="s">
        <v>3298</v>
      </c>
      <c r="Q766" s="79" t="s">
        <v>5269</v>
      </c>
      <c r="R766" s="79" t="s">
        <v>5270</v>
      </c>
      <c r="S766" s="79"/>
      <c r="T766" s="79" t="s">
        <v>5271</v>
      </c>
      <c r="U766" s="80" t="s">
        <v>5733</v>
      </c>
      <c r="V766" s="80"/>
      <c r="W766" s="79"/>
      <c r="X766" s="81"/>
      <c r="Y766" s="79"/>
      <c r="Z766" s="79"/>
      <c r="AA766" s="82" t="str">
        <f t="shared" si="15"/>
        <v/>
      </c>
      <c r="AB766" s="80"/>
      <c r="AC766" s="80"/>
      <c r="AD766" s="80"/>
      <c r="AE766" s="76" t="s">
        <v>5468</v>
      </c>
      <c r="AF766" s="79" t="s">
        <v>2361</v>
      </c>
      <c r="AG766" s="76" t="s">
        <v>2451</v>
      </c>
    </row>
    <row r="767" spans="1:33" s="83" customFormat="1" ht="51" x14ac:dyDescent="0.25">
      <c r="A767" s="74" t="s">
        <v>2442</v>
      </c>
      <c r="B767" s="75" t="s">
        <v>5265</v>
      </c>
      <c r="C767" s="76" t="s">
        <v>5734</v>
      </c>
      <c r="D767" s="76" t="s">
        <v>3161</v>
      </c>
      <c r="E767" s="75" t="s">
        <v>2224</v>
      </c>
      <c r="F767" s="84" t="s">
        <v>4129</v>
      </c>
      <c r="G767" s="77" t="s">
        <v>2343</v>
      </c>
      <c r="H767" s="78">
        <v>1371638000000</v>
      </c>
      <c r="I767" s="78">
        <v>1371638000000</v>
      </c>
      <c r="J767" s="79" t="s">
        <v>2874</v>
      </c>
      <c r="K767" s="79" t="s">
        <v>2221</v>
      </c>
      <c r="L767" s="76" t="s">
        <v>2549</v>
      </c>
      <c r="M767" s="76" t="s">
        <v>2444</v>
      </c>
      <c r="N767" s="76" t="s">
        <v>5267</v>
      </c>
      <c r="O767" s="76" t="s">
        <v>5268</v>
      </c>
      <c r="P767" s="79" t="s">
        <v>3298</v>
      </c>
      <c r="Q767" s="79" t="s">
        <v>5269</v>
      </c>
      <c r="R767" s="79" t="s">
        <v>5270</v>
      </c>
      <c r="S767" s="79"/>
      <c r="T767" s="79" t="s">
        <v>5271</v>
      </c>
      <c r="U767" s="80" t="s">
        <v>5735</v>
      </c>
      <c r="V767" s="80"/>
      <c r="W767" s="79"/>
      <c r="X767" s="81"/>
      <c r="Y767" s="79"/>
      <c r="Z767" s="79"/>
      <c r="AA767" s="82" t="str">
        <f t="shared" si="15"/>
        <v/>
      </c>
      <c r="AB767" s="80"/>
      <c r="AC767" s="80"/>
      <c r="AD767" s="80"/>
      <c r="AE767" s="76" t="s">
        <v>5468</v>
      </c>
      <c r="AF767" s="79" t="s">
        <v>2361</v>
      </c>
      <c r="AG767" s="76" t="s">
        <v>2451</v>
      </c>
    </row>
    <row r="768" spans="1:33" s="83" customFormat="1" ht="89.25" x14ac:dyDescent="0.25">
      <c r="A768" s="74" t="s">
        <v>2442</v>
      </c>
      <c r="B768" s="75">
        <v>80101601</v>
      </c>
      <c r="C768" s="76" t="s">
        <v>5736</v>
      </c>
      <c r="D768" s="76" t="s">
        <v>3157</v>
      </c>
      <c r="E768" s="75" t="s">
        <v>2224</v>
      </c>
      <c r="F768" s="79" t="s">
        <v>2336</v>
      </c>
      <c r="G768" s="85" t="s">
        <v>4407</v>
      </c>
      <c r="H768" s="78">
        <v>15835000000</v>
      </c>
      <c r="I768" s="78">
        <v>15835000000</v>
      </c>
      <c r="J768" s="79" t="s">
        <v>2874</v>
      </c>
      <c r="K768" s="79" t="s">
        <v>2221</v>
      </c>
      <c r="L768" s="76" t="s">
        <v>2549</v>
      </c>
      <c r="M768" s="76" t="s">
        <v>2444</v>
      </c>
      <c r="N768" s="76" t="s">
        <v>5279</v>
      </c>
      <c r="O768" s="76" t="s">
        <v>5268</v>
      </c>
      <c r="P768" s="79" t="s">
        <v>2457</v>
      </c>
      <c r="Q768" s="79" t="s">
        <v>2504</v>
      </c>
      <c r="R768" s="79" t="s">
        <v>5737</v>
      </c>
      <c r="S768" s="79">
        <v>182168001</v>
      </c>
      <c r="T768" s="79" t="s">
        <v>5738</v>
      </c>
      <c r="U768" s="80" t="s">
        <v>5739</v>
      </c>
      <c r="V768" s="80"/>
      <c r="W768" s="79"/>
      <c r="X768" s="81"/>
      <c r="Y768" s="79"/>
      <c r="Z768" s="79"/>
      <c r="AA768" s="82" t="str">
        <f t="shared" si="15"/>
        <v/>
      </c>
      <c r="AB768" s="80"/>
      <c r="AC768" s="80"/>
      <c r="AD768" s="80"/>
      <c r="AE768" s="76" t="s">
        <v>5454</v>
      </c>
      <c r="AF768" s="79" t="s">
        <v>2361</v>
      </c>
      <c r="AG768" s="76" t="s">
        <v>2449</v>
      </c>
    </row>
    <row r="769" spans="1:33" s="83" customFormat="1" ht="76.5" x14ac:dyDescent="0.25">
      <c r="A769" s="74" t="s">
        <v>2442</v>
      </c>
      <c r="B769" s="75">
        <v>80101601</v>
      </c>
      <c r="C769" s="76" t="s">
        <v>5740</v>
      </c>
      <c r="D769" s="76" t="s">
        <v>3157</v>
      </c>
      <c r="E769" s="75" t="s">
        <v>2224</v>
      </c>
      <c r="F769" s="79" t="s">
        <v>2336</v>
      </c>
      <c r="G769" s="85" t="s">
        <v>4407</v>
      </c>
      <c r="H769" s="78">
        <v>22962000000</v>
      </c>
      <c r="I769" s="78">
        <v>22962000000</v>
      </c>
      <c r="J769" s="79" t="s">
        <v>2874</v>
      </c>
      <c r="K769" s="79" t="s">
        <v>2221</v>
      </c>
      <c r="L769" s="76" t="s">
        <v>2549</v>
      </c>
      <c r="M769" s="76" t="s">
        <v>2444</v>
      </c>
      <c r="N769" s="76" t="s">
        <v>5279</v>
      </c>
      <c r="O769" s="76" t="s">
        <v>5268</v>
      </c>
      <c r="P769" s="79" t="s">
        <v>2457</v>
      </c>
      <c r="Q769" s="79" t="s">
        <v>2504</v>
      </c>
      <c r="R769" s="79" t="s">
        <v>5737</v>
      </c>
      <c r="S769" s="79">
        <v>182168001</v>
      </c>
      <c r="T769" s="79" t="s">
        <v>5738</v>
      </c>
      <c r="U769" s="80" t="s">
        <v>5741</v>
      </c>
      <c r="V769" s="80"/>
      <c r="W769" s="79"/>
      <c r="X769" s="81"/>
      <c r="Y769" s="79"/>
      <c r="Z769" s="79"/>
      <c r="AA769" s="82" t="str">
        <f t="shared" si="15"/>
        <v/>
      </c>
      <c r="AB769" s="80"/>
      <c r="AC769" s="80"/>
      <c r="AD769" s="80"/>
      <c r="AE769" s="76" t="s">
        <v>5454</v>
      </c>
      <c r="AF769" s="79" t="s">
        <v>2361</v>
      </c>
      <c r="AG769" s="76" t="s">
        <v>2449</v>
      </c>
    </row>
    <row r="770" spans="1:33" s="83" customFormat="1" ht="76.5" x14ac:dyDescent="0.25">
      <c r="A770" s="74" t="s">
        <v>2442</v>
      </c>
      <c r="B770" s="75">
        <v>80101601</v>
      </c>
      <c r="C770" s="76" t="s">
        <v>5742</v>
      </c>
      <c r="D770" s="76" t="s">
        <v>3157</v>
      </c>
      <c r="E770" s="75" t="s">
        <v>2224</v>
      </c>
      <c r="F770" s="79" t="s">
        <v>2336</v>
      </c>
      <c r="G770" s="85" t="s">
        <v>4407</v>
      </c>
      <c r="H770" s="78">
        <v>6089000000</v>
      </c>
      <c r="I770" s="78">
        <v>6089000000</v>
      </c>
      <c r="J770" s="79" t="s">
        <v>2874</v>
      </c>
      <c r="K770" s="79" t="s">
        <v>2221</v>
      </c>
      <c r="L770" s="76" t="s">
        <v>2549</v>
      </c>
      <c r="M770" s="76" t="s">
        <v>2444</v>
      </c>
      <c r="N770" s="76" t="s">
        <v>5279</v>
      </c>
      <c r="O770" s="76" t="s">
        <v>5268</v>
      </c>
      <c r="P770" s="79" t="s">
        <v>2457</v>
      </c>
      <c r="Q770" s="79" t="s">
        <v>2504</v>
      </c>
      <c r="R770" s="79" t="s">
        <v>5737</v>
      </c>
      <c r="S770" s="79">
        <v>182168001</v>
      </c>
      <c r="T770" s="79" t="s">
        <v>5738</v>
      </c>
      <c r="U770" s="80" t="s">
        <v>5743</v>
      </c>
      <c r="V770" s="80"/>
      <c r="W770" s="79"/>
      <c r="X770" s="81"/>
      <c r="Y770" s="79"/>
      <c r="Z770" s="79"/>
      <c r="AA770" s="82" t="str">
        <f t="shared" si="15"/>
        <v/>
      </c>
      <c r="AB770" s="80"/>
      <c r="AC770" s="80"/>
      <c r="AD770" s="80"/>
      <c r="AE770" s="76" t="s">
        <v>5454</v>
      </c>
      <c r="AF770" s="79" t="s">
        <v>2361</v>
      </c>
      <c r="AG770" s="76" t="s">
        <v>2449</v>
      </c>
    </row>
    <row r="771" spans="1:33" s="83" customFormat="1" ht="76.5" x14ac:dyDescent="0.25">
      <c r="A771" s="74" t="s">
        <v>2442</v>
      </c>
      <c r="B771" s="75">
        <v>80101601</v>
      </c>
      <c r="C771" s="76" t="s">
        <v>5744</v>
      </c>
      <c r="D771" s="76" t="s">
        <v>3157</v>
      </c>
      <c r="E771" s="75" t="s">
        <v>2224</v>
      </c>
      <c r="F771" s="79" t="s">
        <v>2336</v>
      </c>
      <c r="G771" s="85" t="s">
        <v>4407</v>
      </c>
      <c r="H771" s="78">
        <v>11832000000</v>
      </c>
      <c r="I771" s="78">
        <v>11832000000</v>
      </c>
      <c r="J771" s="79" t="s">
        <v>2874</v>
      </c>
      <c r="K771" s="79" t="s">
        <v>2221</v>
      </c>
      <c r="L771" s="76" t="s">
        <v>2549</v>
      </c>
      <c r="M771" s="76" t="s">
        <v>2444</v>
      </c>
      <c r="N771" s="76" t="s">
        <v>5279</v>
      </c>
      <c r="O771" s="76" t="s">
        <v>5268</v>
      </c>
      <c r="P771" s="79" t="s">
        <v>2457</v>
      </c>
      <c r="Q771" s="79" t="s">
        <v>2504</v>
      </c>
      <c r="R771" s="79" t="s">
        <v>5737</v>
      </c>
      <c r="S771" s="79">
        <v>182168001</v>
      </c>
      <c r="T771" s="79" t="s">
        <v>5738</v>
      </c>
      <c r="U771" s="80" t="s">
        <v>5745</v>
      </c>
      <c r="V771" s="80"/>
      <c r="W771" s="79"/>
      <c r="X771" s="81"/>
      <c r="Y771" s="79"/>
      <c r="Z771" s="79"/>
      <c r="AA771" s="82" t="str">
        <f t="shared" si="15"/>
        <v/>
      </c>
      <c r="AB771" s="80"/>
      <c r="AC771" s="80"/>
      <c r="AD771" s="80"/>
      <c r="AE771" s="76" t="s">
        <v>5454</v>
      </c>
      <c r="AF771" s="79" t="s">
        <v>2361</v>
      </c>
      <c r="AG771" s="76" t="s">
        <v>2449</v>
      </c>
    </row>
    <row r="772" spans="1:33" s="83" customFormat="1" ht="76.5" x14ac:dyDescent="0.25">
      <c r="A772" s="74" t="s">
        <v>2442</v>
      </c>
      <c r="B772" s="75">
        <v>80101601</v>
      </c>
      <c r="C772" s="76" t="s">
        <v>5746</v>
      </c>
      <c r="D772" s="76" t="s">
        <v>3157</v>
      </c>
      <c r="E772" s="75" t="s">
        <v>2302</v>
      </c>
      <c r="F772" s="79" t="s">
        <v>2336</v>
      </c>
      <c r="G772" s="85" t="s">
        <v>4407</v>
      </c>
      <c r="H772" s="78">
        <v>12300000000</v>
      </c>
      <c r="I772" s="78">
        <v>12300000000</v>
      </c>
      <c r="J772" s="79" t="s">
        <v>2874</v>
      </c>
      <c r="K772" s="79" t="s">
        <v>2221</v>
      </c>
      <c r="L772" s="76" t="s">
        <v>2549</v>
      </c>
      <c r="M772" s="76" t="s">
        <v>2444</v>
      </c>
      <c r="N772" s="76" t="s">
        <v>5279</v>
      </c>
      <c r="O772" s="76" t="s">
        <v>5268</v>
      </c>
      <c r="P772" s="79" t="s">
        <v>2457</v>
      </c>
      <c r="Q772" s="79" t="s">
        <v>2504</v>
      </c>
      <c r="R772" s="79" t="s">
        <v>5737</v>
      </c>
      <c r="S772" s="79">
        <v>182168001</v>
      </c>
      <c r="T772" s="79" t="s">
        <v>5738</v>
      </c>
      <c r="U772" s="80" t="s">
        <v>5747</v>
      </c>
      <c r="V772" s="80"/>
      <c r="W772" s="79"/>
      <c r="X772" s="81"/>
      <c r="Y772" s="79"/>
      <c r="Z772" s="79"/>
      <c r="AA772" s="82" t="str">
        <f t="shared" si="15"/>
        <v/>
      </c>
      <c r="AB772" s="80"/>
      <c r="AC772" s="80"/>
      <c r="AD772" s="80"/>
      <c r="AE772" s="76" t="s">
        <v>5454</v>
      </c>
      <c r="AF772" s="79" t="s">
        <v>2361</v>
      </c>
      <c r="AG772" s="76" t="s">
        <v>2449</v>
      </c>
    </row>
    <row r="773" spans="1:33" s="83" customFormat="1" ht="127.5" x14ac:dyDescent="0.25">
      <c r="A773" s="74" t="s">
        <v>2442</v>
      </c>
      <c r="B773" s="75" t="s">
        <v>5265</v>
      </c>
      <c r="C773" s="76" t="s">
        <v>5748</v>
      </c>
      <c r="D773" s="76" t="s">
        <v>3168</v>
      </c>
      <c r="E773" s="75" t="s">
        <v>2224</v>
      </c>
      <c r="F773" s="79" t="s">
        <v>2336</v>
      </c>
      <c r="G773" s="77" t="s">
        <v>2343</v>
      </c>
      <c r="H773" s="78">
        <v>0</v>
      </c>
      <c r="I773" s="78">
        <v>0</v>
      </c>
      <c r="J773" s="79" t="s">
        <v>2874</v>
      </c>
      <c r="K773" s="79" t="s">
        <v>2221</v>
      </c>
      <c r="L773" s="76" t="s">
        <v>2549</v>
      </c>
      <c r="M773" s="76" t="s">
        <v>2444</v>
      </c>
      <c r="N773" s="76" t="s">
        <v>5279</v>
      </c>
      <c r="O773" s="76" t="s">
        <v>5268</v>
      </c>
      <c r="P773" s="79" t="s">
        <v>2445</v>
      </c>
      <c r="Q773" s="79" t="s">
        <v>2452</v>
      </c>
      <c r="R773" s="79" t="s">
        <v>1797</v>
      </c>
      <c r="S773" s="79">
        <v>180035001</v>
      </c>
      <c r="T773" s="79" t="s">
        <v>2450</v>
      </c>
      <c r="U773" s="80" t="s">
        <v>5749</v>
      </c>
      <c r="V773" s="80"/>
      <c r="W773" s="79"/>
      <c r="X773" s="81"/>
      <c r="Y773" s="79"/>
      <c r="Z773" s="79"/>
      <c r="AA773" s="82" t="str">
        <f t="shared" si="15"/>
        <v/>
      </c>
      <c r="AB773" s="80"/>
      <c r="AC773" s="80"/>
      <c r="AD773" s="80"/>
      <c r="AE773" s="76" t="s">
        <v>5750</v>
      </c>
      <c r="AF773" s="79" t="s">
        <v>2361</v>
      </c>
      <c r="AG773" s="76" t="s">
        <v>2449</v>
      </c>
    </row>
    <row r="774" spans="1:33" s="83" customFormat="1" ht="127.5" x14ac:dyDescent="0.25">
      <c r="A774" s="74" t="s">
        <v>2442</v>
      </c>
      <c r="B774" s="75" t="s">
        <v>5265</v>
      </c>
      <c r="C774" s="76" t="s">
        <v>5751</v>
      </c>
      <c r="D774" s="76" t="s">
        <v>3168</v>
      </c>
      <c r="E774" s="75" t="s">
        <v>2347</v>
      </c>
      <c r="F774" s="75" t="s">
        <v>2362</v>
      </c>
      <c r="G774" s="77" t="s">
        <v>2343</v>
      </c>
      <c r="H774" s="78">
        <v>0</v>
      </c>
      <c r="I774" s="78">
        <v>0</v>
      </c>
      <c r="J774" s="79" t="s">
        <v>2874</v>
      </c>
      <c r="K774" s="79" t="s">
        <v>2221</v>
      </c>
      <c r="L774" s="76" t="s">
        <v>2549</v>
      </c>
      <c r="M774" s="76" t="s">
        <v>2444</v>
      </c>
      <c r="N774" s="76" t="s">
        <v>5279</v>
      </c>
      <c r="O774" s="76" t="s">
        <v>5268</v>
      </c>
      <c r="P774" s="79" t="s">
        <v>2445</v>
      </c>
      <c r="Q774" s="79" t="s">
        <v>2452</v>
      </c>
      <c r="R774" s="79" t="s">
        <v>1797</v>
      </c>
      <c r="S774" s="79">
        <v>180035001</v>
      </c>
      <c r="T774" s="79" t="s">
        <v>2450</v>
      </c>
      <c r="U774" s="80" t="s">
        <v>5749</v>
      </c>
      <c r="V774" s="80"/>
      <c r="W774" s="79"/>
      <c r="X774" s="81"/>
      <c r="Y774" s="79"/>
      <c r="Z774" s="79"/>
      <c r="AA774" s="82" t="str">
        <f t="shared" si="15"/>
        <v/>
      </c>
      <c r="AB774" s="80"/>
      <c r="AC774" s="80"/>
      <c r="AD774" s="80"/>
      <c r="AE774" s="76" t="s">
        <v>5750</v>
      </c>
      <c r="AF774" s="79" t="s">
        <v>2223</v>
      </c>
      <c r="AG774" s="76" t="s">
        <v>2449</v>
      </c>
    </row>
    <row r="775" spans="1:33" s="83" customFormat="1" ht="76.5" x14ac:dyDescent="0.25">
      <c r="A775" s="74" t="s">
        <v>2442</v>
      </c>
      <c r="B775" s="75">
        <v>81101510</v>
      </c>
      <c r="C775" s="76" t="s">
        <v>5752</v>
      </c>
      <c r="D775" s="76" t="s">
        <v>3168</v>
      </c>
      <c r="E775" s="75" t="s">
        <v>2363</v>
      </c>
      <c r="F775" s="79" t="s">
        <v>2336</v>
      </c>
      <c r="G775" s="77" t="s">
        <v>2343</v>
      </c>
      <c r="H775" s="78">
        <v>0</v>
      </c>
      <c r="I775" s="78">
        <v>0</v>
      </c>
      <c r="J775" s="79" t="s">
        <v>2874</v>
      </c>
      <c r="K775" s="79" t="s">
        <v>2221</v>
      </c>
      <c r="L775" s="76" t="s">
        <v>2549</v>
      </c>
      <c r="M775" s="76" t="s">
        <v>2444</v>
      </c>
      <c r="N775" s="76" t="s">
        <v>5279</v>
      </c>
      <c r="O775" s="76" t="s">
        <v>5268</v>
      </c>
      <c r="P775" s="79" t="s">
        <v>2457</v>
      </c>
      <c r="Q775" s="79" t="s">
        <v>2490</v>
      </c>
      <c r="R775" s="79" t="s">
        <v>2494</v>
      </c>
      <c r="S775" s="79" t="s">
        <v>2495</v>
      </c>
      <c r="T775" s="79" t="s">
        <v>2496</v>
      </c>
      <c r="U775" s="80" t="s">
        <v>2497</v>
      </c>
      <c r="V775" s="80"/>
      <c r="W775" s="79"/>
      <c r="X775" s="81"/>
      <c r="Y775" s="79"/>
      <c r="Z775" s="79"/>
      <c r="AA775" s="82" t="str">
        <f t="shared" si="15"/>
        <v/>
      </c>
      <c r="AB775" s="80"/>
      <c r="AC775" s="80"/>
      <c r="AD775" s="80"/>
      <c r="AE775" s="76" t="s">
        <v>5750</v>
      </c>
      <c r="AF775" s="79" t="s">
        <v>2361</v>
      </c>
      <c r="AG775" s="76" t="s">
        <v>2449</v>
      </c>
    </row>
    <row r="776" spans="1:33" s="83" customFormat="1" ht="76.5" x14ac:dyDescent="0.25">
      <c r="A776" s="74" t="s">
        <v>2442</v>
      </c>
      <c r="B776" s="75">
        <v>80101601</v>
      </c>
      <c r="C776" s="76" t="s">
        <v>2503</v>
      </c>
      <c r="D776" s="76" t="s">
        <v>4128</v>
      </c>
      <c r="E776" s="75" t="s">
        <v>2347</v>
      </c>
      <c r="F776" s="75" t="s">
        <v>2362</v>
      </c>
      <c r="G776" s="77" t="s">
        <v>2343</v>
      </c>
      <c r="H776" s="78">
        <v>0</v>
      </c>
      <c r="I776" s="78">
        <v>0</v>
      </c>
      <c r="J776" s="79" t="s">
        <v>2874</v>
      </c>
      <c r="K776" s="79" t="s">
        <v>2221</v>
      </c>
      <c r="L776" s="76" t="s">
        <v>2549</v>
      </c>
      <c r="M776" s="76" t="s">
        <v>2444</v>
      </c>
      <c r="N776" s="76" t="s">
        <v>5279</v>
      </c>
      <c r="O776" s="76" t="s">
        <v>5268</v>
      </c>
      <c r="P776" s="79" t="s">
        <v>2457</v>
      </c>
      <c r="Q776" s="79" t="s">
        <v>2504</v>
      </c>
      <c r="R776" s="79" t="s">
        <v>2505</v>
      </c>
      <c r="S776" s="79">
        <v>180061001</v>
      </c>
      <c r="T776" s="79" t="s">
        <v>2506</v>
      </c>
      <c r="U776" s="80" t="s">
        <v>1271</v>
      </c>
      <c r="V776" s="80"/>
      <c r="W776" s="79"/>
      <c r="X776" s="81"/>
      <c r="Y776" s="79"/>
      <c r="Z776" s="79"/>
      <c r="AA776" s="82" t="str">
        <f t="shared" si="15"/>
        <v/>
      </c>
      <c r="AB776" s="80"/>
      <c r="AC776" s="80"/>
      <c r="AD776" s="80"/>
      <c r="AE776" s="76" t="s">
        <v>5454</v>
      </c>
      <c r="AF776" s="79" t="s">
        <v>2361</v>
      </c>
      <c r="AG776" s="76" t="s">
        <v>2449</v>
      </c>
    </row>
    <row r="777" spans="1:33" s="83" customFormat="1" ht="76.5" x14ac:dyDescent="0.25">
      <c r="A777" s="74" t="s">
        <v>2442</v>
      </c>
      <c r="B777" s="75">
        <v>81101510</v>
      </c>
      <c r="C777" s="76" t="s">
        <v>5753</v>
      </c>
      <c r="D777" s="76" t="s">
        <v>3168</v>
      </c>
      <c r="E777" s="75" t="s">
        <v>2515</v>
      </c>
      <c r="F777" s="75" t="s">
        <v>2362</v>
      </c>
      <c r="G777" s="77" t="s">
        <v>2343</v>
      </c>
      <c r="H777" s="78">
        <v>0</v>
      </c>
      <c r="I777" s="78">
        <v>0</v>
      </c>
      <c r="J777" s="79" t="s">
        <v>2874</v>
      </c>
      <c r="K777" s="79" t="s">
        <v>2221</v>
      </c>
      <c r="L777" s="76" t="s">
        <v>2549</v>
      </c>
      <c r="M777" s="76" t="s">
        <v>2444</v>
      </c>
      <c r="N777" s="76" t="s">
        <v>5279</v>
      </c>
      <c r="O777" s="76" t="s">
        <v>5268</v>
      </c>
      <c r="P777" s="79" t="s">
        <v>2457</v>
      </c>
      <c r="Q777" s="79" t="s">
        <v>2490</v>
      </c>
      <c r="R777" s="79" t="s">
        <v>2494</v>
      </c>
      <c r="S777" s="79" t="s">
        <v>2495</v>
      </c>
      <c r="T777" s="79" t="s">
        <v>2496</v>
      </c>
      <c r="U777" s="80" t="s">
        <v>2497</v>
      </c>
      <c r="V777" s="80"/>
      <c r="W777" s="79"/>
      <c r="X777" s="81"/>
      <c r="Y777" s="79"/>
      <c r="Z777" s="79"/>
      <c r="AA777" s="82" t="str">
        <f t="shared" si="15"/>
        <v/>
      </c>
      <c r="AB777" s="80"/>
      <c r="AC777" s="80"/>
      <c r="AD777" s="80"/>
      <c r="AE777" s="76" t="s">
        <v>5750</v>
      </c>
      <c r="AF777" s="79" t="s">
        <v>2223</v>
      </c>
      <c r="AG777" s="76" t="s">
        <v>2449</v>
      </c>
    </row>
    <row r="778" spans="1:33" s="83" customFormat="1" ht="51" x14ac:dyDescent="0.25">
      <c r="A778" s="74" t="s">
        <v>2442</v>
      </c>
      <c r="B778" s="75" t="s">
        <v>5754</v>
      </c>
      <c r="C778" s="76" t="s">
        <v>5755</v>
      </c>
      <c r="D778" s="76" t="s">
        <v>3157</v>
      </c>
      <c r="E778" s="75" t="s">
        <v>2515</v>
      </c>
      <c r="F778" s="84" t="s">
        <v>4129</v>
      </c>
      <c r="G778" s="77" t="s">
        <v>2343</v>
      </c>
      <c r="H778" s="78">
        <v>0</v>
      </c>
      <c r="I778" s="78">
        <v>0</v>
      </c>
      <c r="J778" s="79" t="s">
        <v>2874</v>
      </c>
      <c r="K778" s="79" t="s">
        <v>2221</v>
      </c>
      <c r="L778" s="76" t="s">
        <v>2549</v>
      </c>
      <c r="M778" s="76" t="s">
        <v>2444</v>
      </c>
      <c r="N778" s="76" t="s">
        <v>5279</v>
      </c>
      <c r="O778" s="76" t="s">
        <v>5268</v>
      </c>
      <c r="P778" s="79" t="s">
        <v>2481</v>
      </c>
      <c r="Q778" s="79" t="s">
        <v>3356</v>
      </c>
      <c r="R778" s="79" t="s">
        <v>2482</v>
      </c>
      <c r="S778" s="79">
        <v>170000001</v>
      </c>
      <c r="T778" s="79" t="s">
        <v>2458</v>
      </c>
      <c r="U778" s="80" t="s">
        <v>5756</v>
      </c>
      <c r="V778" s="80"/>
      <c r="W778" s="79"/>
      <c r="X778" s="81"/>
      <c r="Y778" s="79"/>
      <c r="Z778" s="79"/>
      <c r="AA778" s="82" t="str">
        <f t="shared" si="15"/>
        <v/>
      </c>
      <c r="AB778" s="80"/>
      <c r="AC778" s="80"/>
      <c r="AD778" s="80"/>
      <c r="AE778" s="76" t="s">
        <v>5750</v>
      </c>
      <c r="AF778" s="79" t="s">
        <v>2223</v>
      </c>
      <c r="AG778" s="76" t="s">
        <v>2449</v>
      </c>
    </row>
    <row r="779" spans="1:33" s="83" customFormat="1" ht="51" x14ac:dyDescent="0.25">
      <c r="A779" s="74" t="s">
        <v>2442</v>
      </c>
      <c r="B779" s="75" t="s">
        <v>5757</v>
      </c>
      <c r="C779" s="76" t="s">
        <v>5758</v>
      </c>
      <c r="D779" s="76" t="s">
        <v>3168</v>
      </c>
      <c r="E779" s="75" t="s">
        <v>2225</v>
      </c>
      <c r="F779" s="84" t="s">
        <v>4129</v>
      </c>
      <c r="G779" s="77" t="s">
        <v>2343</v>
      </c>
      <c r="H779" s="78">
        <v>0</v>
      </c>
      <c r="I779" s="78">
        <v>0</v>
      </c>
      <c r="J779" s="79" t="s">
        <v>2874</v>
      </c>
      <c r="K779" s="79" t="s">
        <v>2221</v>
      </c>
      <c r="L779" s="76" t="s">
        <v>2549</v>
      </c>
      <c r="M779" s="76" t="s">
        <v>2444</v>
      </c>
      <c r="N779" s="76" t="s">
        <v>5279</v>
      </c>
      <c r="O779" s="76" t="s">
        <v>5268</v>
      </c>
      <c r="P779" s="79" t="s">
        <v>2465</v>
      </c>
      <c r="Q779" s="79" t="s">
        <v>5759</v>
      </c>
      <c r="R779" s="79" t="s">
        <v>2476</v>
      </c>
      <c r="S779" s="79">
        <v>180033001</v>
      </c>
      <c r="T779" s="79" t="s">
        <v>5760</v>
      </c>
      <c r="U779" s="80" t="s">
        <v>5761</v>
      </c>
      <c r="V779" s="80"/>
      <c r="W779" s="79"/>
      <c r="X779" s="81"/>
      <c r="Y779" s="79"/>
      <c r="Z779" s="79"/>
      <c r="AA779" s="82" t="str">
        <f t="shared" si="15"/>
        <v/>
      </c>
      <c r="AB779" s="80"/>
      <c r="AC779" s="80"/>
      <c r="AD779" s="80"/>
      <c r="AE779" s="76" t="s">
        <v>5452</v>
      </c>
      <c r="AF779" s="79" t="s">
        <v>2223</v>
      </c>
      <c r="AG779" s="76" t="s">
        <v>2449</v>
      </c>
    </row>
    <row r="780" spans="1:33" s="83" customFormat="1" ht="76.5" x14ac:dyDescent="0.25">
      <c r="A780" s="74" t="s">
        <v>2553</v>
      </c>
      <c r="B780" s="75">
        <v>50193000</v>
      </c>
      <c r="C780" s="76" t="s">
        <v>5762</v>
      </c>
      <c r="D780" s="76" t="s">
        <v>4128</v>
      </c>
      <c r="E780" s="75" t="s">
        <v>2225</v>
      </c>
      <c r="F780" s="84" t="s">
        <v>2834</v>
      </c>
      <c r="G780" s="77" t="s">
        <v>2338</v>
      </c>
      <c r="H780" s="78">
        <v>200439664</v>
      </c>
      <c r="I780" s="78">
        <v>200439664</v>
      </c>
      <c r="J780" s="79" t="s">
        <v>4136</v>
      </c>
      <c r="K780" s="79" t="s">
        <v>2544</v>
      </c>
      <c r="L780" s="76" t="s">
        <v>2554</v>
      </c>
      <c r="M780" s="76" t="s">
        <v>2555</v>
      </c>
      <c r="N780" s="76">
        <v>3835465</v>
      </c>
      <c r="O780" s="76" t="s">
        <v>2556</v>
      </c>
      <c r="P780" s="79" t="s">
        <v>2557</v>
      </c>
      <c r="Q780" s="79" t="s">
        <v>2577</v>
      </c>
      <c r="R780" s="79" t="s">
        <v>5763</v>
      </c>
      <c r="S780" s="79" t="s">
        <v>2576</v>
      </c>
      <c r="T780" s="79" t="s">
        <v>2577</v>
      </c>
      <c r="U780" s="80" t="s">
        <v>5764</v>
      </c>
      <c r="V780" s="80" t="s">
        <v>5765</v>
      </c>
      <c r="W780" s="79" t="s">
        <v>5765</v>
      </c>
      <c r="X780" s="81">
        <v>43050</v>
      </c>
      <c r="Y780" s="79">
        <v>2017060093032</v>
      </c>
      <c r="Z780" s="79" t="s">
        <v>5765</v>
      </c>
      <c r="AA780" s="82">
        <f t="shared" si="15"/>
        <v>1</v>
      </c>
      <c r="AB780" s="80" t="s">
        <v>5766</v>
      </c>
      <c r="AC780" s="80" t="s">
        <v>2222</v>
      </c>
      <c r="AD780" s="80" t="s">
        <v>2221</v>
      </c>
      <c r="AE780" s="76" t="s">
        <v>5767</v>
      </c>
      <c r="AF780" s="79" t="s">
        <v>2223</v>
      </c>
      <c r="AG780" s="76" t="s">
        <v>2449</v>
      </c>
    </row>
    <row r="781" spans="1:33" s="83" customFormat="1" ht="76.5" x14ac:dyDescent="0.25">
      <c r="A781" s="74" t="s">
        <v>2553</v>
      </c>
      <c r="B781" s="75">
        <v>50193000</v>
      </c>
      <c r="C781" s="76" t="s">
        <v>5768</v>
      </c>
      <c r="D781" s="76" t="s">
        <v>4128</v>
      </c>
      <c r="E781" s="75" t="s">
        <v>2225</v>
      </c>
      <c r="F781" s="84" t="s">
        <v>2834</v>
      </c>
      <c r="G781" s="77" t="s">
        <v>2338</v>
      </c>
      <c r="H781" s="78">
        <v>30905890</v>
      </c>
      <c r="I781" s="78">
        <v>30905890</v>
      </c>
      <c r="J781" s="79" t="s">
        <v>4136</v>
      </c>
      <c r="K781" s="79" t="s">
        <v>2544</v>
      </c>
      <c r="L781" s="76" t="s">
        <v>2554</v>
      </c>
      <c r="M781" s="76" t="s">
        <v>2555</v>
      </c>
      <c r="N781" s="76">
        <v>3835465</v>
      </c>
      <c r="O781" s="76" t="s">
        <v>2556</v>
      </c>
      <c r="P781" s="79" t="s">
        <v>2557</v>
      </c>
      <c r="Q781" s="79" t="s">
        <v>2577</v>
      </c>
      <c r="R781" s="79" t="s">
        <v>5763</v>
      </c>
      <c r="S781" s="79" t="s">
        <v>2576</v>
      </c>
      <c r="T781" s="79" t="s">
        <v>2577</v>
      </c>
      <c r="U781" s="80" t="s">
        <v>5764</v>
      </c>
      <c r="V781" s="80" t="s">
        <v>5769</v>
      </c>
      <c r="W781" s="79" t="s">
        <v>5769</v>
      </c>
      <c r="X781" s="81">
        <v>43050</v>
      </c>
      <c r="Y781" s="79">
        <v>2017060093032</v>
      </c>
      <c r="Z781" s="79" t="s">
        <v>5769</v>
      </c>
      <c r="AA781" s="82">
        <f t="shared" ref="AA781:AA844" si="16">+IF(AND(W781="",X781="",Y781="",Z781=""),"",IF(AND(W781&lt;&gt;"",X781="",Y781="",Z781=""),0%,IF(AND(W781&lt;&gt;"",X781&lt;&gt;"",Y781="",Z781=""),33%,IF(AND(W781&lt;&gt;"",X781&lt;&gt;"",Y781&lt;&gt;"",Z781=""),66%,IF(AND(W781&lt;&gt;"",X781&lt;&gt;"",Y781&lt;&gt;"",Z781&lt;&gt;""),100%,"Información incompleta")))))</f>
        <v>1</v>
      </c>
      <c r="AB781" s="80" t="s">
        <v>2561</v>
      </c>
      <c r="AC781" s="80" t="s">
        <v>2222</v>
      </c>
      <c r="AD781" s="80" t="s">
        <v>2221</v>
      </c>
      <c r="AE781" s="76" t="s">
        <v>5767</v>
      </c>
      <c r="AF781" s="79" t="s">
        <v>2223</v>
      </c>
      <c r="AG781" s="76" t="s">
        <v>2449</v>
      </c>
    </row>
    <row r="782" spans="1:33" s="83" customFormat="1" ht="76.5" x14ac:dyDescent="0.25">
      <c r="A782" s="74" t="s">
        <v>2553</v>
      </c>
      <c r="B782" s="75">
        <v>50193000</v>
      </c>
      <c r="C782" s="76" t="s">
        <v>5770</v>
      </c>
      <c r="D782" s="76" t="s">
        <v>4128</v>
      </c>
      <c r="E782" s="75" t="s">
        <v>2225</v>
      </c>
      <c r="F782" s="84" t="s">
        <v>2834</v>
      </c>
      <c r="G782" s="77" t="s">
        <v>2338</v>
      </c>
      <c r="H782" s="78">
        <v>62579730</v>
      </c>
      <c r="I782" s="78">
        <v>62579730</v>
      </c>
      <c r="J782" s="79" t="s">
        <v>4136</v>
      </c>
      <c r="K782" s="79" t="s">
        <v>2544</v>
      </c>
      <c r="L782" s="76" t="s">
        <v>2554</v>
      </c>
      <c r="M782" s="76" t="s">
        <v>2555</v>
      </c>
      <c r="N782" s="76">
        <v>3835465</v>
      </c>
      <c r="O782" s="76" t="s">
        <v>2556</v>
      </c>
      <c r="P782" s="79" t="s">
        <v>2557</v>
      </c>
      <c r="Q782" s="79" t="s">
        <v>2577</v>
      </c>
      <c r="R782" s="79" t="s">
        <v>5763</v>
      </c>
      <c r="S782" s="79" t="s">
        <v>2576</v>
      </c>
      <c r="T782" s="79" t="s">
        <v>2577</v>
      </c>
      <c r="U782" s="80" t="s">
        <v>5764</v>
      </c>
      <c r="V782" s="80" t="s">
        <v>5771</v>
      </c>
      <c r="W782" s="79" t="s">
        <v>5771</v>
      </c>
      <c r="X782" s="81">
        <v>43050</v>
      </c>
      <c r="Y782" s="79">
        <v>2017060093032</v>
      </c>
      <c r="Z782" s="79" t="s">
        <v>5771</v>
      </c>
      <c r="AA782" s="82">
        <f t="shared" si="16"/>
        <v>1</v>
      </c>
      <c r="AB782" s="80" t="s">
        <v>5772</v>
      </c>
      <c r="AC782" s="80" t="s">
        <v>2222</v>
      </c>
      <c r="AD782" s="80" t="s">
        <v>2221</v>
      </c>
      <c r="AE782" s="76" t="s">
        <v>5767</v>
      </c>
      <c r="AF782" s="79" t="s">
        <v>2223</v>
      </c>
      <c r="AG782" s="76" t="s">
        <v>2449</v>
      </c>
    </row>
    <row r="783" spans="1:33" s="83" customFormat="1" ht="76.5" x14ac:dyDescent="0.25">
      <c r="A783" s="74" t="s">
        <v>2553</v>
      </c>
      <c r="B783" s="75">
        <v>50193000</v>
      </c>
      <c r="C783" s="76" t="s">
        <v>5773</v>
      </c>
      <c r="D783" s="76" t="s">
        <v>4128</v>
      </c>
      <c r="E783" s="75" t="s">
        <v>2225</v>
      </c>
      <c r="F783" s="84" t="s">
        <v>2834</v>
      </c>
      <c r="G783" s="77" t="s">
        <v>2338</v>
      </c>
      <c r="H783" s="78">
        <v>299911360</v>
      </c>
      <c r="I783" s="78">
        <v>299911360</v>
      </c>
      <c r="J783" s="79" t="s">
        <v>4136</v>
      </c>
      <c r="K783" s="79" t="s">
        <v>2544</v>
      </c>
      <c r="L783" s="76" t="s">
        <v>2554</v>
      </c>
      <c r="M783" s="76" t="s">
        <v>2555</v>
      </c>
      <c r="N783" s="76">
        <v>3835465</v>
      </c>
      <c r="O783" s="76" t="s">
        <v>2556</v>
      </c>
      <c r="P783" s="79" t="s">
        <v>2557</v>
      </c>
      <c r="Q783" s="79" t="s">
        <v>2577</v>
      </c>
      <c r="R783" s="79" t="s">
        <v>5763</v>
      </c>
      <c r="S783" s="79" t="s">
        <v>2576</v>
      </c>
      <c r="T783" s="79" t="s">
        <v>2577</v>
      </c>
      <c r="U783" s="80" t="s">
        <v>5764</v>
      </c>
      <c r="V783" s="80" t="s">
        <v>5774</v>
      </c>
      <c r="W783" s="79" t="s">
        <v>5774</v>
      </c>
      <c r="X783" s="81">
        <v>43050</v>
      </c>
      <c r="Y783" s="79">
        <v>2017060093032</v>
      </c>
      <c r="Z783" s="79" t="s">
        <v>5774</v>
      </c>
      <c r="AA783" s="82">
        <f t="shared" si="16"/>
        <v>1</v>
      </c>
      <c r="AB783" s="80" t="s">
        <v>5775</v>
      </c>
      <c r="AC783" s="80" t="s">
        <v>2222</v>
      </c>
      <c r="AD783" s="80" t="s">
        <v>2221</v>
      </c>
      <c r="AE783" s="76" t="s">
        <v>5767</v>
      </c>
      <c r="AF783" s="79" t="s">
        <v>2223</v>
      </c>
      <c r="AG783" s="76" t="s">
        <v>2449</v>
      </c>
    </row>
    <row r="784" spans="1:33" s="83" customFormat="1" ht="76.5" x14ac:dyDescent="0.25">
      <c r="A784" s="74" t="s">
        <v>2553</v>
      </c>
      <c r="B784" s="75">
        <v>50193000</v>
      </c>
      <c r="C784" s="76" t="s">
        <v>5776</v>
      </c>
      <c r="D784" s="76" t="s">
        <v>4128</v>
      </c>
      <c r="E784" s="75" t="s">
        <v>2225</v>
      </c>
      <c r="F784" s="84" t="s">
        <v>2834</v>
      </c>
      <c r="G784" s="77" t="s">
        <v>2338</v>
      </c>
      <c r="H784" s="78">
        <v>158130390</v>
      </c>
      <c r="I784" s="78">
        <v>158130390</v>
      </c>
      <c r="J784" s="79" t="s">
        <v>4136</v>
      </c>
      <c r="K784" s="79" t="s">
        <v>2544</v>
      </c>
      <c r="L784" s="76" t="s">
        <v>2554</v>
      </c>
      <c r="M784" s="76" t="s">
        <v>2555</v>
      </c>
      <c r="N784" s="76">
        <v>3835465</v>
      </c>
      <c r="O784" s="76" t="s">
        <v>2556</v>
      </c>
      <c r="P784" s="79" t="s">
        <v>2557</v>
      </c>
      <c r="Q784" s="79" t="s">
        <v>2577</v>
      </c>
      <c r="R784" s="79" t="s">
        <v>5763</v>
      </c>
      <c r="S784" s="79" t="s">
        <v>2576</v>
      </c>
      <c r="T784" s="79" t="s">
        <v>2577</v>
      </c>
      <c r="U784" s="80" t="s">
        <v>5764</v>
      </c>
      <c r="V784" s="80" t="s">
        <v>5777</v>
      </c>
      <c r="W784" s="79" t="s">
        <v>5777</v>
      </c>
      <c r="X784" s="81">
        <v>43050</v>
      </c>
      <c r="Y784" s="79">
        <v>2017060093032</v>
      </c>
      <c r="Z784" s="79" t="s">
        <v>5777</v>
      </c>
      <c r="AA784" s="82">
        <f t="shared" si="16"/>
        <v>1</v>
      </c>
      <c r="AB784" s="80" t="s">
        <v>5778</v>
      </c>
      <c r="AC784" s="80" t="s">
        <v>2222</v>
      </c>
      <c r="AD784" s="80" t="s">
        <v>2221</v>
      </c>
      <c r="AE784" s="76" t="s">
        <v>5767</v>
      </c>
      <c r="AF784" s="79" t="s">
        <v>2223</v>
      </c>
      <c r="AG784" s="76" t="s">
        <v>2449</v>
      </c>
    </row>
    <row r="785" spans="1:33" s="83" customFormat="1" ht="76.5" x14ac:dyDescent="0.25">
      <c r="A785" s="74" t="s">
        <v>2553</v>
      </c>
      <c r="B785" s="75">
        <v>50193000</v>
      </c>
      <c r="C785" s="76" t="s">
        <v>5779</v>
      </c>
      <c r="D785" s="76" t="s">
        <v>4128</v>
      </c>
      <c r="E785" s="75" t="s">
        <v>2225</v>
      </c>
      <c r="F785" s="84" t="s">
        <v>2834</v>
      </c>
      <c r="G785" s="77" t="s">
        <v>2338</v>
      </c>
      <c r="H785" s="78">
        <v>340180100</v>
      </c>
      <c r="I785" s="78">
        <v>340180100</v>
      </c>
      <c r="J785" s="79" t="s">
        <v>4136</v>
      </c>
      <c r="K785" s="79" t="s">
        <v>2544</v>
      </c>
      <c r="L785" s="76" t="s">
        <v>2554</v>
      </c>
      <c r="M785" s="76" t="s">
        <v>2555</v>
      </c>
      <c r="N785" s="76">
        <v>3835465</v>
      </c>
      <c r="O785" s="76" t="s">
        <v>2556</v>
      </c>
      <c r="P785" s="79" t="s">
        <v>2557</v>
      </c>
      <c r="Q785" s="79" t="s">
        <v>2577</v>
      </c>
      <c r="R785" s="79" t="s">
        <v>5763</v>
      </c>
      <c r="S785" s="79" t="s">
        <v>2576</v>
      </c>
      <c r="T785" s="79" t="s">
        <v>2577</v>
      </c>
      <c r="U785" s="80" t="s">
        <v>5764</v>
      </c>
      <c r="V785" s="80" t="s">
        <v>5780</v>
      </c>
      <c r="W785" s="79" t="s">
        <v>5780</v>
      </c>
      <c r="X785" s="81">
        <v>43050</v>
      </c>
      <c r="Y785" s="79">
        <v>2017060093032</v>
      </c>
      <c r="Z785" s="79" t="s">
        <v>5780</v>
      </c>
      <c r="AA785" s="82">
        <f t="shared" si="16"/>
        <v>1</v>
      </c>
      <c r="AB785" s="80" t="s">
        <v>5781</v>
      </c>
      <c r="AC785" s="80" t="s">
        <v>2222</v>
      </c>
      <c r="AD785" s="80" t="s">
        <v>2221</v>
      </c>
      <c r="AE785" s="76" t="s">
        <v>5767</v>
      </c>
      <c r="AF785" s="79" t="s">
        <v>2223</v>
      </c>
      <c r="AG785" s="76" t="s">
        <v>2449</v>
      </c>
    </row>
    <row r="786" spans="1:33" s="83" customFormat="1" ht="76.5" x14ac:dyDescent="0.25">
      <c r="A786" s="74" t="s">
        <v>2553</v>
      </c>
      <c r="B786" s="75">
        <v>50193000</v>
      </c>
      <c r="C786" s="76" t="s">
        <v>5782</v>
      </c>
      <c r="D786" s="76" t="s">
        <v>4128</v>
      </c>
      <c r="E786" s="75" t="s">
        <v>2225</v>
      </c>
      <c r="F786" s="84" t="s">
        <v>2834</v>
      </c>
      <c r="G786" s="77" t="s">
        <v>2338</v>
      </c>
      <c r="H786" s="78">
        <v>64881920</v>
      </c>
      <c r="I786" s="78">
        <v>64881920</v>
      </c>
      <c r="J786" s="79" t="s">
        <v>4136</v>
      </c>
      <c r="K786" s="79" t="s">
        <v>2544</v>
      </c>
      <c r="L786" s="76" t="s">
        <v>2554</v>
      </c>
      <c r="M786" s="76" t="s">
        <v>2555</v>
      </c>
      <c r="N786" s="76">
        <v>3835465</v>
      </c>
      <c r="O786" s="76" t="s">
        <v>2556</v>
      </c>
      <c r="P786" s="79" t="s">
        <v>2557</v>
      </c>
      <c r="Q786" s="79" t="s">
        <v>2577</v>
      </c>
      <c r="R786" s="79" t="s">
        <v>5763</v>
      </c>
      <c r="S786" s="79" t="s">
        <v>2576</v>
      </c>
      <c r="T786" s="79" t="s">
        <v>2577</v>
      </c>
      <c r="U786" s="80" t="s">
        <v>5764</v>
      </c>
      <c r="V786" s="80" t="s">
        <v>5783</v>
      </c>
      <c r="W786" s="79" t="s">
        <v>5783</v>
      </c>
      <c r="X786" s="81">
        <v>43050</v>
      </c>
      <c r="Y786" s="79">
        <v>2017060093032</v>
      </c>
      <c r="Z786" s="79" t="s">
        <v>5783</v>
      </c>
      <c r="AA786" s="82">
        <f t="shared" si="16"/>
        <v>1</v>
      </c>
      <c r="AB786" s="80" t="s">
        <v>5784</v>
      </c>
      <c r="AC786" s="80" t="s">
        <v>2222</v>
      </c>
      <c r="AD786" s="80" t="s">
        <v>2221</v>
      </c>
      <c r="AE786" s="76" t="s">
        <v>5767</v>
      </c>
      <c r="AF786" s="79" t="s">
        <v>2223</v>
      </c>
      <c r="AG786" s="76" t="s">
        <v>2449</v>
      </c>
    </row>
    <row r="787" spans="1:33" s="83" customFormat="1" ht="76.5" x14ac:dyDescent="0.25">
      <c r="A787" s="74" t="s">
        <v>2553</v>
      </c>
      <c r="B787" s="75">
        <v>50193000</v>
      </c>
      <c r="C787" s="76" t="s">
        <v>5785</v>
      </c>
      <c r="D787" s="76" t="s">
        <v>4128</v>
      </c>
      <c r="E787" s="75" t="s">
        <v>2225</v>
      </c>
      <c r="F787" s="84" t="s">
        <v>2834</v>
      </c>
      <c r="G787" s="77" t="s">
        <v>2338</v>
      </c>
      <c r="H787" s="78">
        <v>172725070</v>
      </c>
      <c r="I787" s="78">
        <v>172725070</v>
      </c>
      <c r="J787" s="79" t="s">
        <v>4136</v>
      </c>
      <c r="K787" s="79" t="s">
        <v>2544</v>
      </c>
      <c r="L787" s="76" t="s">
        <v>2554</v>
      </c>
      <c r="M787" s="76" t="s">
        <v>2555</v>
      </c>
      <c r="N787" s="76">
        <v>3835465</v>
      </c>
      <c r="O787" s="76" t="s">
        <v>2556</v>
      </c>
      <c r="P787" s="79" t="s">
        <v>2557</v>
      </c>
      <c r="Q787" s="79" t="s">
        <v>2577</v>
      </c>
      <c r="R787" s="79" t="s">
        <v>5763</v>
      </c>
      <c r="S787" s="79" t="s">
        <v>2576</v>
      </c>
      <c r="T787" s="79" t="s">
        <v>2577</v>
      </c>
      <c r="U787" s="80" t="s">
        <v>5764</v>
      </c>
      <c r="V787" s="80" t="s">
        <v>5786</v>
      </c>
      <c r="W787" s="79" t="s">
        <v>5786</v>
      </c>
      <c r="X787" s="81">
        <v>43050</v>
      </c>
      <c r="Y787" s="79">
        <v>2017060093032</v>
      </c>
      <c r="Z787" s="79" t="s">
        <v>5786</v>
      </c>
      <c r="AA787" s="82">
        <f t="shared" si="16"/>
        <v>1</v>
      </c>
      <c r="AB787" s="80" t="s">
        <v>5787</v>
      </c>
      <c r="AC787" s="80" t="s">
        <v>2222</v>
      </c>
      <c r="AD787" s="80" t="s">
        <v>2221</v>
      </c>
      <c r="AE787" s="76" t="s">
        <v>5767</v>
      </c>
      <c r="AF787" s="79" t="s">
        <v>2223</v>
      </c>
      <c r="AG787" s="76" t="s">
        <v>2449</v>
      </c>
    </row>
    <row r="788" spans="1:33" s="83" customFormat="1" ht="76.5" x14ac:dyDescent="0.25">
      <c r="A788" s="74" t="s">
        <v>2553</v>
      </c>
      <c r="B788" s="75">
        <v>50193000</v>
      </c>
      <c r="C788" s="76" t="s">
        <v>5788</v>
      </c>
      <c r="D788" s="76" t="s">
        <v>4128</v>
      </c>
      <c r="E788" s="75" t="s">
        <v>2225</v>
      </c>
      <c r="F788" s="84" t="s">
        <v>2834</v>
      </c>
      <c r="G788" s="77" t="s">
        <v>2338</v>
      </c>
      <c r="H788" s="78">
        <v>213463872</v>
      </c>
      <c r="I788" s="78">
        <v>213463872</v>
      </c>
      <c r="J788" s="79" t="s">
        <v>4136</v>
      </c>
      <c r="K788" s="79" t="s">
        <v>2544</v>
      </c>
      <c r="L788" s="76" t="s">
        <v>2554</v>
      </c>
      <c r="M788" s="76" t="s">
        <v>2555</v>
      </c>
      <c r="N788" s="76">
        <v>3835465</v>
      </c>
      <c r="O788" s="76" t="s">
        <v>2556</v>
      </c>
      <c r="P788" s="79" t="s">
        <v>2557</v>
      </c>
      <c r="Q788" s="79" t="s">
        <v>2577</v>
      </c>
      <c r="R788" s="79" t="s">
        <v>5763</v>
      </c>
      <c r="S788" s="79" t="s">
        <v>2576</v>
      </c>
      <c r="T788" s="79" t="s">
        <v>2577</v>
      </c>
      <c r="U788" s="80" t="s">
        <v>5764</v>
      </c>
      <c r="V788" s="80" t="s">
        <v>5789</v>
      </c>
      <c r="W788" s="79" t="s">
        <v>5789</v>
      </c>
      <c r="X788" s="81">
        <v>43050</v>
      </c>
      <c r="Y788" s="79">
        <v>2017060093032</v>
      </c>
      <c r="Z788" s="79" t="s">
        <v>5789</v>
      </c>
      <c r="AA788" s="82">
        <f t="shared" si="16"/>
        <v>1</v>
      </c>
      <c r="AB788" s="80" t="s">
        <v>5790</v>
      </c>
      <c r="AC788" s="80" t="s">
        <v>2222</v>
      </c>
      <c r="AD788" s="80" t="s">
        <v>2221</v>
      </c>
      <c r="AE788" s="76" t="s">
        <v>5767</v>
      </c>
      <c r="AF788" s="79" t="s">
        <v>2223</v>
      </c>
      <c r="AG788" s="76" t="s">
        <v>2449</v>
      </c>
    </row>
    <row r="789" spans="1:33" s="83" customFormat="1" ht="76.5" x14ac:dyDescent="0.25">
      <c r="A789" s="74" t="s">
        <v>2553</v>
      </c>
      <c r="B789" s="75">
        <v>50193000</v>
      </c>
      <c r="C789" s="76" t="s">
        <v>5791</v>
      </c>
      <c r="D789" s="76" t="s">
        <v>4128</v>
      </c>
      <c r="E789" s="75" t="s">
        <v>2225</v>
      </c>
      <c r="F789" s="84" t="s">
        <v>2834</v>
      </c>
      <c r="G789" s="77" t="s">
        <v>2338</v>
      </c>
      <c r="H789" s="78">
        <v>88056590</v>
      </c>
      <c r="I789" s="78">
        <v>88056590</v>
      </c>
      <c r="J789" s="79" t="s">
        <v>4136</v>
      </c>
      <c r="K789" s="79" t="s">
        <v>2544</v>
      </c>
      <c r="L789" s="76" t="s">
        <v>2554</v>
      </c>
      <c r="M789" s="76" t="s">
        <v>2555</v>
      </c>
      <c r="N789" s="76">
        <v>3835465</v>
      </c>
      <c r="O789" s="76" t="s">
        <v>2556</v>
      </c>
      <c r="P789" s="79" t="s">
        <v>2557</v>
      </c>
      <c r="Q789" s="79" t="s">
        <v>2577</v>
      </c>
      <c r="R789" s="79" t="s">
        <v>5763</v>
      </c>
      <c r="S789" s="79" t="s">
        <v>2576</v>
      </c>
      <c r="T789" s="79" t="s">
        <v>2577</v>
      </c>
      <c r="U789" s="80" t="s">
        <v>5764</v>
      </c>
      <c r="V789" s="80" t="s">
        <v>5792</v>
      </c>
      <c r="W789" s="79" t="s">
        <v>5792</v>
      </c>
      <c r="X789" s="81">
        <v>43050</v>
      </c>
      <c r="Y789" s="79">
        <v>2017060093032</v>
      </c>
      <c r="Z789" s="79" t="s">
        <v>5792</v>
      </c>
      <c r="AA789" s="82">
        <f t="shared" si="16"/>
        <v>1</v>
      </c>
      <c r="AB789" s="80" t="s">
        <v>5793</v>
      </c>
      <c r="AC789" s="80" t="s">
        <v>2222</v>
      </c>
      <c r="AD789" s="80" t="s">
        <v>2221</v>
      </c>
      <c r="AE789" s="76" t="s">
        <v>5767</v>
      </c>
      <c r="AF789" s="79" t="s">
        <v>2223</v>
      </c>
      <c r="AG789" s="76" t="s">
        <v>2449</v>
      </c>
    </row>
    <row r="790" spans="1:33" s="83" customFormat="1" ht="76.5" x14ac:dyDescent="0.25">
      <c r="A790" s="74" t="s">
        <v>2553</v>
      </c>
      <c r="B790" s="75">
        <v>50193000</v>
      </c>
      <c r="C790" s="76" t="s">
        <v>5794</v>
      </c>
      <c r="D790" s="76" t="s">
        <v>4128</v>
      </c>
      <c r="E790" s="75" t="s">
        <v>2225</v>
      </c>
      <c r="F790" s="84" t="s">
        <v>2834</v>
      </c>
      <c r="G790" s="77" t="s">
        <v>2338</v>
      </c>
      <c r="H790" s="78">
        <v>597407150</v>
      </c>
      <c r="I790" s="78">
        <v>597407150</v>
      </c>
      <c r="J790" s="79" t="s">
        <v>4136</v>
      </c>
      <c r="K790" s="79" t="s">
        <v>2544</v>
      </c>
      <c r="L790" s="76" t="s">
        <v>2554</v>
      </c>
      <c r="M790" s="76" t="s">
        <v>2555</v>
      </c>
      <c r="N790" s="76">
        <v>3835465</v>
      </c>
      <c r="O790" s="76" t="s">
        <v>2556</v>
      </c>
      <c r="P790" s="79" t="s">
        <v>2557</v>
      </c>
      <c r="Q790" s="79" t="s">
        <v>2577</v>
      </c>
      <c r="R790" s="79" t="s">
        <v>5763</v>
      </c>
      <c r="S790" s="79" t="s">
        <v>2576</v>
      </c>
      <c r="T790" s="79" t="s">
        <v>2577</v>
      </c>
      <c r="U790" s="80" t="s">
        <v>5764</v>
      </c>
      <c r="V790" s="80" t="s">
        <v>5795</v>
      </c>
      <c r="W790" s="79" t="s">
        <v>5795</v>
      </c>
      <c r="X790" s="81">
        <v>43050</v>
      </c>
      <c r="Y790" s="79">
        <v>2017060093032</v>
      </c>
      <c r="Z790" s="79" t="s">
        <v>5795</v>
      </c>
      <c r="AA790" s="82">
        <f t="shared" si="16"/>
        <v>1</v>
      </c>
      <c r="AB790" s="80" t="s">
        <v>5796</v>
      </c>
      <c r="AC790" s="80" t="s">
        <v>2222</v>
      </c>
      <c r="AD790" s="80" t="s">
        <v>2221</v>
      </c>
      <c r="AE790" s="76" t="s">
        <v>5767</v>
      </c>
      <c r="AF790" s="79" t="s">
        <v>2223</v>
      </c>
      <c r="AG790" s="76" t="s">
        <v>2449</v>
      </c>
    </row>
    <row r="791" spans="1:33" s="83" customFormat="1" ht="76.5" x14ac:dyDescent="0.25">
      <c r="A791" s="74" t="s">
        <v>2553</v>
      </c>
      <c r="B791" s="75">
        <v>50193000</v>
      </c>
      <c r="C791" s="76" t="s">
        <v>5797</v>
      </c>
      <c r="D791" s="76" t="s">
        <v>4128</v>
      </c>
      <c r="E791" s="75" t="s">
        <v>2225</v>
      </c>
      <c r="F791" s="84" t="s">
        <v>2834</v>
      </c>
      <c r="G791" s="77" t="s">
        <v>2338</v>
      </c>
      <c r="H791" s="78">
        <v>152287462</v>
      </c>
      <c r="I791" s="78">
        <v>152287462</v>
      </c>
      <c r="J791" s="79" t="s">
        <v>4136</v>
      </c>
      <c r="K791" s="79" t="s">
        <v>2544</v>
      </c>
      <c r="L791" s="76" t="s">
        <v>2554</v>
      </c>
      <c r="M791" s="76" t="s">
        <v>2555</v>
      </c>
      <c r="N791" s="76">
        <v>3835465</v>
      </c>
      <c r="O791" s="76" t="s">
        <v>2556</v>
      </c>
      <c r="P791" s="79" t="s">
        <v>2557</v>
      </c>
      <c r="Q791" s="79" t="s">
        <v>2577</v>
      </c>
      <c r="R791" s="79" t="s">
        <v>5763</v>
      </c>
      <c r="S791" s="79" t="s">
        <v>2576</v>
      </c>
      <c r="T791" s="79" t="s">
        <v>2577</v>
      </c>
      <c r="U791" s="80" t="s">
        <v>5764</v>
      </c>
      <c r="V791" s="80" t="s">
        <v>5798</v>
      </c>
      <c r="W791" s="79" t="s">
        <v>5798</v>
      </c>
      <c r="X791" s="81">
        <v>43050</v>
      </c>
      <c r="Y791" s="79">
        <v>2017060093032</v>
      </c>
      <c r="Z791" s="79" t="s">
        <v>5798</v>
      </c>
      <c r="AA791" s="82">
        <f t="shared" si="16"/>
        <v>1</v>
      </c>
      <c r="AB791" s="80" t="s">
        <v>5799</v>
      </c>
      <c r="AC791" s="80" t="s">
        <v>2222</v>
      </c>
      <c r="AD791" s="80" t="s">
        <v>2221</v>
      </c>
      <c r="AE791" s="76" t="s">
        <v>5767</v>
      </c>
      <c r="AF791" s="79" t="s">
        <v>2223</v>
      </c>
      <c r="AG791" s="76" t="s">
        <v>2449</v>
      </c>
    </row>
    <row r="792" spans="1:33" s="83" customFormat="1" ht="76.5" x14ac:dyDescent="0.25">
      <c r="A792" s="74" t="s">
        <v>2553</v>
      </c>
      <c r="B792" s="75">
        <v>50193000</v>
      </c>
      <c r="C792" s="76" t="s">
        <v>5800</v>
      </c>
      <c r="D792" s="76" t="s">
        <v>4128</v>
      </c>
      <c r="E792" s="75" t="s">
        <v>2225</v>
      </c>
      <c r="F792" s="84" t="s">
        <v>2834</v>
      </c>
      <c r="G792" s="77" t="s">
        <v>2338</v>
      </c>
      <c r="H792" s="78">
        <v>26311930</v>
      </c>
      <c r="I792" s="78">
        <v>26311930</v>
      </c>
      <c r="J792" s="79" t="s">
        <v>4136</v>
      </c>
      <c r="K792" s="79" t="s">
        <v>2544</v>
      </c>
      <c r="L792" s="76" t="s">
        <v>2554</v>
      </c>
      <c r="M792" s="76" t="s">
        <v>2555</v>
      </c>
      <c r="N792" s="76">
        <v>3835465</v>
      </c>
      <c r="O792" s="76" t="s">
        <v>2556</v>
      </c>
      <c r="P792" s="79" t="s">
        <v>2557</v>
      </c>
      <c r="Q792" s="79" t="s">
        <v>2577</v>
      </c>
      <c r="R792" s="79" t="s">
        <v>5763</v>
      </c>
      <c r="S792" s="79" t="s">
        <v>2576</v>
      </c>
      <c r="T792" s="79" t="s">
        <v>2577</v>
      </c>
      <c r="U792" s="80" t="s">
        <v>5764</v>
      </c>
      <c r="V792" s="80" t="s">
        <v>5801</v>
      </c>
      <c r="W792" s="79" t="s">
        <v>5801</v>
      </c>
      <c r="X792" s="81">
        <v>43050</v>
      </c>
      <c r="Y792" s="79">
        <v>2017060093032</v>
      </c>
      <c r="Z792" s="79" t="s">
        <v>5801</v>
      </c>
      <c r="AA792" s="82">
        <f t="shared" si="16"/>
        <v>1</v>
      </c>
      <c r="AB792" s="80" t="s">
        <v>2562</v>
      </c>
      <c r="AC792" s="80" t="s">
        <v>2222</v>
      </c>
      <c r="AD792" s="80" t="s">
        <v>2221</v>
      </c>
      <c r="AE792" s="76" t="s">
        <v>5767</v>
      </c>
      <c r="AF792" s="79" t="s">
        <v>2223</v>
      </c>
      <c r="AG792" s="76" t="s">
        <v>2449</v>
      </c>
    </row>
    <row r="793" spans="1:33" s="83" customFormat="1" ht="76.5" x14ac:dyDescent="0.25">
      <c r="A793" s="74" t="s">
        <v>2553</v>
      </c>
      <c r="B793" s="75">
        <v>50193000</v>
      </c>
      <c r="C793" s="76" t="s">
        <v>5802</v>
      </c>
      <c r="D793" s="76" t="s">
        <v>4128</v>
      </c>
      <c r="E793" s="75" t="s">
        <v>2225</v>
      </c>
      <c r="F793" s="84" t="s">
        <v>2834</v>
      </c>
      <c r="G793" s="77" t="s">
        <v>2338</v>
      </c>
      <c r="H793" s="78">
        <v>335739080</v>
      </c>
      <c r="I793" s="78">
        <v>335739080</v>
      </c>
      <c r="J793" s="79" t="s">
        <v>4136</v>
      </c>
      <c r="K793" s="79" t="s">
        <v>2544</v>
      </c>
      <c r="L793" s="76" t="s">
        <v>2554</v>
      </c>
      <c r="M793" s="76" t="s">
        <v>2555</v>
      </c>
      <c r="N793" s="76">
        <v>3835465</v>
      </c>
      <c r="O793" s="76" t="s">
        <v>2556</v>
      </c>
      <c r="P793" s="79" t="s">
        <v>2557</v>
      </c>
      <c r="Q793" s="79" t="s">
        <v>2577</v>
      </c>
      <c r="R793" s="79" t="s">
        <v>5763</v>
      </c>
      <c r="S793" s="79" t="s">
        <v>2576</v>
      </c>
      <c r="T793" s="79" t="s">
        <v>2577</v>
      </c>
      <c r="U793" s="80" t="s">
        <v>5764</v>
      </c>
      <c r="V793" s="80" t="s">
        <v>5803</v>
      </c>
      <c r="W793" s="79" t="s">
        <v>5803</v>
      </c>
      <c r="X793" s="81">
        <v>43050</v>
      </c>
      <c r="Y793" s="79">
        <v>2017060093032</v>
      </c>
      <c r="Z793" s="79" t="s">
        <v>5803</v>
      </c>
      <c r="AA793" s="82">
        <f t="shared" si="16"/>
        <v>1</v>
      </c>
      <c r="AB793" s="80" t="s">
        <v>5804</v>
      </c>
      <c r="AC793" s="80" t="s">
        <v>2222</v>
      </c>
      <c r="AD793" s="80" t="s">
        <v>2221</v>
      </c>
      <c r="AE793" s="76" t="s">
        <v>5767</v>
      </c>
      <c r="AF793" s="79" t="s">
        <v>2223</v>
      </c>
      <c r="AG793" s="76" t="s">
        <v>2449</v>
      </c>
    </row>
    <row r="794" spans="1:33" s="83" customFormat="1" ht="76.5" x14ac:dyDescent="0.25">
      <c r="A794" s="74" t="s">
        <v>2553</v>
      </c>
      <c r="B794" s="75">
        <v>50193000</v>
      </c>
      <c r="C794" s="76" t="s">
        <v>5805</v>
      </c>
      <c r="D794" s="76" t="s">
        <v>4128</v>
      </c>
      <c r="E794" s="75" t="s">
        <v>2225</v>
      </c>
      <c r="F794" s="84" t="s">
        <v>2834</v>
      </c>
      <c r="G794" s="77" t="s">
        <v>2338</v>
      </c>
      <c r="H794" s="78">
        <v>169132096</v>
      </c>
      <c r="I794" s="78">
        <v>169132096</v>
      </c>
      <c r="J794" s="79" t="s">
        <v>4136</v>
      </c>
      <c r="K794" s="79" t="s">
        <v>2544</v>
      </c>
      <c r="L794" s="76" t="s">
        <v>2554</v>
      </c>
      <c r="M794" s="76" t="s">
        <v>2555</v>
      </c>
      <c r="N794" s="76">
        <v>3835465</v>
      </c>
      <c r="O794" s="76" t="s">
        <v>2556</v>
      </c>
      <c r="P794" s="79" t="s">
        <v>2557</v>
      </c>
      <c r="Q794" s="79" t="s">
        <v>2577</v>
      </c>
      <c r="R794" s="79" t="s">
        <v>5763</v>
      </c>
      <c r="S794" s="79" t="s">
        <v>2576</v>
      </c>
      <c r="T794" s="79" t="s">
        <v>2577</v>
      </c>
      <c r="U794" s="80" t="s">
        <v>5764</v>
      </c>
      <c r="V794" s="80" t="s">
        <v>5806</v>
      </c>
      <c r="W794" s="79" t="s">
        <v>5806</v>
      </c>
      <c r="X794" s="81">
        <v>43050</v>
      </c>
      <c r="Y794" s="79">
        <v>2017060093032</v>
      </c>
      <c r="Z794" s="79" t="s">
        <v>5806</v>
      </c>
      <c r="AA794" s="82">
        <f t="shared" si="16"/>
        <v>1</v>
      </c>
      <c r="AB794" s="80" t="s">
        <v>5807</v>
      </c>
      <c r="AC794" s="80" t="s">
        <v>2222</v>
      </c>
      <c r="AD794" s="80" t="s">
        <v>2221</v>
      </c>
      <c r="AE794" s="76" t="s">
        <v>5767</v>
      </c>
      <c r="AF794" s="79" t="s">
        <v>2223</v>
      </c>
      <c r="AG794" s="76" t="s">
        <v>2449</v>
      </c>
    </row>
    <row r="795" spans="1:33" s="83" customFormat="1" ht="76.5" x14ac:dyDescent="0.25">
      <c r="A795" s="74" t="s">
        <v>2553</v>
      </c>
      <c r="B795" s="75">
        <v>50193000</v>
      </c>
      <c r="C795" s="76" t="s">
        <v>5808</v>
      </c>
      <c r="D795" s="76" t="s">
        <v>4128</v>
      </c>
      <c r="E795" s="75" t="s">
        <v>2225</v>
      </c>
      <c r="F795" s="84" t="s">
        <v>2834</v>
      </c>
      <c r="G795" s="77" t="s">
        <v>2338</v>
      </c>
      <c r="H795" s="78">
        <v>85899680</v>
      </c>
      <c r="I795" s="78">
        <v>85899680</v>
      </c>
      <c r="J795" s="79" t="s">
        <v>4136</v>
      </c>
      <c r="K795" s="79" t="s">
        <v>2544</v>
      </c>
      <c r="L795" s="76" t="s">
        <v>2554</v>
      </c>
      <c r="M795" s="76" t="s">
        <v>2555</v>
      </c>
      <c r="N795" s="76">
        <v>3835465</v>
      </c>
      <c r="O795" s="76" t="s">
        <v>2556</v>
      </c>
      <c r="P795" s="79" t="s">
        <v>2557</v>
      </c>
      <c r="Q795" s="79" t="s">
        <v>2577</v>
      </c>
      <c r="R795" s="79" t="s">
        <v>5763</v>
      </c>
      <c r="S795" s="79" t="s">
        <v>2576</v>
      </c>
      <c r="T795" s="79" t="s">
        <v>2577</v>
      </c>
      <c r="U795" s="80" t="s">
        <v>5764</v>
      </c>
      <c r="V795" s="80" t="s">
        <v>5809</v>
      </c>
      <c r="W795" s="79" t="s">
        <v>5809</v>
      </c>
      <c r="X795" s="81">
        <v>43050</v>
      </c>
      <c r="Y795" s="79">
        <v>2017060093032</v>
      </c>
      <c r="Z795" s="79" t="s">
        <v>5809</v>
      </c>
      <c r="AA795" s="82">
        <f t="shared" si="16"/>
        <v>1</v>
      </c>
      <c r="AB795" s="80" t="s">
        <v>2563</v>
      </c>
      <c r="AC795" s="80" t="s">
        <v>2222</v>
      </c>
      <c r="AD795" s="80" t="s">
        <v>2221</v>
      </c>
      <c r="AE795" s="76" t="s">
        <v>5767</v>
      </c>
      <c r="AF795" s="79" t="s">
        <v>2223</v>
      </c>
      <c r="AG795" s="76" t="s">
        <v>2449</v>
      </c>
    </row>
    <row r="796" spans="1:33" s="83" customFormat="1" ht="76.5" x14ac:dyDescent="0.25">
      <c r="A796" s="74" t="s">
        <v>2553</v>
      </c>
      <c r="B796" s="75">
        <v>50193000</v>
      </c>
      <c r="C796" s="76" t="s">
        <v>5810</v>
      </c>
      <c r="D796" s="76" t="s">
        <v>4128</v>
      </c>
      <c r="E796" s="75" t="s">
        <v>2225</v>
      </c>
      <c r="F796" s="84" t="s">
        <v>2834</v>
      </c>
      <c r="G796" s="77" t="s">
        <v>2338</v>
      </c>
      <c r="H796" s="78">
        <v>232816656</v>
      </c>
      <c r="I796" s="78">
        <v>232816656</v>
      </c>
      <c r="J796" s="79" t="s">
        <v>4136</v>
      </c>
      <c r="K796" s="79" t="s">
        <v>2544</v>
      </c>
      <c r="L796" s="76" t="s">
        <v>2554</v>
      </c>
      <c r="M796" s="76" t="s">
        <v>2555</v>
      </c>
      <c r="N796" s="76">
        <v>3835465</v>
      </c>
      <c r="O796" s="76" t="s">
        <v>2556</v>
      </c>
      <c r="P796" s="79" t="s">
        <v>2557</v>
      </c>
      <c r="Q796" s="79" t="s">
        <v>2577</v>
      </c>
      <c r="R796" s="79" t="s">
        <v>5763</v>
      </c>
      <c r="S796" s="79" t="s">
        <v>2576</v>
      </c>
      <c r="T796" s="79" t="s">
        <v>2577</v>
      </c>
      <c r="U796" s="80" t="s">
        <v>5764</v>
      </c>
      <c r="V796" s="80" t="s">
        <v>5811</v>
      </c>
      <c r="W796" s="79" t="s">
        <v>5811</v>
      </c>
      <c r="X796" s="81">
        <v>43050</v>
      </c>
      <c r="Y796" s="79">
        <v>2017060093032</v>
      </c>
      <c r="Z796" s="79" t="s">
        <v>5811</v>
      </c>
      <c r="AA796" s="82">
        <f t="shared" si="16"/>
        <v>1</v>
      </c>
      <c r="AB796" s="80" t="s">
        <v>5812</v>
      </c>
      <c r="AC796" s="80" t="s">
        <v>2222</v>
      </c>
      <c r="AD796" s="80" t="s">
        <v>2221</v>
      </c>
      <c r="AE796" s="76" t="s">
        <v>5767</v>
      </c>
      <c r="AF796" s="79" t="s">
        <v>2223</v>
      </c>
      <c r="AG796" s="76" t="s">
        <v>2449</v>
      </c>
    </row>
    <row r="797" spans="1:33" s="83" customFormat="1" ht="76.5" x14ac:dyDescent="0.25">
      <c r="A797" s="74" t="s">
        <v>2553</v>
      </c>
      <c r="B797" s="75">
        <v>50193000</v>
      </c>
      <c r="C797" s="76" t="s">
        <v>5813</v>
      </c>
      <c r="D797" s="76" t="s">
        <v>4128</v>
      </c>
      <c r="E797" s="75" t="s">
        <v>2225</v>
      </c>
      <c r="F797" s="84" t="s">
        <v>2834</v>
      </c>
      <c r="G797" s="77" t="s">
        <v>2338</v>
      </c>
      <c r="H797" s="78">
        <v>200000000</v>
      </c>
      <c r="I797" s="78">
        <v>200000000</v>
      </c>
      <c r="J797" s="79" t="s">
        <v>4136</v>
      </c>
      <c r="K797" s="79" t="s">
        <v>2544</v>
      </c>
      <c r="L797" s="76" t="s">
        <v>2554</v>
      </c>
      <c r="M797" s="76" t="s">
        <v>2555</v>
      </c>
      <c r="N797" s="76">
        <v>3835465</v>
      </c>
      <c r="O797" s="76" t="s">
        <v>2556</v>
      </c>
      <c r="P797" s="79" t="s">
        <v>2557</v>
      </c>
      <c r="Q797" s="79" t="s">
        <v>2577</v>
      </c>
      <c r="R797" s="79" t="s">
        <v>5763</v>
      </c>
      <c r="S797" s="79" t="s">
        <v>2576</v>
      </c>
      <c r="T797" s="79" t="s">
        <v>2577</v>
      </c>
      <c r="U797" s="80" t="s">
        <v>5764</v>
      </c>
      <c r="V797" s="80" t="s">
        <v>5814</v>
      </c>
      <c r="W797" s="79" t="s">
        <v>5814</v>
      </c>
      <c r="X797" s="81">
        <v>43050</v>
      </c>
      <c r="Y797" s="79">
        <v>2017060093032</v>
      </c>
      <c r="Z797" s="79" t="s">
        <v>5814</v>
      </c>
      <c r="AA797" s="82">
        <f t="shared" si="16"/>
        <v>1</v>
      </c>
      <c r="AB797" s="80" t="s">
        <v>5815</v>
      </c>
      <c r="AC797" s="80" t="s">
        <v>2222</v>
      </c>
      <c r="AD797" s="80" t="s">
        <v>2221</v>
      </c>
      <c r="AE797" s="76" t="s">
        <v>5767</v>
      </c>
      <c r="AF797" s="79" t="s">
        <v>2223</v>
      </c>
      <c r="AG797" s="76" t="s">
        <v>2449</v>
      </c>
    </row>
    <row r="798" spans="1:33" s="83" customFormat="1" ht="76.5" x14ac:dyDescent="0.25">
      <c r="A798" s="74" t="s">
        <v>2553</v>
      </c>
      <c r="B798" s="75">
        <v>50193000</v>
      </c>
      <c r="C798" s="76" t="s">
        <v>5816</v>
      </c>
      <c r="D798" s="76" t="s">
        <v>4128</v>
      </c>
      <c r="E798" s="75" t="s">
        <v>2225</v>
      </c>
      <c r="F798" s="84" t="s">
        <v>2834</v>
      </c>
      <c r="G798" s="77" t="s">
        <v>2338</v>
      </c>
      <c r="H798" s="78">
        <v>87632768</v>
      </c>
      <c r="I798" s="78">
        <v>87632768</v>
      </c>
      <c r="J798" s="79" t="s">
        <v>4136</v>
      </c>
      <c r="K798" s="79" t="s">
        <v>2544</v>
      </c>
      <c r="L798" s="76" t="s">
        <v>2554</v>
      </c>
      <c r="M798" s="76" t="s">
        <v>2555</v>
      </c>
      <c r="N798" s="76">
        <v>3835465</v>
      </c>
      <c r="O798" s="76" t="s">
        <v>2556</v>
      </c>
      <c r="P798" s="79" t="s">
        <v>2557</v>
      </c>
      <c r="Q798" s="79" t="s">
        <v>2577</v>
      </c>
      <c r="R798" s="79" t="s">
        <v>5763</v>
      </c>
      <c r="S798" s="79" t="s">
        <v>2576</v>
      </c>
      <c r="T798" s="79" t="s">
        <v>2577</v>
      </c>
      <c r="U798" s="80" t="s">
        <v>5764</v>
      </c>
      <c r="V798" s="80" t="s">
        <v>5817</v>
      </c>
      <c r="W798" s="79" t="s">
        <v>5817</v>
      </c>
      <c r="X798" s="81">
        <v>43050</v>
      </c>
      <c r="Y798" s="79">
        <v>2017060093032</v>
      </c>
      <c r="Z798" s="79" t="s">
        <v>5817</v>
      </c>
      <c r="AA798" s="82">
        <f t="shared" si="16"/>
        <v>1</v>
      </c>
      <c r="AB798" s="80" t="s">
        <v>5818</v>
      </c>
      <c r="AC798" s="80" t="s">
        <v>2222</v>
      </c>
      <c r="AD798" s="80" t="s">
        <v>2221</v>
      </c>
      <c r="AE798" s="76" t="s">
        <v>5767</v>
      </c>
      <c r="AF798" s="79" t="s">
        <v>2223</v>
      </c>
      <c r="AG798" s="76" t="s">
        <v>2449</v>
      </c>
    </row>
    <row r="799" spans="1:33" s="83" customFormat="1" ht="76.5" x14ac:dyDescent="0.25">
      <c r="A799" s="74" t="s">
        <v>2553</v>
      </c>
      <c r="B799" s="75">
        <v>50193000</v>
      </c>
      <c r="C799" s="76" t="s">
        <v>5819</v>
      </c>
      <c r="D799" s="76" t="s">
        <v>4128</v>
      </c>
      <c r="E799" s="75" t="s">
        <v>2225</v>
      </c>
      <c r="F799" s="84" t="s">
        <v>2834</v>
      </c>
      <c r="G799" s="77" t="s">
        <v>2338</v>
      </c>
      <c r="H799" s="78">
        <v>450488010</v>
      </c>
      <c r="I799" s="78">
        <v>450488010</v>
      </c>
      <c r="J799" s="79" t="s">
        <v>4136</v>
      </c>
      <c r="K799" s="79" t="s">
        <v>2544</v>
      </c>
      <c r="L799" s="76" t="s">
        <v>2554</v>
      </c>
      <c r="M799" s="76" t="s">
        <v>2555</v>
      </c>
      <c r="N799" s="76">
        <v>3835465</v>
      </c>
      <c r="O799" s="76" t="s">
        <v>2556</v>
      </c>
      <c r="P799" s="79" t="s">
        <v>2557</v>
      </c>
      <c r="Q799" s="79" t="s">
        <v>2577</v>
      </c>
      <c r="R799" s="79" t="s">
        <v>5763</v>
      </c>
      <c r="S799" s="79" t="s">
        <v>2576</v>
      </c>
      <c r="T799" s="79" t="s">
        <v>2577</v>
      </c>
      <c r="U799" s="80" t="s">
        <v>5764</v>
      </c>
      <c r="V799" s="80" t="s">
        <v>5820</v>
      </c>
      <c r="W799" s="79" t="s">
        <v>5820</v>
      </c>
      <c r="X799" s="81">
        <v>43050</v>
      </c>
      <c r="Y799" s="79">
        <v>2017060093032</v>
      </c>
      <c r="Z799" s="79" t="s">
        <v>5820</v>
      </c>
      <c r="AA799" s="82">
        <f t="shared" si="16"/>
        <v>1</v>
      </c>
      <c r="AB799" s="80" t="s">
        <v>5821</v>
      </c>
      <c r="AC799" s="80" t="s">
        <v>2222</v>
      </c>
      <c r="AD799" s="80" t="s">
        <v>2221</v>
      </c>
      <c r="AE799" s="76" t="s">
        <v>5767</v>
      </c>
      <c r="AF799" s="79" t="s">
        <v>2223</v>
      </c>
      <c r="AG799" s="76" t="s">
        <v>2449</v>
      </c>
    </row>
    <row r="800" spans="1:33" s="83" customFormat="1" ht="76.5" x14ac:dyDescent="0.25">
      <c r="A800" s="74" t="s">
        <v>2553</v>
      </c>
      <c r="B800" s="75">
        <v>50193000</v>
      </c>
      <c r="C800" s="76" t="s">
        <v>5822</v>
      </c>
      <c r="D800" s="76" t="s">
        <v>4128</v>
      </c>
      <c r="E800" s="75" t="s">
        <v>2225</v>
      </c>
      <c r="F800" s="84" t="s">
        <v>2834</v>
      </c>
      <c r="G800" s="77" t="s">
        <v>2338</v>
      </c>
      <c r="H800" s="78">
        <v>138542510</v>
      </c>
      <c r="I800" s="78">
        <v>138542510</v>
      </c>
      <c r="J800" s="79" t="s">
        <v>4136</v>
      </c>
      <c r="K800" s="79" t="s">
        <v>2544</v>
      </c>
      <c r="L800" s="76" t="s">
        <v>2554</v>
      </c>
      <c r="M800" s="76" t="s">
        <v>2555</v>
      </c>
      <c r="N800" s="76">
        <v>3835465</v>
      </c>
      <c r="O800" s="76" t="s">
        <v>2556</v>
      </c>
      <c r="P800" s="79" t="s">
        <v>2557</v>
      </c>
      <c r="Q800" s="79" t="s">
        <v>2577</v>
      </c>
      <c r="R800" s="79" t="s">
        <v>5763</v>
      </c>
      <c r="S800" s="79" t="s">
        <v>2576</v>
      </c>
      <c r="T800" s="79" t="s">
        <v>2577</v>
      </c>
      <c r="U800" s="80" t="s">
        <v>5764</v>
      </c>
      <c r="V800" s="80" t="s">
        <v>5823</v>
      </c>
      <c r="W800" s="79" t="s">
        <v>5823</v>
      </c>
      <c r="X800" s="81">
        <v>43050</v>
      </c>
      <c r="Y800" s="79">
        <v>2017060093032</v>
      </c>
      <c r="Z800" s="79" t="s">
        <v>5823</v>
      </c>
      <c r="AA800" s="82">
        <f t="shared" si="16"/>
        <v>1</v>
      </c>
      <c r="AB800" s="80" t="s">
        <v>5824</v>
      </c>
      <c r="AC800" s="80" t="s">
        <v>2222</v>
      </c>
      <c r="AD800" s="80" t="s">
        <v>2221</v>
      </c>
      <c r="AE800" s="76" t="s">
        <v>5767</v>
      </c>
      <c r="AF800" s="79" t="s">
        <v>2223</v>
      </c>
      <c r="AG800" s="76" t="s">
        <v>2449</v>
      </c>
    </row>
    <row r="801" spans="1:33" s="83" customFormat="1" ht="76.5" x14ac:dyDescent="0.25">
      <c r="A801" s="74" t="s">
        <v>2553</v>
      </c>
      <c r="B801" s="75">
        <v>50193000</v>
      </c>
      <c r="C801" s="76" t="s">
        <v>5825</v>
      </c>
      <c r="D801" s="76" t="s">
        <v>4128</v>
      </c>
      <c r="E801" s="75" t="s">
        <v>2225</v>
      </c>
      <c r="F801" s="84" t="s">
        <v>2834</v>
      </c>
      <c r="G801" s="77" t="s">
        <v>2338</v>
      </c>
      <c r="H801" s="78">
        <v>299245280</v>
      </c>
      <c r="I801" s="78">
        <v>299245280</v>
      </c>
      <c r="J801" s="79" t="s">
        <v>4136</v>
      </c>
      <c r="K801" s="79" t="s">
        <v>2544</v>
      </c>
      <c r="L801" s="76" t="s">
        <v>2554</v>
      </c>
      <c r="M801" s="76" t="s">
        <v>2555</v>
      </c>
      <c r="N801" s="76">
        <v>3835465</v>
      </c>
      <c r="O801" s="76" t="s">
        <v>2556</v>
      </c>
      <c r="P801" s="79" t="s">
        <v>2557</v>
      </c>
      <c r="Q801" s="79" t="s">
        <v>2577</v>
      </c>
      <c r="R801" s="79" t="s">
        <v>5763</v>
      </c>
      <c r="S801" s="79" t="s">
        <v>2576</v>
      </c>
      <c r="T801" s="79" t="s">
        <v>2577</v>
      </c>
      <c r="U801" s="80" t="s">
        <v>5764</v>
      </c>
      <c r="V801" s="80" t="s">
        <v>5826</v>
      </c>
      <c r="W801" s="79" t="s">
        <v>5826</v>
      </c>
      <c r="X801" s="81">
        <v>43050</v>
      </c>
      <c r="Y801" s="79">
        <v>2017060093032</v>
      </c>
      <c r="Z801" s="79" t="s">
        <v>5826</v>
      </c>
      <c r="AA801" s="82">
        <f t="shared" si="16"/>
        <v>1</v>
      </c>
      <c r="AB801" s="80" t="s">
        <v>2564</v>
      </c>
      <c r="AC801" s="80" t="s">
        <v>2222</v>
      </c>
      <c r="AD801" s="80" t="s">
        <v>2221</v>
      </c>
      <c r="AE801" s="76" t="s">
        <v>5767</v>
      </c>
      <c r="AF801" s="79" t="s">
        <v>2223</v>
      </c>
      <c r="AG801" s="76" t="s">
        <v>2449</v>
      </c>
    </row>
    <row r="802" spans="1:33" s="83" customFormat="1" ht="76.5" x14ac:dyDescent="0.25">
      <c r="A802" s="74" t="s">
        <v>2553</v>
      </c>
      <c r="B802" s="75">
        <v>50193000</v>
      </c>
      <c r="C802" s="76" t="s">
        <v>5827</v>
      </c>
      <c r="D802" s="76" t="s">
        <v>4128</v>
      </c>
      <c r="E802" s="75" t="s">
        <v>2225</v>
      </c>
      <c r="F802" s="84" t="s">
        <v>2834</v>
      </c>
      <c r="G802" s="77" t="s">
        <v>2338</v>
      </c>
      <c r="H802" s="78">
        <v>185588592</v>
      </c>
      <c r="I802" s="78">
        <v>185588592</v>
      </c>
      <c r="J802" s="79" t="s">
        <v>4136</v>
      </c>
      <c r="K802" s="79" t="s">
        <v>2544</v>
      </c>
      <c r="L802" s="76" t="s">
        <v>2554</v>
      </c>
      <c r="M802" s="76" t="s">
        <v>2555</v>
      </c>
      <c r="N802" s="76">
        <v>3835465</v>
      </c>
      <c r="O802" s="76" t="s">
        <v>2556</v>
      </c>
      <c r="P802" s="79" t="s">
        <v>2557</v>
      </c>
      <c r="Q802" s="79" t="s">
        <v>2577</v>
      </c>
      <c r="R802" s="79" t="s">
        <v>5763</v>
      </c>
      <c r="S802" s="79" t="s">
        <v>2576</v>
      </c>
      <c r="T802" s="79" t="s">
        <v>2577</v>
      </c>
      <c r="U802" s="80" t="s">
        <v>5764</v>
      </c>
      <c r="V802" s="80" t="s">
        <v>5828</v>
      </c>
      <c r="W802" s="79" t="s">
        <v>5828</v>
      </c>
      <c r="X802" s="81">
        <v>43050</v>
      </c>
      <c r="Y802" s="79">
        <v>2017060093032</v>
      </c>
      <c r="Z802" s="79" t="s">
        <v>5828</v>
      </c>
      <c r="AA802" s="82">
        <f t="shared" si="16"/>
        <v>1</v>
      </c>
      <c r="AB802" s="80" t="s">
        <v>5829</v>
      </c>
      <c r="AC802" s="80" t="s">
        <v>2222</v>
      </c>
      <c r="AD802" s="80" t="s">
        <v>2221</v>
      </c>
      <c r="AE802" s="76" t="s">
        <v>5767</v>
      </c>
      <c r="AF802" s="79" t="s">
        <v>2223</v>
      </c>
      <c r="AG802" s="76" t="s">
        <v>2449</v>
      </c>
    </row>
    <row r="803" spans="1:33" s="83" customFormat="1" ht="76.5" x14ac:dyDescent="0.25">
      <c r="A803" s="74" t="s">
        <v>2553</v>
      </c>
      <c r="B803" s="75">
        <v>50193000</v>
      </c>
      <c r="C803" s="76" t="s">
        <v>5830</v>
      </c>
      <c r="D803" s="76" t="s">
        <v>4128</v>
      </c>
      <c r="E803" s="75" t="s">
        <v>2225</v>
      </c>
      <c r="F803" s="84" t="s">
        <v>2834</v>
      </c>
      <c r="G803" s="77" t="s">
        <v>2338</v>
      </c>
      <c r="H803" s="78">
        <v>182420642</v>
      </c>
      <c r="I803" s="78">
        <v>182420642</v>
      </c>
      <c r="J803" s="79" t="s">
        <v>4136</v>
      </c>
      <c r="K803" s="79" t="s">
        <v>2544</v>
      </c>
      <c r="L803" s="76" t="s">
        <v>2554</v>
      </c>
      <c r="M803" s="76" t="s">
        <v>2555</v>
      </c>
      <c r="N803" s="76">
        <v>3835465</v>
      </c>
      <c r="O803" s="76" t="s">
        <v>2556</v>
      </c>
      <c r="P803" s="79" t="s">
        <v>2557</v>
      </c>
      <c r="Q803" s="79" t="s">
        <v>2577</v>
      </c>
      <c r="R803" s="79" t="s">
        <v>5763</v>
      </c>
      <c r="S803" s="79" t="s">
        <v>2576</v>
      </c>
      <c r="T803" s="79" t="s">
        <v>2577</v>
      </c>
      <c r="U803" s="80" t="s">
        <v>5764</v>
      </c>
      <c r="V803" s="80" t="s">
        <v>5831</v>
      </c>
      <c r="W803" s="79" t="s">
        <v>5831</v>
      </c>
      <c r="X803" s="81">
        <v>43050</v>
      </c>
      <c r="Y803" s="79">
        <v>2017060093032</v>
      </c>
      <c r="Z803" s="79" t="s">
        <v>5831</v>
      </c>
      <c r="AA803" s="82">
        <f t="shared" si="16"/>
        <v>1</v>
      </c>
      <c r="AB803" s="80" t="s">
        <v>5832</v>
      </c>
      <c r="AC803" s="80" t="s">
        <v>2222</v>
      </c>
      <c r="AD803" s="80" t="s">
        <v>2221</v>
      </c>
      <c r="AE803" s="76" t="s">
        <v>5767</v>
      </c>
      <c r="AF803" s="79" t="s">
        <v>2223</v>
      </c>
      <c r="AG803" s="76" t="s">
        <v>2449</v>
      </c>
    </row>
    <row r="804" spans="1:33" s="83" customFormat="1" ht="76.5" x14ac:dyDescent="0.25">
      <c r="A804" s="74" t="s">
        <v>2553</v>
      </c>
      <c r="B804" s="75">
        <v>50193000</v>
      </c>
      <c r="C804" s="76" t="s">
        <v>5833</v>
      </c>
      <c r="D804" s="76" t="s">
        <v>4128</v>
      </c>
      <c r="E804" s="75" t="s">
        <v>2225</v>
      </c>
      <c r="F804" s="84" t="s">
        <v>2834</v>
      </c>
      <c r="G804" s="77" t="s">
        <v>2338</v>
      </c>
      <c r="H804" s="78">
        <v>41493808</v>
      </c>
      <c r="I804" s="78">
        <v>41493808</v>
      </c>
      <c r="J804" s="79" t="s">
        <v>4136</v>
      </c>
      <c r="K804" s="79" t="s">
        <v>2544</v>
      </c>
      <c r="L804" s="76" t="s">
        <v>2554</v>
      </c>
      <c r="M804" s="76" t="s">
        <v>2555</v>
      </c>
      <c r="N804" s="76">
        <v>3835465</v>
      </c>
      <c r="O804" s="76" t="s">
        <v>2556</v>
      </c>
      <c r="P804" s="79" t="s">
        <v>2557</v>
      </c>
      <c r="Q804" s="79" t="s">
        <v>2577</v>
      </c>
      <c r="R804" s="79" t="s">
        <v>5763</v>
      </c>
      <c r="S804" s="79" t="s">
        <v>2576</v>
      </c>
      <c r="T804" s="79" t="s">
        <v>2577</v>
      </c>
      <c r="U804" s="80" t="s">
        <v>5764</v>
      </c>
      <c r="V804" s="80" t="s">
        <v>5834</v>
      </c>
      <c r="W804" s="79" t="s">
        <v>5834</v>
      </c>
      <c r="X804" s="81">
        <v>43050</v>
      </c>
      <c r="Y804" s="79">
        <v>2017060093032</v>
      </c>
      <c r="Z804" s="79" t="s">
        <v>5834</v>
      </c>
      <c r="AA804" s="82">
        <f t="shared" si="16"/>
        <v>1</v>
      </c>
      <c r="AB804" s="80" t="s">
        <v>5835</v>
      </c>
      <c r="AC804" s="80" t="s">
        <v>2222</v>
      </c>
      <c r="AD804" s="80" t="s">
        <v>2221</v>
      </c>
      <c r="AE804" s="76" t="s">
        <v>5767</v>
      </c>
      <c r="AF804" s="79" t="s">
        <v>2223</v>
      </c>
      <c r="AG804" s="76" t="s">
        <v>2449</v>
      </c>
    </row>
    <row r="805" spans="1:33" s="83" customFormat="1" ht="76.5" x14ac:dyDescent="0.25">
      <c r="A805" s="74" t="s">
        <v>2553</v>
      </c>
      <c r="B805" s="75">
        <v>50193000</v>
      </c>
      <c r="C805" s="76" t="s">
        <v>5836</v>
      </c>
      <c r="D805" s="76" t="s">
        <v>4128</v>
      </c>
      <c r="E805" s="75" t="s">
        <v>2225</v>
      </c>
      <c r="F805" s="84" t="s">
        <v>2834</v>
      </c>
      <c r="G805" s="77" t="s">
        <v>2338</v>
      </c>
      <c r="H805" s="78">
        <v>44168140</v>
      </c>
      <c r="I805" s="78">
        <v>44168140</v>
      </c>
      <c r="J805" s="79" t="s">
        <v>4136</v>
      </c>
      <c r="K805" s="79" t="s">
        <v>2544</v>
      </c>
      <c r="L805" s="76" t="s">
        <v>2554</v>
      </c>
      <c r="M805" s="76" t="s">
        <v>2555</v>
      </c>
      <c r="N805" s="76">
        <v>3835465</v>
      </c>
      <c r="O805" s="76" t="s">
        <v>2556</v>
      </c>
      <c r="P805" s="79" t="s">
        <v>2557</v>
      </c>
      <c r="Q805" s="79" t="s">
        <v>2577</v>
      </c>
      <c r="R805" s="79" t="s">
        <v>5763</v>
      </c>
      <c r="S805" s="79" t="s">
        <v>2576</v>
      </c>
      <c r="T805" s="79" t="s">
        <v>2577</v>
      </c>
      <c r="U805" s="80" t="s">
        <v>5764</v>
      </c>
      <c r="V805" s="80" t="s">
        <v>5837</v>
      </c>
      <c r="W805" s="79" t="s">
        <v>5837</v>
      </c>
      <c r="X805" s="81">
        <v>43050</v>
      </c>
      <c r="Y805" s="79">
        <v>2017060093032</v>
      </c>
      <c r="Z805" s="79" t="s">
        <v>5837</v>
      </c>
      <c r="AA805" s="82">
        <f t="shared" si="16"/>
        <v>1</v>
      </c>
      <c r="AB805" s="80" t="s">
        <v>5838</v>
      </c>
      <c r="AC805" s="80" t="s">
        <v>2222</v>
      </c>
      <c r="AD805" s="80" t="s">
        <v>2221</v>
      </c>
      <c r="AE805" s="76" t="s">
        <v>5767</v>
      </c>
      <c r="AF805" s="79" t="s">
        <v>2223</v>
      </c>
      <c r="AG805" s="76" t="s">
        <v>2449</v>
      </c>
    </row>
    <row r="806" spans="1:33" s="83" customFormat="1" ht="76.5" x14ac:dyDescent="0.25">
      <c r="A806" s="74" t="s">
        <v>2553</v>
      </c>
      <c r="B806" s="75">
        <v>50193000</v>
      </c>
      <c r="C806" s="76" t="s">
        <v>5839</v>
      </c>
      <c r="D806" s="76" t="s">
        <v>4128</v>
      </c>
      <c r="E806" s="75" t="s">
        <v>2225</v>
      </c>
      <c r="F806" s="84" t="s">
        <v>2834</v>
      </c>
      <c r="G806" s="77" t="s">
        <v>2338</v>
      </c>
      <c r="H806" s="78">
        <v>942050050</v>
      </c>
      <c r="I806" s="78">
        <v>942050050</v>
      </c>
      <c r="J806" s="79" t="s">
        <v>4136</v>
      </c>
      <c r="K806" s="79" t="s">
        <v>2544</v>
      </c>
      <c r="L806" s="76" t="s">
        <v>2554</v>
      </c>
      <c r="M806" s="76" t="s">
        <v>2555</v>
      </c>
      <c r="N806" s="76">
        <v>3835465</v>
      </c>
      <c r="O806" s="76" t="s">
        <v>2556</v>
      </c>
      <c r="P806" s="79" t="s">
        <v>2557</v>
      </c>
      <c r="Q806" s="79" t="s">
        <v>2577</v>
      </c>
      <c r="R806" s="79" t="s">
        <v>5763</v>
      </c>
      <c r="S806" s="79" t="s">
        <v>2576</v>
      </c>
      <c r="T806" s="79" t="s">
        <v>2577</v>
      </c>
      <c r="U806" s="80" t="s">
        <v>5764</v>
      </c>
      <c r="V806" s="80" t="s">
        <v>5840</v>
      </c>
      <c r="W806" s="79" t="s">
        <v>5840</v>
      </c>
      <c r="X806" s="81">
        <v>43050</v>
      </c>
      <c r="Y806" s="79">
        <v>2017060093032</v>
      </c>
      <c r="Z806" s="79" t="s">
        <v>5840</v>
      </c>
      <c r="AA806" s="82">
        <f t="shared" si="16"/>
        <v>1</v>
      </c>
      <c r="AB806" s="80" t="s">
        <v>5841</v>
      </c>
      <c r="AC806" s="80" t="s">
        <v>2222</v>
      </c>
      <c r="AD806" s="80" t="s">
        <v>2221</v>
      </c>
      <c r="AE806" s="76" t="s">
        <v>5767</v>
      </c>
      <c r="AF806" s="79" t="s">
        <v>2223</v>
      </c>
      <c r="AG806" s="76" t="s">
        <v>2449</v>
      </c>
    </row>
    <row r="807" spans="1:33" s="83" customFormat="1" ht="89.25" x14ac:dyDescent="0.25">
      <c r="A807" s="74" t="s">
        <v>2553</v>
      </c>
      <c r="B807" s="75">
        <v>50193000</v>
      </c>
      <c r="C807" s="76" t="s">
        <v>5842</v>
      </c>
      <c r="D807" s="76" t="s">
        <v>4128</v>
      </c>
      <c r="E807" s="75" t="s">
        <v>2225</v>
      </c>
      <c r="F807" s="84" t="s">
        <v>2834</v>
      </c>
      <c r="G807" s="77" t="s">
        <v>2338</v>
      </c>
      <c r="H807" s="78">
        <v>507511488</v>
      </c>
      <c r="I807" s="78">
        <v>507511488</v>
      </c>
      <c r="J807" s="79" t="s">
        <v>4136</v>
      </c>
      <c r="K807" s="79" t="s">
        <v>2544</v>
      </c>
      <c r="L807" s="76" t="s">
        <v>2554</v>
      </c>
      <c r="M807" s="76" t="s">
        <v>2555</v>
      </c>
      <c r="N807" s="76">
        <v>3835465</v>
      </c>
      <c r="O807" s="76" t="s">
        <v>2556</v>
      </c>
      <c r="P807" s="79" t="s">
        <v>2557</v>
      </c>
      <c r="Q807" s="79" t="s">
        <v>2577</v>
      </c>
      <c r="R807" s="79" t="s">
        <v>5763</v>
      </c>
      <c r="S807" s="79" t="s">
        <v>2576</v>
      </c>
      <c r="T807" s="79" t="s">
        <v>2577</v>
      </c>
      <c r="U807" s="80" t="s">
        <v>5764</v>
      </c>
      <c r="V807" s="80" t="s">
        <v>5843</v>
      </c>
      <c r="W807" s="79" t="s">
        <v>5843</v>
      </c>
      <c r="X807" s="81">
        <v>43050</v>
      </c>
      <c r="Y807" s="79">
        <v>2017060093032</v>
      </c>
      <c r="Z807" s="79" t="s">
        <v>5843</v>
      </c>
      <c r="AA807" s="82">
        <f t="shared" si="16"/>
        <v>1</v>
      </c>
      <c r="AB807" s="80" t="s">
        <v>5844</v>
      </c>
      <c r="AC807" s="80" t="s">
        <v>2222</v>
      </c>
      <c r="AD807" s="80" t="s">
        <v>2221</v>
      </c>
      <c r="AE807" s="76" t="s">
        <v>5767</v>
      </c>
      <c r="AF807" s="79" t="s">
        <v>2223</v>
      </c>
      <c r="AG807" s="76" t="s">
        <v>2449</v>
      </c>
    </row>
    <row r="808" spans="1:33" s="83" customFormat="1" ht="89.25" x14ac:dyDescent="0.25">
      <c r="A808" s="74" t="s">
        <v>2553</v>
      </c>
      <c r="B808" s="75">
        <v>50193000</v>
      </c>
      <c r="C808" s="76" t="s">
        <v>5845</v>
      </c>
      <c r="D808" s="76" t="s">
        <v>4128</v>
      </c>
      <c r="E808" s="75" t="s">
        <v>2225</v>
      </c>
      <c r="F808" s="84" t="s">
        <v>2834</v>
      </c>
      <c r="G808" s="77" t="s">
        <v>2338</v>
      </c>
      <c r="H808" s="78">
        <v>28736090</v>
      </c>
      <c r="I808" s="78">
        <v>28736090</v>
      </c>
      <c r="J808" s="79" t="s">
        <v>4136</v>
      </c>
      <c r="K808" s="79" t="s">
        <v>2544</v>
      </c>
      <c r="L808" s="76" t="s">
        <v>2554</v>
      </c>
      <c r="M808" s="76" t="s">
        <v>2555</v>
      </c>
      <c r="N808" s="76">
        <v>3835465</v>
      </c>
      <c r="O808" s="76" t="s">
        <v>2556</v>
      </c>
      <c r="P808" s="79" t="s">
        <v>2557</v>
      </c>
      <c r="Q808" s="79" t="s">
        <v>2577</v>
      </c>
      <c r="R808" s="79" t="s">
        <v>5763</v>
      </c>
      <c r="S808" s="79" t="s">
        <v>2576</v>
      </c>
      <c r="T808" s="79" t="s">
        <v>2577</v>
      </c>
      <c r="U808" s="80" t="s">
        <v>5764</v>
      </c>
      <c r="V808" s="80" t="s">
        <v>5846</v>
      </c>
      <c r="W808" s="79" t="s">
        <v>5846</v>
      </c>
      <c r="X808" s="81">
        <v>43050</v>
      </c>
      <c r="Y808" s="79">
        <v>2017060093032</v>
      </c>
      <c r="Z808" s="79" t="s">
        <v>5846</v>
      </c>
      <c r="AA808" s="82">
        <f t="shared" si="16"/>
        <v>1</v>
      </c>
      <c r="AB808" s="80" t="s">
        <v>5847</v>
      </c>
      <c r="AC808" s="80" t="s">
        <v>2222</v>
      </c>
      <c r="AD808" s="80" t="s">
        <v>2221</v>
      </c>
      <c r="AE808" s="76" t="s">
        <v>5767</v>
      </c>
      <c r="AF808" s="79" t="s">
        <v>2223</v>
      </c>
      <c r="AG808" s="76" t="s">
        <v>2449</v>
      </c>
    </row>
    <row r="809" spans="1:33" s="83" customFormat="1" ht="76.5" x14ac:dyDescent="0.25">
      <c r="A809" s="74" t="s">
        <v>2553</v>
      </c>
      <c r="B809" s="75">
        <v>50193000</v>
      </c>
      <c r="C809" s="76" t="s">
        <v>5848</v>
      </c>
      <c r="D809" s="76" t="s">
        <v>4128</v>
      </c>
      <c r="E809" s="75" t="s">
        <v>2225</v>
      </c>
      <c r="F809" s="84" t="s">
        <v>2834</v>
      </c>
      <c r="G809" s="77" t="s">
        <v>2338</v>
      </c>
      <c r="H809" s="78">
        <v>826351230</v>
      </c>
      <c r="I809" s="78">
        <v>826351230</v>
      </c>
      <c r="J809" s="79" t="s">
        <v>4136</v>
      </c>
      <c r="K809" s="79" t="s">
        <v>2544</v>
      </c>
      <c r="L809" s="76" t="s">
        <v>2554</v>
      </c>
      <c r="M809" s="76" t="s">
        <v>2555</v>
      </c>
      <c r="N809" s="76">
        <v>3835465</v>
      </c>
      <c r="O809" s="76" t="s">
        <v>2556</v>
      </c>
      <c r="P809" s="79" t="s">
        <v>2557</v>
      </c>
      <c r="Q809" s="79" t="s">
        <v>2577</v>
      </c>
      <c r="R809" s="79" t="s">
        <v>5763</v>
      </c>
      <c r="S809" s="79" t="s">
        <v>2576</v>
      </c>
      <c r="T809" s="79" t="s">
        <v>2577</v>
      </c>
      <c r="U809" s="80" t="s">
        <v>5764</v>
      </c>
      <c r="V809" s="80" t="s">
        <v>5849</v>
      </c>
      <c r="W809" s="79" t="s">
        <v>5849</v>
      </c>
      <c r="X809" s="81">
        <v>43050</v>
      </c>
      <c r="Y809" s="79">
        <v>2017060093032</v>
      </c>
      <c r="Z809" s="79" t="s">
        <v>5849</v>
      </c>
      <c r="AA809" s="82">
        <f t="shared" si="16"/>
        <v>1</v>
      </c>
      <c r="AB809" s="80" t="s">
        <v>5850</v>
      </c>
      <c r="AC809" s="80" t="s">
        <v>2222</v>
      </c>
      <c r="AD809" s="80" t="s">
        <v>2221</v>
      </c>
      <c r="AE809" s="76" t="s">
        <v>5767</v>
      </c>
      <c r="AF809" s="79" t="s">
        <v>2223</v>
      </c>
      <c r="AG809" s="76" t="s">
        <v>2449</v>
      </c>
    </row>
    <row r="810" spans="1:33" s="83" customFormat="1" ht="76.5" x14ac:dyDescent="0.25">
      <c r="A810" s="74" t="s">
        <v>2553</v>
      </c>
      <c r="B810" s="75">
        <v>50193000</v>
      </c>
      <c r="C810" s="76" t="s">
        <v>5851</v>
      </c>
      <c r="D810" s="76" t="s">
        <v>4128</v>
      </c>
      <c r="E810" s="75" t="s">
        <v>2225</v>
      </c>
      <c r="F810" s="84" t="s">
        <v>2834</v>
      </c>
      <c r="G810" s="77" t="s">
        <v>2338</v>
      </c>
      <c r="H810" s="78">
        <v>777647230</v>
      </c>
      <c r="I810" s="78">
        <v>777647230</v>
      </c>
      <c r="J810" s="79" t="s">
        <v>4136</v>
      </c>
      <c r="K810" s="79" t="s">
        <v>2544</v>
      </c>
      <c r="L810" s="76" t="s">
        <v>2554</v>
      </c>
      <c r="M810" s="76" t="s">
        <v>2555</v>
      </c>
      <c r="N810" s="76">
        <v>3835465</v>
      </c>
      <c r="O810" s="76" t="s">
        <v>2556</v>
      </c>
      <c r="P810" s="79" t="s">
        <v>2557</v>
      </c>
      <c r="Q810" s="79" t="s">
        <v>2577</v>
      </c>
      <c r="R810" s="79" t="s">
        <v>5763</v>
      </c>
      <c r="S810" s="79" t="s">
        <v>2576</v>
      </c>
      <c r="T810" s="79" t="s">
        <v>2577</v>
      </c>
      <c r="U810" s="80" t="s">
        <v>5764</v>
      </c>
      <c r="V810" s="80" t="s">
        <v>5852</v>
      </c>
      <c r="W810" s="79" t="s">
        <v>5852</v>
      </c>
      <c r="X810" s="81">
        <v>43050</v>
      </c>
      <c r="Y810" s="79">
        <v>2017060093032</v>
      </c>
      <c r="Z810" s="79" t="s">
        <v>5852</v>
      </c>
      <c r="AA810" s="82">
        <f t="shared" si="16"/>
        <v>1</v>
      </c>
      <c r="AB810" s="80" t="s">
        <v>5853</v>
      </c>
      <c r="AC810" s="80" t="s">
        <v>2222</v>
      </c>
      <c r="AD810" s="80" t="s">
        <v>2221</v>
      </c>
      <c r="AE810" s="76" t="s">
        <v>5767</v>
      </c>
      <c r="AF810" s="79" t="s">
        <v>2223</v>
      </c>
      <c r="AG810" s="76" t="s">
        <v>2449</v>
      </c>
    </row>
    <row r="811" spans="1:33" s="83" customFormat="1" ht="76.5" x14ac:dyDescent="0.25">
      <c r="A811" s="74" t="s">
        <v>2553</v>
      </c>
      <c r="B811" s="75">
        <v>50193000</v>
      </c>
      <c r="C811" s="76" t="s">
        <v>5854</v>
      </c>
      <c r="D811" s="76" t="s">
        <v>4128</v>
      </c>
      <c r="E811" s="75" t="s">
        <v>2225</v>
      </c>
      <c r="F811" s="84" t="s">
        <v>2834</v>
      </c>
      <c r="G811" s="77" t="s">
        <v>2338</v>
      </c>
      <c r="H811" s="78">
        <v>50070328</v>
      </c>
      <c r="I811" s="78">
        <v>50070328</v>
      </c>
      <c r="J811" s="79" t="s">
        <v>4136</v>
      </c>
      <c r="K811" s="79" t="s">
        <v>2544</v>
      </c>
      <c r="L811" s="76" t="s">
        <v>2554</v>
      </c>
      <c r="M811" s="76" t="s">
        <v>2555</v>
      </c>
      <c r="N811" s="76">
        <v>3835465</v>
      </c>
      <c r="O811" s="76" t="s">
        <v>2556</v>
      </c>
      <c r="P811" s="79" t="s">
        <v>2557</v>
      </c>
      <c r="Q811" s="79" t="s">
        <v>2577</v>
      </c>
      <c r="R811" s="79" t="s">
        <v>5763</v>
      </c>
      <c r="S811" s="79" t="s">
        <v>2576</v>
      </c>
      <c r="T811" s="79" t="s">
        <v>2577</v>
      </c>
      <c r="U811" s="80" t="s">
        <v>5764</v>
      </c>
      <c r="V811" s="80" t="s">
        <v>5855</v>
      </c>
      <c r="W811" s="79" t="s">
        <v>5855</v>
      </c>
      <c r="X811" s="81">
        <v>43050</v>
      </c>
      <c r="Y811" s="79">
        <v>2017060093032</v>
      </c>
      <c r="Z811" s="79" t="s">
        <v>5855</v>
      </c>
      <c r="AA811" s="82">
        <f t="shared" si="16"/>
        <v>1</v>
      </c>
      <c r="AB811" s="80" t="s">
        <v>5856</v>
      </c>
      <c r="AC811" s="80" t="s">
        <v>2222</v>
      </c>
      <c r="AD811" s="80" t="s">
        <v>2221</v>
      </c>
      <c r="AE811" s="76" t="s">
        <v>5767</v>
      </c>
      <c r="AF811" s="79" t="s">
        <v>2223</v>
      </c>
      <c r="AG811" s="76" t="s">
        <v>2449</v>
      </c>
    </row>
    <row r="812" spans="1:33" s="83" customFormat="1" ht="76.5" x14ac:dyDescent="0.25">
      <c r="A812" s="74" t="s">
        <v>2553</v>
      </c>
      <c r="B812" s="75">
        <v>50193000</v>
      </c>
      <c r="C812" s="76" t="s">
        <v>5857</v>
      </c>
      <c r="D812" s="76" t="s">
        <v>4128</v>
      </c>
      <c r="E812" s="75" t="s">
        <v>2225</v>
      </c>
      <c r="F812" s="84" t="s">
        <v>2834</v>
      </c>
      <c r="G812" s="77" t="s">
        <v>2338</v>
      </c>
      <c r="H812" s="78">
        <v>145522240</v>
      </c>
      <c r="I812" s="78">
        <v>145522240</v>
      </c>
      <c r="J812" s="79" t="s">
        <v>4136</v>
      </c>
      <c r="K812" s="79" t="s">
        <v>2544</v>
      </c>
      <c r="L812" s="76" t="s">
        <v>2554</v>
      </c>
      <c r="M812" s="76" t="s">
        <v>2555</v>
      </c>
      <c r="N812" s="76">
        <v>3835465</v>
      </c>
      <c r="O812" s="76" t="s">
        <v>2556</v>
      </c>
      <c r="P812" s="79" t="s">
        <v>2557</v>
      </c>
      <c r="Q812" s="79" t="s">
        <v>2577</v>
      </c>
      <c r="R812" s="79" t="s">
        <v>5763</v>
      </c>
      <c r="S812" s="79" t="s">
        <v>2576</v>
      </c>
      <c r="T812" s="79" t="s">
        <v>2577</v>
      </c>
      <c r="U812" s="80" t="s">
        <v>5764</v>
      </c>
      <c r="V812" s="80" t="s">
        <v>5858</v>
      </c>
      <c r="W812" s="79" t="s">
        <v>5858</v>
      </c>
      <c r="X812" s="81">
        <v>43050</v>
      </c>
      <c r="Y812" s="79">
        <v>2017060093032</v>
      </c>
      <c r="Z812" s="79" t="s">
        <v>5858</v>
      </c>
      <c r="AA812" s="82">
        <f t="shared" si="16"/>
        <v>1</v>
      </c>
      <c r="AB812" s="80" t="s">
        <v>2565</v>
      </c>
      <c r="AC812" s="80" t="s">
        <v>2222</v>
      </c>
      <c r="AD812" s="80" t="s">
        <v>2221</v>
      </c>
      <c r="AE812" s="76" t="s">
        <v>5767</v>
      </c>
      <c r="AF812" s="79" t="s">
        <v>2223</v>
      </c>
      <c r="AG812" s="76" t="s">
        <v>2449</v>
      </c>
    </row>
    <row r="813" spans="1:33" s="83" customFormat="1" ht="76.5" x14ac:dyDescent="0.25">
      <c r="A813" s="74" t="s">
        <v>2553</v>
      </c>
      <c r="B813" s="75">
        <v>50193000</v>
      </c>
      <c r="C813" s="76" t="s">
        <v>5859</v>
      </c>
      <c r="D813" s="76" t="s">
        <v>4128</v>
      </c>
      <c r="E813" s="75" t="s">
        <v>2225</v>
      </c>
      <c r="F813" s="84" t="s">
        <v>2834</v>
      </c>
      <c r="G813" s="77" t="s">
        <v>2338</v>
      </c>
      <c r="H813" s="78">
        <v>254104192</v>
      </c>
      <c r="I813" s="78">
        <v>254104192</v>
      </c>
      <c r="J813" s="79" t="s">
        <v>4136</v>
      </c>
      <c r="K813" s="79" t="s">
        <v>2544</v>
      </c>
      <c r="L813" s="76" t="s">
        <v>2554</v>
      </c>
      <c r="M813" s="76" t="s">
        <v>2555</v>
      </c>
      <c r="N813" s="76">
        <v>3835465</v>
      </c>
      <c r="O813" s="76" t="s">
        <v>2556</v>
      </c>
      <c r="P813" s="79" t="s">
        <v>2557</v>
      </c>
      <c r="Q813" s="79" t="s">
        <v>2577</v>
      </c>
      <c r="R813" s="79" t="s">
        <v>5763</v>
      </c>
      <c r="S813" s="79" t="s">
        <v>2576</v>
      </c>
      <c r="T813" s="79" t="s">
        <v>2577</v>
      </c>
      <c r="U813" s="80" t="s">
        <v>5764</v>
      </c>
      <c r="V813" s="80" t="s">
        <v>5860</v>
      </c>
      <c r="W813" s="79" t="s">
        <v>5860</v>
      </c>
      <c r="X813" s="81">
        <v>43050</v>
      </c>
      <c r="Y813" s="79">
        <v>2017060093032</v>
      </c>
      <c r="Z813" s="79" t="s">
        <v>5860</v>
      </c>
      <c r="AA813" s="82">
        <f t="shared" si="16"/>
        <v>1</v>
      </c>
      <c r="AB813" s="80" t="s">
        <v>5861</v>
      </c>
      <c r="AC813" s="80" t="s">
        <v>2222</v>
      </c>
      <c r="AD813" s="80" t="s">
        <v>2221</v>
      </c>
      <c r="AE813" s="76" t="s">
        <v>5767</v>
      </c>
      <c r="AF813" s="79" t="s">
        <v>2223</v>
      </c>
      <c r="AG813" s="76" t="s">
        <v>2449</v>
      </c>
    </row>
    <row r="814" spans="1:33" s="83" customFormat="1" ht="76.5" x14ac:dyDescent="0.25">
      <c r="A814" s="74" t="s">
        <v>2553</v>
      </c>
      <c r="B814" s="75">
        <v>50193000</v>
      </c>
      <c r="C814" s="76" t="s">
        <v>5862</v>
      </c>
      <c r="D814" s="76" t="s">
        <v>4128</v>
      </c>
      <c r="E814" s="75" t="s">
        <v>2225</v>
      </c>
      <c r="F814" s="84" t="s">
        <v>2834</v>
      </c>
      <c r="G814" s="77" t="s">
        <v>2338</v>
      </c>
      <c r="H814" s="78">
        <v>72051800</v>
      </c>
      <c r="I814" s="78">
        <v>72051800</v>
      </c>
      <c r="J814" s="79" t="s">
        <v>4136</v>
      </c>
      <c r="K814" s="79" t="s">
        <v>2544</v>
      </c>
      <c r="L814" s="76" t="s">
        <v>2554</v>
      </c>
      <c r="M814" s="76" t="s">
        <v>2555</v>
      </c>
      <c r="N814" s="76">
        <v>3835465</v>
      </c>
      <c r="O814" s="76" t="s">
        <v>2556</v>
      </c>
      <c r="P814" s="79" t="s">
        <v>2557</v>
      </c>
      <c r="Q814" s="79" t="s">
        <v>2577</v>
      </c>
      <c r="R814" s="79" t="s">
        <v>5763</v>
      </c>
      <c r="S814" s="79" t="s">
        <v>2576</v>
      </c>
      <c r="T814" s="79" t="s">
        <v>2577</v>
      </c>
      <c r="U814" s="80" t="s">
        <v>5764</v>
      </c>
      <c r="V814" s="80" t="s">
        <v>5863</v>
      </c>
      <c r="W814" s="79" t="s">
        <v>5863</v>
      </c>
      <c r="X814" s="81">
        <v>43050</v>
      </c>
      <c r="Y814" s="79">
        <v>2017060093032</v>
      </c>
      <c r="Z814" s="79" t="s">
        <v>5863</v>
      </c>
      <c r="AA814" s="82">
        <f t="shared" si="16"/>
        <v>1</v>
      </c>
      <c r="AB814" s="80" t="s">
        <v>5864</v>
      </c>
      <c r="AC814" s="80" t="s">
        <v>2222</v>
      </c>
      <c r="AD814" s="80" t="s">
        <v>2221</v>
      </c>
      <c r="AE814" s="76" t="s">
        <v>5767</v>
      </c>
      <c r="AF814" s="79" t="s">
        <v>2223</v>
      </c>
      <c r="AG814" s="76" t="s">
        <v>2449</v>
      </c>
    </row>
    <row r="815" spans="1:33" s="83" customFormat="1" ht="76.5" x14ac:dyDescent="0.25">
      <c r="A815" s="74" t="s">
        <v>2553</v>
      </c>
      <c r="B815" s="75">
        <v>50193000</v>
      </c>
      <c r="C815" s="76" t="s">
        <v>5865</v>
      </c>
      <c r="D815" s="76" t="s">
        <v>4128</v>
      </c>
      <c r="E815" s="75" t="s">
        <v>2225</v>
      </c>
      <c r="F815" s="84" t="s">
        <v>2834</v>
      </c>
      <c r="G815" s="77" t="s">
        <v>2338</v>
      </c>
      <c r="H815" s="78">
        <v>180249760</v>
      </c>
      <c r="I815" s="78">
        <v>180249760</v>
      </c>
      <c r="J815" s="79" t="s">
        <v>4136</v>
      </c>
      <c r="K815" s="79" t="s">
        <v>2544</v>
      </c>
      <c r="L815" s="76" t="s">
        <v>2554</v>
      </c>
      <c r="M815" s="76" t="s">
        <v>2555</v>
      </c>
      <c r="N815" s="76">
        <v>3835465</v>
      </c>
      <c r="O815" s="76" t="s">
        <v>2556</v>
      </c>
      <c r="P815" s="79" t="s">
        <v>2557</v>
      </c>
      <c r="Q815" s="79" t="s">
        <v>2577</v>
      </c>
      <c r="R815" s="79" t="s">
        <v>5763</v>
      </c>
      <c r="S815" s="79" t="s">
        <v>2576</v>
      </c>
      <c r="T815" s="79" t="s">
        <v>2577</v>
      </c>
      <c r="U815" s="80" t="s">
        <v>5764</v>
      </c>
      <c r="V815" s="80" t="s">
        <v>5866</v>
      </c>
      <c r="W815" s="79" t="s">
        <v>5866</v>
      </c>
      <c r="X815" s="81">
        <v>43050</v>
      </c>
      <c r="Y815" s="79">
        <v>2017060093032</v>
      </c>
      <c r="Z815" s="79" t="s">
        <v>5866</v>
      </c>
      <c r="AA815" s="82">
        <f t="shared" si="16"/>
        <v>1</v>
      </c>
      <c r="AB815" s="80" t="s">
        <v>5867</v>
      </c>
      <c r="AC815" s="80" t="s">
        <v>2222</v>
      </c>
      <c r="AD815" s="80" t="s">
        <v>2221</v>
      </c>
      <c r="AE815" s="76" t="s">
        <v>5767</v>
      </c>
      <c r="AF815" s="79" t="s">
        <v>2223</v>
      </c>
      <c r="AG815" s="76" t="s">
        <v>2449</v>
      </c>
    </row>
    <row r="816" spans="1:33" s="83" customFormat="1" ht="76.5" x14ac:dyDescent="0.25">
      <c r="A816" s="74" t="s">
        <v>2553</v>
      </c>
      <c r="B816" s="75">
        <v>50193000</v>
      </c>
      <c r="C816" s="76" t="s">
        <v>5868</v>
      </c>
      <c r="D816" s="76" t="s">
        <v>4128</v>
      </c>
      <c r="E816" s="75" t="s">
        <v>2225</v>
      </c>
      <c r="F816" s="84" t="s">
        <v>2834</v>
      </c>
      <c r="G816" s="77" t="s">
        <v>2338</v>
      </c>
      <c r="H816" s="78">
        <v>188828208</v>
      </c>
      <c r="I816" s="78">
        <v>188828208</v>
      </c>
      <c r="J816" s="79" t="s">
        <v>4136</v>
      </c>
      <c r="K816" s="79" t="s">
        <v>2544</v>
      </c>
      <c r="L816" s="76" t="s">
        <v>2554</v>
      </c>
      <c r="M816" s="76" t="s">
        <v>2555</v>
      </c>
      <c r="N816" s="76">
        <v>3835465</v>
      </c>
      <c r="O816" s="76" t="s">
        <v>2556</v>
      </c>
      <c r="P816" s="79" t="s">
        <v>2557</v>
      </c>
      <c r="Q816" s="79" t="s">
        <v>2577</v>
      </c>
      <c r="R816" s="79" t="s">
        <v>5763</v>
      </c>
      <c r="S816" s="79" t="s">
        <v>2576</v>
      </c>
      <c r="T816" s="79" t="s">
        <v>2577</v>
      </c>
      <c r="U816" s="80" t="s">
        <v>5764</v>
      </c>
      <c r="V816" s="80" t="s">
        <v>5869</v>
      </c>
      <c r="W816" s="79" t="s">
        <v>5869</v>
      </c>
      <c r="X816" s="81">
        <v>43050</v>
      </c>
      <c r="Y816" s="79">
        <v>2017060093032</v>
      </c>
      <c r="Z816" s="79" t="s">
        <v>5869</v>
      </c>
      <c r="AA816" s="82">
        <f t="shared" si="16"/>
        <v>1</v>
      </c>
      <c r="AB816" s="80" t="s">
        <v>5870</v>
      </c>
      <c r="AC816" s="80" t="s">
        <v>2222</v>
      </c>
      <c r="AD816" s="80" t="s">
        <v>2221</v>
      </c>
      <c r="AE816" s="76" t="s">
        <v>5767</v>
      </c>
      <c r="AF816" s="79" t="s">
        <v>2223</v>
      </c>
      <c r="AG816" s="76" t="s">
        <v>2449</v>
      </c>
    </row>
    <row r="817" spans="1:33" s="83" customFormat="1" ht="76.5" x14ac:dyDescent="0.25">
      <c r="A817" s="74" t="s">
        <v>2553</v>
      </c>
      <c r="B817" s="75">
        <v>50193000</v>
      </c>
      <c r="C817" s="76" t="s">
        <v>5871</v>
      </c>
      <c r="D817" s="76" t="s">
        <v>4128</v>
      </c>
      <c r="E817" s="75" t="s">
        <v>2225</v>
      </c>
      <c r="F817" s="84" t="s">
        <v>2834</v>
      </c>
      <c r="G817" s="77" t="s">
        <v>2338</v>
      </c>
      <c r="H817" s="78">
        <v>442026858</v>
      </c>
      <c r="I817" s="78">
        <v>442026858</v>
      </c>
      <c r="J817" s="79" t="s">
        <v>4136</v>
      </c>
      <c r="K817" s="79" t="s">
        <v>2544</v>
      </c>
      <c r="L817" s="76" t="s">
        <v>2554</v>
      </c>
      <c r="M817" s="76" t="s">
        <v>2555</v>
      </c>
      <c r="N817" s="76">
        <v>3835465</v>
      </c>
      <c r="O817" s="76" t="s">
        <v>2556</v>
      </c>
      <c r="P817" s="79" t="s">
        <v>2557</v>
      </c>
      <c r="Q817" s="79" t="s">
        <v>2577</v>
      </c>
      <c r="R817" s="79" t="s">
        <v>5763</v>
      </c>
      <c r="S817" s="79" t="s">
        <v>2576</v>
      </c>
      <c r="T817" s="79" t="s">
        <v>2577</v>
      </c>
      <c r="U817" s="80" t="s">
        <v>5764</v>
      </c>
      <c r="V817" s="80" t="s">
        <v>5872</v>
      </c>
      <c r="W817" s="79" t="s">
        <v>5872</v>
      </c>
      <c r="X817" s="81">
        <v>43050</v>
      </c>
      <c r="Y817" s="79">
        <v>2017060093032</v>
      </c>
      <c r="Z817" s="79" t="s">
        <v>5872</v>
      </c>
      <c r="AA817" s="82">
        <f t="shared" si="16"/>
        <v>1</v>
      </c>
      <c r="AB817" s="80" t="s">
        <v>5873</v>
      </c>
      <c r="AC817" s="80" t="s">
        <v>2222</v>
      </c>
      <c r="AD817" s="80" t="s">
        <v>2221</v>
      </c>
      <c r="AE817" s="76" t="s">
        <v>5767</v>
      </c>
      <c r="AF817" s="79" t="s">
        <v>2223</v>
      </c>
      <c r="AG817" s="76" t="s">
        <v>2449</v>
      </c>
    </row>
    <row r="818" spans="1:33" s="83" customFormat="1" ht="76.5" x14ac:dyDescent="0.25">
      <c r="A818" s="74" t="s">
        <v>2553</v>
      </c>
      <c r="B818" s="75">
        <v>50193000</v>
      </c>
      <c r="C818" s="76" t="s">
        <v>5874</v>
      </c>
      <c r="D818" s="76" t="s">
        <v>4128</v>
      </c>
      <c r="E818" s="75" t="s">
        <v>2225</v>
      </c>
      <c r="F818" s="84" t="s">
        <v>2834</v>
      </c>
      <c r="G818" s="77" t="s">
        <v>2338</v>
      </c>
      <c r="H818" s="78">
        <v>122002420</v>
      </c>
      <c r="I818" s="78">
        <v>122002420</v>
      </c>
      <c r="J818" s="79" t="s">
        <v>4136</v>
      </c>
      <c r="K818" s="79" t="s">
        <v>2544</v>
      </c>
      <c r="L818" s="76" t="s">
        <v>2554</v>
      </c>
      <c r="M818" s="76" t="s">
        <v>2555</v>
      </c>
      <c r="N818" s="76">
        <v>3835465</v>
      </c>
      <c r="O818" s="76" t="s">
        <v>2556</v>
      </c>
      <c r="P818" s="79" t="s">
        <v>2557</v>
      </c>
      <c r="Q818" s="79" t="s">
        <v>2577</v>
      </c>
      <c r="R818" s="79" t="s">
        <v>5763</v>
      </c>
      <c r="S818" s="79" t="s">
        <v>2576</v>
      </c>
      <c r="T818" s="79" t="s">
        <v>2577</v>
      </c>
      <c r="U818" s="80" t="s">
        <v>5764</v>
      </c>
      <c r="V818" s="80" t="s">
        <v>5875</v>
      </c>
      <c r="W818" s="79" t="s">
        <v>5875</v>
      </c>
      <c r="X818" s="81">
        <v>43050</v>
      </c>
      <c r="Y818" s="79">
        <v>2017060093032</v>
      </c>
      <c r="Z818" s="79" t="s">
        <v>5875</v>
      </c>
      <c r="AA818" s="82">
        <f t="shared" si="16"/>
        <v>1</v>
      </c>
      <c r="AB818" s="80" t="s">
        <v>5876</v>
      </c>
      <c r="AC818" s="80" t="s">
        <v>2222</v>
      </c>
      <c r="AD818" s="80" t="s">
        <v>2221</v>
      </c>
      <c r="AE818" s="76" t="s">
        <v>5767</v>
      </c>
      <c r="AF818" s="79" t="s">
        <v>2223</v>
      </c>
      <c r="AG818" s="76" t="s">
        <v>2449</v>
      </c>
    </row>
    <row r="819" spans="1:33" s="83" customFormat="1" ht="76.5" x14ac:dyDescent="0.25">
      <c r="A819" s="74" t="s">
        <v>2553</v>
      </c>
      <c r="B819" s="75">
        <v>50193000</v>
      </c>
      <c r="C819" s="76" t="s">
        <v>5877</v>
      </c>
      <c r="D819" s="76" t="s">
        <v>4128</v>
      </c>
      <c r="E819" s="75" t="s">
        <v>2225</v>
      </c>
      <c r="F819" s="84" t="s">
        <v>2834</v>
      </c>
      <c r="G819" s="77" t="s">
        <v>2338</v>
      </c>
      <c r="H819" s="78">
        <v>109410032</v>
      </c>
      <c r="I819" s="78">
        <v>109410032</v>
      </c>
      <c r="J819" s="79" t="s">
        <v>4136</v>
      </c>
      <c r="K819" s="79" t="s">
        <v>2544</v>
      </c>
      <c r="L819" s="76" t="s">
        <v>2554</v>
      </c>
      <c r="M819" s="76" t="s">
        <v>2555</v>
      </c>
      <c r="N819" s="76">
        <v>3835465</v>
      </c>
      <c r="O819" s="76" t="s">
        <v>2556</v>
      </c>
      <c r="P819" s="79" t="s">
        <v>2557</v>
      </c>
      <c r="Q819" s="79" t="s">
        <v>2577</v>
      </c>
      <c r="R819" s="79" t="s">
        <v>5763</v>
      </c>
      <c r="S819" s="79" t="s">
        <v>2576</v>
      </c>
      <c r="T819" s="79" t="s">
        <v>2577</v>
      </c>
      <c r="U819" s="80" t="s">
        <v>5764</v>
      </c>
      <c r="V819" s="80" t="s">
        <v>5878</v>
      </c>
      <c r="W819" s="79" t="s">
        <v>5878</v>
      </c>
      <c r="X819" s="81">
        <v>43050</v>
      </c>
      <c r="Y819" s="79">
        <v>2017060093032</v>
      </c>
      <c r="Z819" s="79" t="s">
        <v>5878</v>
      </c>
      <c r="AA819" s="82">
        <f t="shared" si="16"/>
        <v>1</v>
      </c>
      <c r="AB819" s="80" t="s">
        <v>5879</v>
      </c>
      <c r="AC819" s="80" t="s">
        <v>2222</v>
      </c>
      <c r="AD819" s="80" t="s">
        <v>2221</v>
      </c>
      <c r="AE819" s="76" t="s">
        <v>5767</v>
      </c>
      <c r="AF819" s="79" t="s">
        <v>2223</v>
      </c>
      <c r="AG819" s="76" t="s">
        <v>2449</v>
      </c>
    </row>
    <row r="820" spans="1:33" s="83" customFormat="1" ht="76.5" x14ac:dyDescent="0.25">
      <c r="A820" s="74" t="s">
        <v>2553</v>
      </c>
      <c r="B820" s="75">
        <v>50193000</v>
      </c>
      <c r="C820" s="76" t="s">
        <v>5880</v>
      </c>
      <c r="D820" s="76" t="s">
        <v>4128</v>
      </c>
      <c r="E820" s="75" t="s">
        <v>2225</v>
      </c>
      <c r="F820" s="84" t="s">
        <v>2834</v>
      </c>
      <c r="G820" s="77" t="s">
        <v>2338</v>
      </c>
      <c r="H820" s="78">
        <v>740262900</v>
      </c>
      <c r="I820" s="78">
        <v>740262900</v>
      </c>
      <c r="J820" s="79" t="s">
        <v>4136</v>
      </c>
      <c r="K820" s="79" t="s">
        <v>2544</v>
      </c>
      <c r="L820" s="76" t="s">
        <v>2554</v>
      </c>
      <c r="M820" s="76" t="s">
        <v>2555</v>
      </c>
      <c r="N820" s="76">
        <v>3835465</v>
      </c>
      <c r="O820" s="76" t="s">
        <v>2556</v>
      </c>
      <c r="P820" s="79" t="s">
        <v>2557</v>
      </c>
      <c r="Q820" s="79" t="s">
        <v>2577</v>
      </c>
      <c r="R820" s="79" t="s">
        <v>5763</v>
      </c>
      <c r="S820" s="79" t="s">
        <v>2576</v>
      </c>
      <c r="T820" s="79" t="s">
        <v>2577</v>
      </c>
      <c r="U820" s="80" t="s">
        <v>5764</v>
      </c>
      <c r="V820" s="80" t="s">
        <v>5881</v>
      </c>
      <c r="W820" s="79" t="s">
        <v>5881</v>
      </c>
      <c r="X820" s="81">
        <v>43050</v>
      </c>
      <c r="Y820" s="79">
        <v>2017060093032</v>
      </c>
      <c r="Z820" s="79" t="s">
        <v>5881</v>
      </c>
      <c r="AA820" s="82">
        <f t="shared" si="16"/>
        <v>1</v>
      </c>
      <c r="AB820" s="80" t="s">
        <v>2566</v>
      </c>
      <c r="AC820" s="80" t="s">
        <v>2222</v>
      </c>
      <c r="AD820" s="80" t="s">
        <v>2221</v>
      </c>
      <c r="AE820" s="76" t="s">
        <v>5767</v>
      </c>
      <c r="AF820" s="79" t="s">
        <v>2223</v>
      </c>
      <c r="AG820" s="76" t="s">
        <v>2449</v>
      </c>
    </row>
    <row r="821" spans="1:33" s="83" customFormat="1" ht="76.5" x14ac:dyDescent="0.25">
      <c r="A821" s="74" t="s">
        <v>2553</v>
      </c>
      <c r="B821" s="75">
        <v>50193000</v>
      </c>
      <c r="C821" s="76" t="s">
        <v>5882</v>
      </c>
      <c r="D821" s="76" t="s">
        <v>4128</v>
      </c>
      <c r="E821" s="75" t="s">
        <v>2225</v>
      </c>
      <c r="F821" s="84" t="s">
        <v>2834</v>
      </c>
      <c r="G821" s="77" t="s">
        <v>2338</v>
      </c>
      <c r="H821" s="78">
        <v>169979744</v>
      </c>
      <c r="I821" s="78">
        <v>169979744</v>
      </c>
      <c r="J821" s="79" t="s">
        <v>4136</v>
      </c>
      <c r="K821" s="79" t="s">
        <v>2544</v>
      </c>
      <c r="L821" s="76" t="s">
        <v>2554</v>
      </c>
      <c r="M821" s="76" t="s">
        <v>2555</v>
      </c>
      <c r="N821" s="76">
        <v>3835465</v>
      </c>
      <c r="O821" s="76" t="s">
        <v>2556</v>
      </c>
      <c r="P821" s="79" t="s">
        <v>2557</v>
      </c>
      <c r="Q821" s="79" t="s">
        <v>2577</v>
      </c>
      <c r="R821" s="79" t="s">
        <v>5763</v>
      </c>
      <c r="S821" s="79" t="s">
        <v>2576</v>
      </c>
      <c r="T821" s="79" t="s">
        <v>2577</v>
      </c>
      <c r="U821" s="80" t="s">
        <v>5764</v>
      </c>
      <c r="V821" s="80" t="s">
        <v>5883</v>
      </c>
      <c r="W821" s="79" t="s">
        <v>5883</v>
      </c>
      <c r="X821" s="81">
        <v>43050</v>
      </c>
      <c r="Y821" s="79">
        <v>2017060093032</v>
      </c>
      <c r="Z821" s="79" t="s">
        <v>5883</v>
      </c>
      <c r="AA821" s="82">
        <f t="shared" si="16"/>
        <v>1</v>
      </c>
      <c r="AB821" s="80" t="s">
        <v>2567</v>
      </c>
      <c r="AC821" s="80" t="s">
        <v>2222</v>
      </c>
      <c r="AD821" s="80" t="s">
        <v>2221</v>
      </c>
      <c r="AE821" s="76" t="s">
        <v>5767</v>
      </c>
      <c r="AF821" s="79" t="s">
        <v>2223</v>
      </c>
      <c r="AG821" s="76" t="s">
        <v>2449</v>
      </c>
    </row>
    <row r="822" spans="1:33" s="83" customFormat="1" ht="76.5" x14ac:dyDescent="0.25">
      <c r="A822" s="74" t="s">
        <v>2553</v>
      </c>
      <c r="B822" s="75">
        <v>50193000</v>
      </c>
      <c r="C822" s="76" t="s">
        <v>5884</v>
      </c>
      <c r="D822" s="76" t="s">
        <v>4128</v>
      </c>
      <c r="E822" s="75" t="s">
        <v>2225</v>
      </c>
      <c r="F822" s="84" t="s">
        <v>2834</v>
      </c>
      <c r="G822" s="77" t="s">
        <v>2338</v>
      </c>
      <c r="H822" s="78">
        <v>394114262</v>
      </c>
      <c r="I822" s="78">
        <v>394114262</v>
      </c>
      <c r="J822" s="79" t="s">
        <v>4136</v>
      </c>
      <c r="K822" s="79" t="s">
        <v>2544</v>
      </c>
      <c r="L822" s="76" t="s">
        <v>2554</v>
      </c>
      <c r="M822" s="76" t="s">
        <v>2555</v>
      </c>
      <c r="N822" s="76">
        <v>3835465</v>
      </c>
      <c r="O822" s="76" t="s">
        <v>2556</v>
      </c>
      <c r="P822" s="79" t="s">
        <v>2557</v>
      </c>
      <c r="Q822" s="79" t="s">
        <v>2577</v>
      </c>
      <c r="R822" s="79" t="s">
        <v>5763</v>
      </c>
      <c r="S822" s="79" t="s">
        <v>2576</v>
      </c>
      <c r="T822" s="79" t="s">
        <v>2577</v>
      </c>
      <c r="U822" s="80" t="s">
        <v>5764</v>
      </c>
      <c r="V822" s="80" t="s">
        <v>5885</v>
      </c>
      <c r="W822" s="79" t="s">
        <v>5885</v>
      </c>
      <c r="X822" s="81">
        <v>43050</v>
      </c>
      <c r="Y822" s="79">
        <v>2017060093032</v>
      </c>
      <c r="Z822" s="79" t="s">
        <v>5885</v>
      </c>
      <c r="AA822" s="82">
        <f t="shared" si="16"/>
        <v>1</v>
      </c>
      <c r="AB822" s="80" t="s">
        <v>5886</v>
      </c>
      <c r="AC822" s="80" t="s">
        <v>2222</v>
      </c>
      <c r="AD822" s="80" t="s">
        <v>2221</v>
      </c>
      <c r="AE822" s="76" t="s">
        <v>5767</v>
      </c>
      <c r="AF822" s="79" t="s">
        <v>2223</v>
      </c>
      <c r="AG822" s="76" t="s">
        <v>2449</v>
      </c>
    </row>
    <row r="823" spans="1:33" s="83" customFormat="1" ht="76.5" x14ac:dyDescent="0.25">
      <c r="A823" s="74" t="s">
        <v>2553</v>
      </c>
      <c r="B823" s="75">
        <v>50193000</v>
      </c>
      <c r="C823" s="76" t="s">
        <v>5887</v>
      </c>
      <c r="D823" s="76" t="s">
        <v>4128</v>
      </c>
      <c r="E823" s="75" t="s">
        <v>2225</v>
      </c>
      <c r="F823" s="84" t="s">
        <v>2834</v>
      </c>
      <c r="G823" s="77" t="s">
        <v>2338</v>
      </c>
      <c r="H823" s="78">
        <v>210473130</v>
      </c>
      <c r="I823" s="78">
        <v>210473130</v>
      </c>
      <c r="J823" s="79" t="s">
        <v>4136</v>
      </c>
      <c r="K823" s="79" t="s">
        <v>2544</v>
      </c>
      <c r="L823" s="76" t="s">
        <v>2554</v>
      </c>
      <c r="M823" s="76" t="s">
        <v>2555</v>
      </c>
      <c r="N823" s="76">
        <v>3835465</v>
      </c>
      <c r="O823" s="76" t="s">
        <v>2556</v>
      </c>
      <c r="P823" s="79" t="s">
        <v>2557</v>
      </c>
      <c r="Q823" s="79" t="s">
        <v>2577</v>
      </c>
      <c r="R823" s="79" t="s">
        <v>5763</v>
      </c>
      <c r="S823" s="79" t="s">
        <v>2576</v>
      </c>
      <c r="T823" s="79" t="s">
        <v>2577</v>
      </c>
      <c r="U823" s="80" t="s">
        <v>5764</v>
      </c>
      <c r="V823" s="80" t="s">
        <v>5888</v>
      </c>
      <c r="W823" s="79" t="s">
        <v>5888</v>
      </c>
      <c r="X823" s="81">
        <v>43050</v>
      </c>
      <c r="Y823" s="79">
        <v>2017060093032</v>
      </c>
      <c r="Z823" s="79" t="s">
        <v>5888</v>
      </c>
      <c r="AA823" s="82">
        <f t="shared" si="16"/>
        <v>1</v>
      </c>
      <c r="AB823" s="80" t="s">
        <v>5889</v>
      </c>
      <c r="AC823" s="80" t="s">
        <v>2222</v>
      </c>
      <c r="AD823" s="80" t="s">
        <v>2221</v>
      </c>
      <c r="AE823" s="76" t="s">
        <v>5767</v>
      </c>
      <c r="AF823" s="79" t="s">
        <v>2223</v>
      </c>
      <c r="AG823" s="76" t="s">
        <v>2449</v>
      </c>
    </row>
    <row r="824" spans="1:33" s="83" customFormat="1" ht="76.5" x14ac:dyDescent="0.25">
      <c r="A824" s="74" t="s">
        <v>2553</v>
      </c>
      <c r="B824" s="75">
        <v>50193000</v>
      </c>
      <c r="C824" s="76" t="s">
        <v>5890</v>
      </c>
      <c r="D824" s="76" t="s">
        <v>4128</v>
      </c>
      <c r="E824" s="75" t="s">
        <v>2225</v>
      </c>
      <c r="F824" s="84" t="s">
        <v>2834</v>
      </c>
      <c r="G824" s="77" t="s">
        <v>2338</v>
      </c>
      <c r="H824" s="78">
        <v>107945040</v>
      </c>
      <c r="I824" s="78">
        <v>107945040</v>
      </c>
      <c r="J824" s="79" t="s">
        <v>4136</v>
      </c>
      <c r="K824" s="79" t="s">
        <v>2544</v>
      </c>
      <c r="L824" s="76" t="s">
        <v>2554</v>
      </c>
      <c r="M824" s="76" t="s">
        <v>2555</v>
      </c>
      <c r="N824" s="76">
        <v>3835465</v>
      </c>
      <c r="O824" s="76" t="s">
        <v>2556</v>
      </c>
      <c r="P824" s="79" t="s">
        <v>2557</v>
      </c>
      <c r="Q824" s="79" t="s">
        <v>2577</v>
      </c>
      <c r="R824" s="79" t="s">
        <v>5763</v>
      </c>
      <c r="S824" s="79" t="s">
        <v>2576</v>
      </c>
      <c r="T824" s="79" t="s">
        <v>2577</v>
      </c>
      <c r="U824" s="80" t="s">
        <v>5764</v>
      </c>
      <c r="V824" s="80" t="s">
        <v>5891</v>
      </c>
      <c r="W824" s="79" t="s">
        <v>5891</v>
      </c>
      <c r="X824" s="81">
        <v>43050</v>
      </c>
      <c r="Y824" s="79">
        <v>2017060093032</v>
      </c>
      <c r="Z824" s="79" t="s">
        <v>5891</v>
      </c>
      <c r="AA824" s="82">
        <f t="shared" si="16"/>
        <v>1</v>
      </c>
      <c r="AB824" s="80" t="s">
        <v>5892</v>
      </c>
      <c r="AC824" s="80" t="s">
        <v>2222</v>
      </c>
      <c r="AD824" s="80" t="s">
        <v>2221</v>
      </c>
      <c r="AE824" s="76" t="s">
        <v>5767</v>
      </c>
      <c r="AF824" s="79" t="s">
        <v>2223</v>
      </c>
      <c r="AG824" s="76" t="s">
        <v>2449</v>
      </c>
    </row>
    <row r="825" spans="1:33" s="83" customFormat="1" ht="76.5" x14ac:dyDescent="0.25">
      <c r="A825" s="74" t="s">
        <v>2553</v>
      </c>
      <c r="B825" s="75">
        <v>50193000</v>
      </c>
      <c r="C825" s="76" t="s">
        <v>5893</v>
      </c>
      <c r="D825" s="76" t="s">
        <v>4128</v>
      </c>
      <c r="E825" s="75" t="s">
        <v>2225</v>
      </c>
      <c r="F825" s="84" t="s">
        <v>2834</v>
      </c>
      <c r="G825" s="77" t="s">
        <v>2338</v>
      </c>
      <c r="H825" s="78">
        <v>139816350</v>
      </c>
      <c r="I825" s="78">
        <v>139816350</v>
      </c>
      <c r="J825" s="79" t="s">
        <v>4136</v>
      </c>
      <c r="K825" s="79" t="s">
        <v>2544</v>
      </c>
      <c r="L825" s="76" t="s">
        <v>2554</v>
      </c>
      <c r="M825" s="76" t="s">
        <v>2555</v>
      </c>
      <c r="N825" s="76">
        <v>3835465</v>
      </c>
      <c r="O825" s="76" t="s">
        <v>2556</v>
      </c>
      <c r="P825" s="79" t="s">
        <v>2557</v>
      </c>
      <c r="Q825" s="79" t="s">
        <v>2577</v>
      </c>
      <c r="R825" s="79" t="s">
        <v>5763</v>
      </c>
      <c r="S825" s="79" t="s">
        <v>2576</v>
      </c>
      <c r="T825" s="79" t="s">
        <v>2577</v>
      </c>
      <c r="U825" s="80" t="s">
        <v>5764</v>
      </c>
      <c r="V825" s="80" t="s">
        <v>5894</v>
      </c>
      <c r="W825" s="79" t="s">
        <v>5894</v>
      </c>
      <c r="X825" s="81">
        <v>43050</v>
      </c>
      <c r="Y825" s="79">
        <v>2017060093032</v>
      </c>
      <c r="Z825" s="79" t="s">
        <v>5894</v>
      </c>
      <c r="AA825" s="82">
        <f t="shared" si="16"/>
        <v>1</v>
      </c>
      <c r="AB825" s="80" t="s">
        <v>2568</v>
      </c>
      <c r="AC825" s="80" t="s">
        <v>2222</v>
      </c>
      <c r="AD825" s="80" t="s">
        <v>2221</v>
      </c>
      <c r="AE825" s="76" t="s">
        <v>5767</v>
      </c>
      <c r="AF825" s="79" t="s">
        <v>2223</v>
      </c>
      <c r="AG825" s="76" t="s">
        <v>2449</v>
      </c>
    </row>
    <row r="826" spans="1:33" s="83" customFormat="1" ht="76.5" x14ac:dyDescent="0.25">
      <c r="A826" s="74" t="s">
        <v>2553</v>
      </c>
      <c r="B826" s="75">
        <v>50193000</v>
      </c>
      <c r="C826" s="76" t="s">
        <v>5895</v>
      </c>
      <c r="D826" s="76" t="s">
        <v>4128</v>
      </c>
      <c r="E826" s="75" t="s">
        <v>2225</v>
      </c>
      <c r="F826" s="84" t="s">
        <v>2834</v>
      </c>
      <c r="G826" s="77" t="s">
        <v>2338</v>
      </c>
      <c r="H826" s="78">
        <v>344715008</v>
      </c>
      <c r="I826" s="78">
        <v>344715008</v>
      </c>
      <c r="J826" s="79" t="s">
        <v>4136</v>
      </c>
      <c r="K826" s="79" t="s">
        <v>2544</v>
      </c>
      <c r="L826" s="76" t="s">
        <v>2554</v>
      </c>
      <c r="M826" s="76" t="s">
        <v>2555</v>
      </c>
      <c r="N826" s="76">
        <v>3835465</v>
      </c>
      <c r="O826" s="76" t="s">
        <v>2556</v>
      </c>
      <c r="P826" s="79" t="s">
        <v>2557</v>
      </c>
      <c r="Q826" s="79" t="s">
        <v>2577</v>
      </c>
      <c r="R826" s="79" t="s">
        <v>5763</v>
      </c>
      <c r="S826" s="79" t="s">
        <v>2576</v>
      </c>
      <c r="T826" s="79" t="s">
        <v>2577</v>
      </c>
      <c r="U826" s="80" t="s">
        <v>5764</v>
      </c>
      <c r="V826" s="80" t="s">
        <v>5896</v>
      </c>
      <c r="W826" s="79" t="s">
        <v>5896</v>
      </c>
      <c r="X826" s="81">
        <v>43050</v>
      </c>
      <c r="Y826" s="79">
        <v>2017060093032</v>
      </c>
      <c r="Z826" s="79" t="s">
        <v>5896</v>
      </c>
      <c r="AA826" s="82">
        <f t="shared" si="16"/>
        <v>1</v>
      </c>
      <c r="AB826" s="80" t="s">
        <v>5897</v>
      </c>
      <c r="AC826" s="80" t="s">
        <v>2222</v>
      </c>
      <c r="AD826" s="80" t="s">
        <v>2221</v>
      </c>
      <c r="AE826" s="76" t="s">
        <v>5767</v>
      </c>
      <c r="AF826" s="79" t="s">
        <v>2223</v>
      </c>
      <c r="AG826" s="76" t="s">
        <v>2449</v>
      </c>
    </row>
    <row r="827" spans="1:33" s="83" customFormat="1" ht="76.5" x14ac:dyDescent="0.25">
      <c r="A827" s="74" t="s">
        <v>2553</v>
      </c>
      <c r="B827" s="75">
        <v>50193000</v>
      </c>
      <c r="C827" s="76" t="s">
        <v>5898</v>
      </c>
      <c r="D827" s="76" t="s">
        <v>4128</v>
      </c>
      <c r="E827" s="75" t="s">
        <v>2225</v>
      </c>
      <c r="F827" s="84" t="s">
        <v>2834</v>
      </c>
      <c r="G827" s="77" t="s">
        <v>2338</v>
      </c>
      <c r="H827" s="78">
        <v>51805740</v>
      </c>
      <c r="I827" s="78">
        <v>51805740</v>
      </c>
      <c r="J827" s="79" t="s">
        <v>4136</v>
      </c>
      <c r="K827" s="79" t="s">
        <v>2544</v>
      </c>
      <c r="L827" s="76" t="s">
        <v>2554</v>
      </c>
      <c r="M827" s="76" t="s">
        <v>2555</v>
      </c>
      <c r="N827" s="76">
        <v>3835465</v>
      </c>
      <c r="O827" s="76" t="s">
        <v>2556</v>
      </c>
      <c r="P827" s="79" t="s">
        <v>2557</v>
      </c>
      <c r="Q827" s="79" t="s">
        <v>2577</v>
      </c>
      <c r="R827" s="79" t="s">
        <v>5763</v>
      </c>
      <c r="S827" s="79" t="s">
        <v>2576</v>
      </c>
      <c r="T827" s="79" t="s">
        <v>2577</v>
      </c>
      <c r="U827" s="80" t="s">
        <v>5764</v>
      </c>
      <c r="V827" s="80" t="s">
        <v>5899</v>
      </c>
      <c r="W827" s="79" t="s">
        <v>5899</v>
      </c>
      <c r="X827" s="81">
        <v>43050</v>
      </c>
      <c r="Y827" s="79">
        <v>2017060093032</v>
      </c>
      <c r="Z827" s="79" t="s">
        <v>5899</v>
      </c>
      <c r="AA827" s="82">
        <f t="shared" si="16"/>
        <v>1</v>
      </c>
      <c r="AB827" s="80" t="s">
        <v>5900</v>
      </c>
      <c r="AC827" s="80" t="s">
        <v>2222</v>
      </c>
      <c r="AD827" s="80" t="s">
        <v>2221</v>
      </c>
      <c r="AE827" s="76" t="s">
        <v>5767</v>
      </c>
      <c r="AF827" s="79" t="s">
        <v>2223</v>
      </c>
      <c r="AG827" s="76" t="s">
        <v>2449</v>
      </c>
    </row>
    <row r="828" spans="1:33" s="83" customFormat="1" ht="76.5" x14ac:dyDescent="0.25">
      <c r="A828" s="74" t="s">
        <v>2553</v>
      </c>
      <c r="B828" s="75">
        <v>50193000</v>
      </c>
      <c r="C828" s="76" t="s">
        <v>5901</v>
      </c>
      <c r="D828" s="76" t="s">
        <v>4128</v>
      </c>
      <c r="E828" s="75" t="s">
        <v>2225</v>
      </c>
      <c r="F828" s="84" t="s">
        <v>2834</v>
      </c>
      <c r="G828" s="77" t="s">
        <v>2338</v>
      </c>
      <c r="H828" s="78">
        <v>408689280</v>
      </c>
      <c r="I828" s="78">
        <v>408689280</v>
      </c>
      <c r="J828" s="79" t="s">
        <v>4136</v>
      </c>
      <c r="K828" s="79" t="s">
        <v>2544</v>
      </c>
      <c r="L828" s="76" t="s">
        <v>2554</v>
      </c>
      <c r="M828" s="76" t="s">
        <v>2555</v>
      </c>
      <c r="N828" s="76">
        <v>3835465</v>
      </c>
      <c r="O828" s="76" t="s">
        <v>2556</v>
      </c>
      <c r="P828" s="79" t="s">
        <v>2557</v>
      </c>
      <c r="Q828" s="79" t="s">
        <v>2577</v>
      </c>
      <c r="R828" s="79" t="s">
        <v>5763</v>
      </c>
      <c r="S828" s="79" t="s">
        <v>2576</v>
      </c>
      <c r="T828" s="79" t="s">
        <v>2577</v>
      </c>
      <c r="U828" s="80" t="s">
        <v>5764</v>
      </c>
      <c r="V828" s="80" t="s">
        <v>5902</v>
      </c>
      <c r="W828" s="79" t="s">
        <v>5902</v>
      </c>
      <c r="X828" s="81">
        <v>43050</v>
      </c>
      <c r="Y828" s="79">
        <v>2017060093032</v>
      </c>
      <c r="Z828" s="79" t="s">
        <v>5902</v>
      </c>
      <c r="AA828" s="82">
        <f t="shared" si="16"/>
        <v>1</v>
      </c>
      <c r="AB828" s="80" t="s">
        <v>5903</v>
      </c>
      <c r="AC828" s="80" t="s">
        <v>2222</v>
      </c>
      <c r="AD828" s="80" t="s">
        <v>2221</v>
      </c>
      <c r="AE828" s="76" t="s">
        <v>5767</v>
      </c>
      <c r="AF828" s="79" t="s">
        <v>2223</v>
      </c>
      <c r="AG828" s="76" t="s">
        <v>2449</v>
      </c>
    </row>
    <row r="829" spans="1:33" s="83" customFormat="1" ht="76.5" x14ac:dyDescent="0.25">
      <c r="A829" s="74" t="s">
        <v>2553</v>
      </c>
      <c r="B829" s="75">
        <v>50193000</v>
      </c>
      <c r="C829" s="76" t="s">
        <v>5904</v>
      </c>
      <c r="D829" s="76" t="s">
        <v>4128</v>
      </c>
      <c r="E829" s="75" t="s">
        <v>2225</v>
      </c>
      <c r="F829" s="84" t="s">
        <v>2834</v>
      </c>
      <c r="G829" s="77" t="s">
        <v>2338</v>
      </c>
      <c r="H829" s="78">
        <v>174295676</v>
      </c>
      <c r="I829" s="78">
        <v>174295676</v>
      </c>
      <c r="J829" s="79" t="s">
        <v>4136</v>
      </c>
      <c r="K829" s="79" t="s">
        <v>2544</v>
      </c>
      <c r="L829" s="76" t="s">
        <v>2554</v>
      </c>
      <c r="M829" s="76" t="s">
        <v>2555</v>
      </c>
      <c r="N829" s="76">
        <v>3835465</v>
      </c>
      <c r="O829" s="76" t="s">
        <v>2556</v>
      </c>
      <c r="P829" s="79" t="s">
        <v>2557</v>
      </c>
      <c r="Q829" s="79" t="s">
        <v>2577</v>
      </c>
      <c r="R829" s="79" t="s">
        <v>5763</v>
      </c>
      <c r="S829" s="79" t="s">
        <v>2576</v>
      </c>
      <c r="T829" s="79" t="s">
        <v>2577</v>
      </c>
      <c r="U829" s="80" t="s">
        <v>5764</v>
      </c>
      <c r="V829" s="80" t="s">
        <v>5905</v>
      </c>
      <c r="W829" s="79" t="s">
        <v>5905</v>
      </c>
      <c r="X829" s="81">
        <v>43050</v>
      </c>
      <c r="Y829" s="79">
        <v>2017060093032</v>
      </c>
      <c r="Z829" s="79" t="s">
        <v>5905</v>
      </c>
      <c r="AA829" s="82">
        <f t="shared" si="16"/>
        <v>1</v>
      </c>
      <c r="AB829" s="80" t="s">
        <v>5906</v>
      </c>
      <c r="AC829" s="80" t="s">
        <v>2222</v>
      </c>
      <c r="AD829" s="80" t="s">
        <v>2221</v>
      </c>
      <c r="AE829" s="76" t="s">
        <v>5767</v>
      </c>
      <c r="AF829" s="79" t="s">
        <v>2223</v>
      </c>
      <c r="AG829" s="76" t="s">
        <v>2449</v>
      </c>
    </row>
    <row r="830" spans="1:33" s="83" customFormat="1" ht="76.5" x14ac:dyDescent="0.25">
      <c r="A830" s="74" t="s">
        <v>2553</v>
      </c>
      <c r="B830" s="75">
        <v>50193000</v>
      </c>
      <c r="C830" s="76" t="s">
        <v>5907</v>
      </c>
      <c r="D830" s="76" t="s">
        <v>4128</v>
      </c>
      <c r="E830" s="75" t="s">
        <v>2225</v>
      </c>
      <c r="F830" s="84" t="s">
        <v>2834</v>
      </c>
      <c r="G830" s="77" t="s">
        <v>2338</v>
      </c>
      <c r="H830" s="78">
        <v>184490944</v>
      </c>
      <c r="I830" s="78">
        <v>184490944</v>
      </c>
      <c r="J830" s="79" t="s">
        <v>4136</v>
      </c>
      <c r="K830" s="79" t="s">
        <v>2544</v>
      </c>
      <c r="L830" s="76" t="s">
        <v>2554</v>
      </c>
      <c r="M830" s="76" t="s">
        <v>2555</v>
      </c>
      <c r="N830" s="76">
        <v>3835465</v>
      </c>
      <c r="O830" s="76" t="s">
        <v>2556</v>
      </c>
      <c r="P830" s="79" t="s">
        <v>2557</v>
      </c>
      <c r="Q830" s="79" t="s">
        <v>2577</v>
      </c>
      <c r="R830" s="79" t="s">
        <v>5763</v>
      </c>
      <c r="S830" s="79" t="s">
        <v>2576</v>
      </c>
      <c r="T830" s="79" t="s">
        <v>2577</v>
      </c>
      <c r="U830" s="80" t="s">
        <v>5764</v>
      </c>
      <c r="V830" s="80" t="s">
        <v>5908</v>
      </c>
      <c r="W830" s="79" t="s">
        <v>5908</v>
      </c>
      <c r="X830" s="81">
        <v>43050</v>
      </c>
      <c r="Y830" s="79">
        <v>2017060093032</v>
      </c>
      <c r="Z830" s="79" t="s">
        <v>5908</v>
      </c>
      <c r="AA830" s="82">
        <f t="shared" si="16"/>
        <v>1</v>
      </c>
      <c r="AB830" s="80" t="s">
        <v>5909</v>
      </c>
      <c r="AC830" s="80" t="s">
        <v>2222</v>
      </c>
      <c r="AD830" s="80" t="s">
        <v>2221</v>
      </c>
      <c r="AE830" s="76" t="s">
        <v>5767</v>
      </c>
      <c r="AF830" s="79" t="s">
        <v>2223</v>
      </c>
      <c r="AG830" s="76" t="s">
        <v>2449</v>
      </c>
    </row>
    <row r="831" spans="1:33" s="83" customFormat="1" ht="76.5" x14ac:dyDescent="0.25">
      <c r="A831" s="74" t="s">
        <v>2553</v>
      </c>
      <c r="B831" s="75">
        <v>50193000</v>
      </c>
      <c r="C831" s="76" t="s">
        <v>5910</v>
      </c>
      <c r="D831" s="76" t="s">
        <v>4128</v>
      </c>
      <c r="E831" s="75" t="s">
        <v>2225</v>
      </c>
      <c r="F831" s="84" t="s">
        <v>2834</v>
      </c>
      <c r="G831" s="77" t="s">
        <v>2338</v>
      </c>
      <c r="H831" s="78">
        <v>58676370</v>
      </c>
      <c r="I831" s="78">
        <v>58676370</v>
      </c>
      <c r="J831" s="79" t="s">
        <v>4136</v>
      </c>
      <c r="K831" s="79" t="s">
        <v>2544</v>
      </c>
      <c r="L831" s="76" t="s">
        <v>2554</v>
      </c>
      <c r="M831" s="76" t="s">
        <v>2555</v>
      </c>
      <c r="N831" s="76">
        <v>3835465</v>
      </c>
      <c r="O831" s="76" t="s">
        <v>2556</v>
      </c>
      <c r="P831" s="79" t="s">
        <v>2557</v>
      </c>
      <c r="Q831" s="79" t="s">
        <v>2577</v>
      </c>
      <c r="R831" s="79" t="s">
        <v>5763</v>
      </c>
      <c r="S831" s="79" t="s">
        <v>2576</v>
      </c>
      <c r="T831" s="79" t="s">
        <v>2577</v>
      </c>
      <c r="U831" s="80" t="s">
        <v>5764</v>
      </c>
      <c r="V831" s="80" t="s">
        <v>5911</v>
      </c>
      <c r="W831" s="79" t="s">
        <v>5911</v>
      </c>
      <c r="X831" s="81">
        <v>43050</v>
      </c>
      <c r="Y831" s="79">
        <v>2017060093032</v>
      </c>
      <c r="Z831" s="79" t="s">
        <v>5911</v>
      </c>
      <c r="AA831" s="82">
        <f t="shared" si="16"/>
        <v>1</v>
      </c>
      <c r="AB831" s="80" t="s">
        <v>5912</v>
      </c>
      <c r="AC831" s="80" t="s">
        <v>2222</v>
      </c>
      <c r="AD831" s="80" t="s">
        <v>2221</v>
      </c>
      <c r="AE831" s="76" t="s">
        <v>5767</v>
      </c>
      <c r="AF831" s="79" t="s">
        <v>2223</v>
      </c>
      <c r="AG831" s="76" t="s">
        <v>2449</v>
      </c>
    </row>
    <row r="832" spans="1:33" s="83" customFormat="1" ht="76.5" x14ac:dyDescent="0.25">
      <c r="A832" s="74" t="s">
        <v>2553</v>
      </c>
      <c r="B832" s="75">
        <v>50193000</v>
      </c>
      <c r="C832" s="76" t="s">
        <v>5913</v>
      </c>
      <c r="D832" s="76" t="s">
        <v>4128</v>
      </c>
      <c r="E832" s="75" t="s">
        <v>2225</v>
      </c>
      <c r="F832" s="84" t="s">
        <v>2834</v>
      </c>
      <c r="G832" s="77" t="s">
        <v>2338</v>
      </c>
      <c r="H832" s="78">
        <v>218010880</v>
      </c>
      <c r="I832" s="78">
        <v>218010880</v>
      </c>
      <c r="J832" s="79" t="s">
        <v>4136</v>
      </c>
      <c r="K832" s="79" t="s">
        <v>2544</v>
      </c>
      <c r="L832" s="76" t="s">
        <v>2554</v>
      </c>
      <c r="M832" s="76" t="s">
        <v>2555</v>
      </c>
      <c r="N832" s="76">
        <v>3835465</v>
      </c>
      <c r="O832" s="76" t="s">
        <v>2556</v>
      </c>
      <c r="P832" s="79" t="s">
        <v>2557</v>
      </c>
      <c r="Q832" s="79" t="s">
        <v>2577</v>
      </c>
      <c r="R832" s="79" t="s">
        <v>5763</v>
      </c>
      <c r="S832" s="79" t="s">
        <v>2576</v>
      </c>
      <c r="T832" s="79" t="s">
        <v>2577</v>
      </c>
      <c r="U832" s="80" t="s">
        <v>5764</v>
      </c>
      <c r="V832" s="80" t="s">
        <v>5914</v>
      </c>
      <c r="W832" s="79" t="s">
        <v>5914</v>
      </c>
      <c r="X832" s="81">
        <v>43050</v>
      </c>
      <c r="Y832" s="79">
        <v>2017060093032</v>
      </c>
      <c r="Z832" s="79" t="s">
        <v>5914</v>
      </c>
      <c r="AA832" s="82">
        <f t="shared" si="16"/>
        <v>1</v>
      </c>
      <c r="AB832" s="80" t="s">
        <v>5915</v>
      </c>
      <c r="AC832" s="80" t="s">
        <v>2222</v>
      </c>
      <c r="AD832" s="80" t="s">
        <v>2221</v>
      </c>
      <c r="AE832" s="76" t="s">
        <v>5767</v>
      </c>
      <c r="AF832" s="79" t="s">
        <v>2223</v>
      </c>
      <c r="AG832" s="76" t="s">
        <v>2449</v>
      </c>
    </row>
    <row r="833" spans="1:33" s="83" customFormat="1" ht="76.5" x14ac:dyDescent="0.25">
      <c r="A833" s="74" t="s">
        <v>2553</v>
      </c>
      <c r="B833" s="75">
        <v>50193000</v>
      </c>
      <c r="C833" s="76" t="s">
        <v>5916</v>
      </c>
      <c r="D833" s="76" t="s">
        <v>4128</v>
      </c>
      <c r="E833" s="75" t="s">
        <v>2225</v>
      </c>
      <c r="F833" s="84" t="s">
        <v>2834</v>
      </c>
      <c r="G833" s="77" t="s">
        <v>2338</v>
      </c>
      <c r="H833" s="78">
        <v>58223672</v>
      </c>
      <c r="I833" s="78">
        <v>58223672</v>
      </c>
      <c r="J833" s="79" t="s">
        <v>4136</v>
      </c>
      <c r="K833" s="79" t="s">
        <v>2544</v>
      </c>
      <c r="L833" s="76" t="s">
        <v>2554</v>
      </c>
      <c r="M833" s="76" t="s">
        <v>2555</v>
      </c>
      <c r="N833" s="76">
        <v>3835465</v>
      </c>
      <c r="O833" s="76" t="s">
        <v>2556</v>
      </c>
      <c r="P833" s="79" t="s">
        <v>2557</v>
      </c>
      <c r="Q833" s="79" t="s">
        <v>2577</v>
      </c>
      <c r="R833" s="79" t="s">
        <v>5763</v>
      </c>
      <c r="S833" s="79" t="s">
        <v>2576</v>
      </c>
      <c r="T833" s="79" t="s">
        <v>2577</v>
      </c>
      <c r="U833" s="80" t="s">
        <v>5764</v>
      </c>
      <c r="V833" s="80" t="s">
        <v>5917</v>
      </c>
      <c r="W833" s="79" t="s">
        <v>5917</v>
      </c>
      <c r="X833" s="81">
        <v>43050</v>
      </c>
      <c r="Y833" s="79">
        <v>2017060093032</v>
      </c>
      <c r="Z833" s="79" t="s">
        <v>5917</v>
      </c>
      <c r="AA833" s="82">
        <f t="shared" si="16"/>
        <v>1</v>
      </c>
      <c r="AB833" s="80" t="s">
        <v>5918</v>
      </c>
      <c r="AC833" s="80" t="s">
        <v>2222</v>
      </c>
      <c r="AD833" s="80" t="s">
        <v>2221</v>
      </c>
      <c r="AE833" s="76" t="s">
        <v>5767</v>
      </c>
      <c r="AF833" s="79" t="s">
        <v>2223</v>
      </c>
      <c r="AG833" s="76" t="s">
        <v>2449</v>
      </c>
    </row>
    <row r="834" spans="1:33" s="83" customFormat="1" ht="76.5" x14ac:dyDescent="0.25">
      <c r="A834" s="74" t="s">
        <v>2553</v>
      </c>
      <c r="B834" s="75">
        <v>50193000</v>
      </c>
      <c r="C834" s="76" t="s">
        <v>5919</v>
      </c>
      <c r="D834" s="76" t="s">
        <v>4128</v>
      </c>
      <c r="E834" s="75" t="s">
        <v>2225</v>
      </c>
      <c r="F834" s="84" t="s">
        <v>2834</v>
      </c>
      <c r="G834" s="77" t="s">
        <v>2338</v>
      </c>
      <c r="H834" s="78">
        <v>41548319</v>
      </c>
      <c r="I834" s="78">
        <v>41548319</v>
      </c>
      <c r="J834" s="79" t="s">
        <v>4136</v>
      </c>
      <c r="K834" s="79" t="s">
        <v>2544</v>
      </c>
      <c r="L834" s="76" t="s">
        <v>2554</v>
      </c>
      <c r="M834" s="76" t="s">
        <v>2555</v>
      </c>
      <c r="N834" s="76">
        <v>3835465</v>
      </c>
      <c r="O834" s="76" t="s">
        <v>2556</v>
      </c>
      <c r="P834" s="79" t="s">
        <v>2557</v>
      </c>
      <c r="Q834" s="79" t="s">
        <v>2577</v>
      </c>
      <c r="R834" s="79" t="s">
        <v>5763</v>
      </c>
      <c r="S834" s="79" t="s">
        <v>2576</v>
      </c>
      <c r="T834" s="79" t="s">
        <v>2577</v>
      </c>
      <c r="U834" s="80" t="s">
        <v>5764</v>
      </c>
      <c r="V834" s="80" t="s">
        <v>5920</v>
      </c>
      <c r="W834" s="79" t="s">
        <v>5920</v>
      </c>
      <c r="X834" s="81">
        <v>43050</v>
      </c>
      <c r="Y834" s="79">
        <v>2017060093032</v>
      </c>
      <c r="Z834" s="79" t="s">
        <v>5920</v>
      </c>
      <c r="AA834" s="82">
        <f t="shared" si="16"/>
        <v>1</v>
      </c>
      <c r="AB834" s="80" t="s">
        <v>5921</v>
      </c>
      <c r="AC834" s="80" t="s">
        <v>2222</v>
      </c>
      <c r="AD834" s="80" t="s">
        <v>2221</v>
      </c>
      <c r="AE834" s="76" t="s">
        <v>5767</v>
      </c>
      <c r="AF834" s="79" t="s">
        <v>2223</v>
      </c>
      <c r="AG834" s="76" t="s">
        <v>2449</v>
      </c>
    </row>
    <row r="835" spans="1:33" s="83" customFormat="1" ht="76.5" x14ac:dyDescent="0.25">
      <c r="A835" s="74" t="s">
        <v>2553</v>
      </c>
      <c r="B835" s="75">
        <v>50193000</v>
      </c>
      <c r="C835" s="76" t="s">
        <v>5922</v>
      </c>
      <c r="D835" s="76" t="s">
        <v>4128</v>
      </c>
      <c r="E835" s="75" t="s">
        <v>2225</v>
      </c>
      <c r="F835" s="84" t="s">
        <v>2834</v>
      </c>
      <c r="G835" s="77" t="s">
        <v>2338</v>
      </c>
      <c r="H835" s="78">
        <v>32452793</v>
      </c>
      <c r="I835" s="78">
        <v>32452793</v>
      </c>
      <c r="J835" s="79" t="s">
        <v>4136</v>
      </c>
      <c r="K835" s="79" t="s">
        <v>2544</v>
      </c>
      <c r="L835" s="76" t="s">
        <v>2554</v>
      </c>
      <c r="M835" s="76" t="s">
        <v>2555</v>
      </c>
      <c r="N835" s="76">
        <v>3835465</v>
      </c>
      <c r="O835" s="76" t="s">
        <v>2556</v>
      </c>
      <c r="P835" s="79" t="s">
        <v>2557</v>
      </c>
      <c r="Q835" s="79" t="s">
        <v>2577</v>
      </c>
      <c r="R835" s="79" t="s">
        <v>5763</v>
      </c>
      <c r="S835" s="79" t="s">
        <v>2576</v>
      </c>
      <c r="T835" s="79" t="s">
        <v>2577</v>
      </c>
      <c r="U835" s="80" t="s">
        <v>5764</v>
      </c>
      <c r="V835" s="80" t="s">
        <v>5923</v>
      </c>
      <c r="W835" s="79" t="s">
        <v>5923</v>
      </c>
      <c r="X835" s="81">
        <v>43050</v>
      </c>
      <c r="Y835" s="79">
        <v>2017060093032</v>
      </c>
      <c r="Z835" s="79" t="s">
        <v>5923</v>
      </c>
      <c r="AA835" s="82">
        <f t="shared" si="16"/>
        <v>1</v>
      </c>
      <c r="AB835" s="80" t="s">
        <v>2579</v>
      </c>
      <c r="AC835" s="80" t="s">
        <v>2222</v>
      </c>
      <c r="AD835" s="80" t="s">
        <v>2221</v>
      </c>
      <c r="AE835" s="76" t="s">
        <v>5767</v>
      </c>
      <c r="AF835" s="79" t="s">
        <v>2223</v>
      </c>
      <c r="AG835" s="76" t="s">
        <v>2449</v>
      </c>
    </row>
    <row r="836" spans="1:33" s="83" customFormat="1" ht="76.5" x14ac:dyDescent="0.25">
      <c r="A836" s="74" t="s">
        <v>2553</v>
      </c>
      <c r="B836" s="75">
        <v>50193000</v>
      </c>
      <c r="C836" s="76" t="s">
        <v>5924</v>
      </c>
      <c r="D836" s="76" t="s">
        <v>4128</v>
      </c>
      <c r="E836" s="75" t="s">
        <v>2225</v>
      </c>
      <c r="F836" s="84" t="s">
        <v>2834</v>
      </c>
      <c r="G836" s="77" t="s">
        <v>2338</v>
      </c>
      <c r="H836" s="78">
        <v>459252940</v>
      </c>
      <c r="I836" s="78">
        <v>459252940</v>
      </c>
      <c r="J836" s="79" t="s">
        <v>4136</v>
      </c>
      <c r="K836" s="79" t="s">
        <v>2544</v>
      </c>
      <c r="L836" s="76" t="s">
        <v>2554</v>
      </c>
      <c r="M836" s="76" t="s">
        <v>2555</v>
      </c>
      <c r="N836" s="76">
        <v>3835465</v>
      </c>
      <c r="O836" s="76" t="s">
        <v>2556</v>
      </c>
      <c r="P836" s="79" t="s">
        <v>2557</v>
      </c>
      <c r="Q836" s="79" t="s">
        <v>2577</v>
      </c>
      <c r="R836" s="79" t="s">
        <v>5763</v>
      </c>
      <c r="S836" s="79" t="s">
        <v>2576</v>
      </c>
      <c r="T836" s="79" t="s">
        <v>2577</v>
      </c>
      <c r="U836" s="80" t="s">
        <v>5764</v>
      </c>
      <c r="V836" s="80" t="s">
        <v>5925</v>
      </c>
      <c r="W836" s="79" t="s">
        <v>5925</v>
      </c>
      <c r="X836" s="81">
        <v>43050</v>
      </c>
      <c r="Y836" s="79">
        <v>2017060093032</v>
      </c>
      <c r="Z836" s="79" t="s">
        <v>5925</v>
      </c>
      <c r="AA836" s="82">
        <f t="shared" si="16"/>
        <v>1</v>
      </c>
      <c r="AB836" s="80" t="s">
        <v>5926</v>
      </c>
      <c r="AC836" s="80" t="s">
        <v>2222</v>
      </c>
      <c r="AD836" s="80" t="s">
        <v>2221</v>
      </c>
      <c r="AE836" s="76" t="s">
        <v>5767</v>
      </c>
      <c r="AF836" s="79" t="s">
        <v>2223</v>
      </c>
      <c r="AG836" s="76" t="s">
        <v>2449</v>
      </c>
    </row>
    <row r="837" spans="1:33" s="83" customFormat="1" ht="76.5" x14ac:dyDescent="0.25">
      <c r="A837" s="74" t="s">
        <v>2553</v>
      </c>
      <c r="B837" s="75">
        <v>50193000</v>
      </c>
      <c r="C837" s="76" t="s">
        <v>5927</v>
      </c>
      <c r="D837" s="76" t="s">
        <v>4128</v>
      </c>
      <c r="E837" s="75" t="s">
        <v>2225</v>
      </c>
      <c r="F837" s="84" t="s">
        <v>2834</v>
      </c>
      <c r="G837" s="77" t="s">
        <v>2338</v>
      </c>
      <c r="H837" s="78">
        <v>108170032</v>
      </c>
      <c r="I837" s="78">
        <v>108170032</v>
      </c>
      <c r="J837" s="79" t="s">
        <v>4136</v>
      </c>
      <c r="K837" s="79" t="s">
        <v>2544</v>
      </c>
      <c r="L837" s="76" t="s">
        <v>2554</v>
      </c>
      <c r="M837" s="76" t="s">
        <v>2555</v>
      </c>
      <c r="N837" s="76">
        <v>3835465</v>
      </c>
      <c r="O837" s="76" t="s">
        <v>2556</v>
      </c>
      <c r="P837" s="79" t="s">
        <v>2557</v>
      </c>
      <c r="Q837" s="79" t="s">
        <v>2577</v>
      </c>
      <c r="R837" s="79" t="s">
        <v>5763</v>
      </c>
      <c r="S837" s="79" t="s">
        <v>2576</v>
      </c>
      <c r="T837" s="79" t="s">
        <v>2577</v>
      </c>
      <c r="U837" s="80" t="s">
        <v>5764</v>
      </c>
      <c r="V837" s="80" t="s">
        <v>5928</v>
      </c>
      <c r="W837" s="79" t="s">
        <v>5928</v>
      </c>
      <c r="X837" s="81">
        <v>43050</v>
      </c>
      <c r="Y837" s="79">
        <v>2017060093032</v>
      </c>
      <c r="Z837" s="79" t="s">
        <v>5928</v>
      </c>
      <c r="AA837" s="82">
        <f t="shared" si="16"/>
        <v>1</v>
      </c>
      <c r="AB837" s="80" t="s">
        <v>5929</v>
      </c>
      <c r="AC837" s="80" t="s">
        <v>2222</v>
      </c>
      <c r="AD837" s="80" t="s">
        <v>2221</v>
      </c>
      <c r="AE837" s="76" t="s">
        <v>5767</v>
      </c>
      <c r="AF837" s="79" t="s">
        <v>2223</v>
      </c>
      <c r="AG837" s="76" t="s">
        <v>2449</v>
      </c>
    </row>
    <row r="838" spans="1:33" s="83" customFormat="1" ht="76.5" x14ac:dyDescent="0.25">
      <c r="A838" s="74" t="s">
        <v>2553</v>
      </c>
      <c r="B838" s="75">
        <v>50193000</v>
      </c>
      <c r="C838" s="76" t="s">
        <v>5930</v>
      </c>
      <c r="D838" s="76" t="s">
        <v>4128</v>
      </c>
      <c r="E838" s="75" t="s">
        <v>2225</v>
      </c>
      <c r="F838" s="84" t="s">
        <v>2834</v>
      </c>
      <c r="G838" s="77" t="s">
        <v>2338</v>
      </c>
      <c r="H838" s="78">
        <v>77934768</v>
      </c>
      <c r="I838" s="78">
        <v>77934768</v>
      </c>
      <c r="J838" s="79" t="s">
        <v>4136</v>
      </c>
      <c r="K838" s="79" t="s">
        <v>2544</v>
      </c>
      <c r="L838" s="76" t="s">
        <v>2554</v>
      </c>
      <c r="M838" s="76" t="s">
        <v>2555</v>
      </c>
      <c r="N838" s="76">
        <v>3835465</v>
      </c>
      <c r="O838" s="76" t="s">
        <v>2556</v>
      </c>
      <c r="P838" s="79" t="s">
        <v>2557</v>
      </c>
      <c r="Q838" s="79" t="s">
        <v>2577</v>
      </c>
      <c r="R838" s="79" t="s">
        <v>5763</v>
      </c>
      <c r="S838" s="79" t="s">
        <v>2576</v>
      </c>
      <c r="T838" s="79" t="s">
        <v>2577</v>
      </c>
      <c r="U838" s="80" t="s">
        <v>5764</v>
      </c>
      <c r="V838" s="80" t="s">
        <v>5931</v>
      </c>
      <c r="W838" s="79" t="s">
        <v>5931</v>
      </c>
      <c r="X838" s="81">
        <v>43050</v>
      </c>
      <c r="Y838" s="79">
        <v>2017060093032</v>
      </c>
      <c r="Z838" s="79" t="s">
        <v>5931</v>
      </c>
      <c r="AA838" s="82">
        <f t="shared" si="16"/>
        <v>1</v>
      </c>
      <c r="AB838" s="80" t="s">
        <v>5932</v>
      </c>
      <c r="AC838" s="80" t="s">
        <v>2222</v>
      </c>
      <c r="AD838" s="80" t="s">
        <v>2221</v>
      </c>
      <c r="AE838" s="76" t="s">
        <v>5767</v>
      </c>
      <c r="AF838" s="79" t="s">
        <v>2223</v>
      </c>
      <c r="AG838" s="76" t="s">
        <v>2449</v>
      </c>
    </row>
    <row r="839" spans="1:33" s="83" customFormat="1" ht="76.5" x14ac:dyDescent="0.25">
      <c r="A839" s="74" t="s">
        <v>2553</v>
      </c>
      <c r="B839" s="75">
        <v>50193000</v>
      </c>
      <c r="C839" s="76" t="s">
        <v>5933</v>
      </c>
      <c r="D839" s="76" t="s">
        <v>4128</v>
      </c>
      <c r="E839" s="75" t="s">
        <v>2225</v>
      </c>
      <c r="F839" s="84" t="s">
        <v>2834</v>
      </c>
      <c r="G839" s="77" t="s">
        <v>2338</v>
      </c>
      <c r="H839" s="78">
        <v>275148128</v>
      </c>
      <c r="I839" s="78">
        <v>275148128</v>
      </c>
      <c r="J839" s="79" t="s">
        <v>4136</v>
      </c>
      <c r="K839" s="79" t="s">
        <v>2544</v>
      </c>
      <c r="L839" s="76" t="s">
        <v>2554</v>
      </c>
      <c r="M839" s="76" t="s">
        <v>2555</v>
      </c>
      <c r="N839" s="76">
        <v>3835465</v>
      </c>
      <c r="O839" s="76" t="s">
        <v>2556</v>
      </c>
      <c r="P839" s="79" t="s">
        <v>2557</v>
      </c>
      <c r="Q839" s="79" t="s">
        <v>2577</v>
      </c>
      <c r="R839" s="79" t="s">
        <v>5763</v>
      </c>
      <c r="S839" s="79" t="s">
        <v>2576</v>
      </c>
      <c r="T839" s="79" t="s">
        <v>2577</v>
      </c>
      <c r="U839" s="80" t="s">
        <v>5764</v>
      </c>
      <c r="V839" s="80" t="s">
        <v>5934</v>
      </c>
      <c r="W839" s="79" t="s">
        <v>5934</v>
      </c>
      <c r="X839" s="81">
        <v>43050</v>
      </c>
      <c r="Y839" s="79">
        <v>2017060093032</v>
      </c>
      <c r="Z839" s="79" t="s">
        <v>5934</v>
      </c>
      <c r="AA839" s="82">
        <f t="shared" si="16"/>
        <v>1</v>
      </c>
      <c r="AB839" s="80" t="s">
        <v>5935</v>
      </c>
      <c r="AC839" s="80" t="s">
        <v>2222</v>
      </c>
      <c r="AD839" s="80" t="s">
        <v>2221</v>
      </c>
      <c r="AE839" s="76" t="s">
        <v>5767</v>
      </c>
      <c r="AF839" s="79" t="s">
        <v>2223</v>
      </c>
      <c r="AG839" s="76" t="s">
        <v>2449</v>
      </c>
    </row>
    <row r="840" spans="1:33" s="83" customFormat="1" ht="76.5" x14ac:dyDescent="0.25">
      <c r="A840" s="74" t="s">
        <v>2553</v>
      </c>
      <c r="B840" s="75">
        <v>50193000</v>
      </c>
      <c r="C840" s="76" t="s">
        <v>5936</v>
      </c>
      <c r="D840" s="76" t="s">
        <v>4128</v>
      </c>
      <c r="E840" s="75" t="s">
        <v>2225</v>
      </c>
      <c r="F840" s="84" t="s">
        <v>2834</v>
      </c>
      <c r="G840" s="77" t="s">
        <v>2338</v>
      </c>
      <c r="H840" s="78">
        <v>608430980</v>
      </c>
      <c r="I840" s="78">
        <v>608430980</v>
      </c>
      <c r="J840" s="79" t="s">
        <v>4136</v>
      </c>
      <c r="K840" s="79" t="s">
        <v>2544</v>
      </c>
      <c r="L840" s="76" t="s">
        <v>2554</v>
      </c>
      <c r="M840" s="76" t="s">
        <v>2555</v>
      </c>
      <c r="N840" s="76">
        <v>3835465</v>
      </c>
      <c r="O840" s="76" t="s">
        <v>2556</v>
      </c>
      <c r="P840" s="79" t="s">
        <v>2557</v>
      </c>
      <c r="Q840" s="79" t="s">
        <v>2577</v>
      </c>
      <c r="R840" s="79" t="s">
        <v>5763</v>
      </c>
      <c r="S840" s="79" t="s">
        <v>2576</v>
      </c>
      <c r="T840" s="79" t="s">
        <v>2577</v>
      </c>
      <c r="U840" s="80" t="s">
        <v>5764</v>
      </c>
      <c r="V840" s="80" t="s">
        <v>5937</v>
      </c>
      <c r="W840" s="79" t="s">
        <v>5937</v>
      </c>
      <c r="X840" s="81">
        <v>43050</v>
      </c>
      <c r="Y840" s="79">
        <v>2017060093032</v>
      </c>
      <c r="Z840" s="79" t="s">
        <v>5937</v>
      </c>
      <c r="AA840" s="82">
        <f t="shared" si="16"/>
        <v>1</v>
      </c>
      <c r="AB840" s="80" t="s">
        <v>5938</v>
      </c>
      <c r="AC840" s="80" t="s">
        <v>2222</v>
      </c>
      <c r="AD840" s="80" t="s">
        <v>2221</v>
      </c>
      <c r="AE840" s="76" t="s">
        <v>5767</v>
      </c>
      <c r="AF840" s="79" t="s">
        <v>2223</v>
      </c>
      <c r="AG840" s="76" t="s">
        <v>2449</v>
      </c>
    </row>
    <row r="841" spans="1:33" s="83" customFormat="1" ht="76.5" x14ac:dyDescent="0.25">
      <c r="A841" s="74" t="s">
        <v>2553</v>
      </c>
      <c r="B841" s="75">
        <v>50193000</v>
      </c>
      <c r="C841" s="76" t="s">
        <v>5939</v>
      </c>
      <c r="D841" s="76" t="s">
        <v>4128</v>
      </c>
      <c r="E841" s="75" t="s">
        <v>2225</v>
      </c>
      <c r="F841" s="84" t="s">
        <v>2834</v>
      </c>
      <c r="G841" s="77" t="s">
        <v>2338</v>
      </c>
      <c r="H841" s="78">
        <v>43153380</v>
      </c>
      <c r="I841" s="78">
        <v>43153380</v>
      </c>
      <c r="J841" s="79" t="s">
        <v>4136</v>
      </c>
      <c r="K841" s="79" t="s">
        <v>2544</v>
      </c>
      <c r="L841" s="76" t="s">
        <v>2554</v>
      </c>
      <c r="M841" s="76" t="s">
        <v>2555</v>
      </c>
      <c r="N841" s="76">
        <v>3835465</v>
      </c>
      <c r="O841" s="76" t="s">
        <v>2556</v>
      </c>
      <c r="P841" s="79" t="s">
        <v>2557</v>
      </c>
      <c r="Q841" s="79" t="s">
        <v>2577</v>
      </c>
      <c r="R841" s="79" t="s">
        <v>5763</v>
      </c>
      <c r="S841" s="79" t="s">
        <v>2576</v>
      </c>
      <c r="T841" s="79" t="s">
        <v>2577</v>
      </c>
      <c r="U841" s="80" t="s">
        <v>5764</v>
      </c>
      <c r="V841" s="80" t="s">
        <v>5940</v>
      </c>
      <c r="W841" s="79" t="s">
        <v>5940</v>
      </c>
      <c r="X841" s="81">
        <v>43050</v>
      </c>
      <c r="Y841" s="79">
        <v>2017060093032</v>
      </c>
      <c r="Z841" s="79" t="s">
        <v>5940</v>
      </c>
      <c r="AA841" s="82">
        <f t="shared" si="16"/>
        <v>1</v>
      </c>
      <c r="AB841" s="80" t="s">
        <v>5941</v>
      </c>
      <c r="AC841" s="80" t="s">
        <v>2222</v>
      </c>
      <c r="AD841" s="80" t="s">
        <v>2221</v>
      </c>
      <c r="AE841" s="76" t="s">
        <v>5767</v>
      </c>
      <c r="AF841" s="79" t="s">
        <v>2223</v>
      </c>
      <c r="AG841" s="76" t="s">
        <v>2449</v>
      </c>
    </row>
    <row r="842" spans="1:33" s="83" customFormat="1" ht="76.5" x14ac:dyDescent="0.25">
      <c r="A842" s="74" t="s">
        <v>2553</v>
      </c>
      <c r="B842" s="75">
        <v>50193000</v>
      </c>
      <c r="C842" s="76" t="s">
        <v>5942</v>
      </c>
      <c r="D842" s="76" t="s">
        <v>4128</v>
      </c>
      <c r="E842" s="75" t="s">
        <v>2225</v>
      </c>
      <c r="F842" s="84" t="s">
        <v>2834</v>
      </c>
      <c r="G842" s="77" t="s">
        <v>2338</v>
      </c>
      <c r="H842" s="78">
        <v>271471104</v>
      </c>
      <c r="I842" s="78">
        <v>271471104</v>
      </c>
      <c r="J842" s="79" t="s">
        <v>4136</v>
      </c>
      <c r="K842" s="79" t="s">
        <v>2544</v>
      </c>
      <c r="L842" s="76" t="s">
        <v>2554</v>
      </c>
      <c r="M842" s="76" t="s">
        <v>2555</v>
      </c>
      <c r="N842" s="76">
        <v>3835465</v>
      </c>
      <c r="O842" s="76" t="s">
        <v>2556</v>
      </c>
      <c r="P842" s="79" t="s">
        <v>2557</v>
      </c>
      <c r="Q842" s="79" t="s">
        <v>2577</v>
      </c>
      <c r="R842" s="79" t="s">
        <v>5763</v>
      </c>
      <c r="S842" s="79" t="s">
        <v>2576</v>
      </c>
      <c r="T842" s="79" t="s">
        <v>2577</v>
      </c>
      <c r="U842" s="80" t="s">
        <v>5764</v>
      </c>
      <c r="V842" s="80" t="s">
        <v>5943</v>
      </c>
      <c r="W842" s="79" t="s">
        <v>5943</v>
      </c>
      <c r="X842" s="81">
        <v>43050</v>
      </c>
      <c r="Y842" s="79">
        <v>2017060093032</v>
      </c>
      <c r="Z842" s="79" t="s">
        <v>5943</v>
      </c>
      <c r="AA842" s="82">
        <f t="shared" si="16"/>
        <v>1</v>
      </c>
      <c r="AB842" s="80" t="s">
        <v>5944</v>
      </c>
      <c r="AC842" s="80" t="s">
        <v>2222</v>
      </c>
      <c r="AD842" s="80" t="s">
        <v>2221</v>
      </c>
      <c r="AE842" s="76" t="s">
        <v>5767</v>
      </c>
      <c r="AF842" s="79" t="s">
        <v>2223</v>
      </c>
      <c r="AG842" s="76" t="s">
        <v>2449</v>
      </c>
    </row>
    <row r="843" spans="1:33" s="83" customFormat="1" ht="76.5" x14ac:dyDescent="0.25">
      <c r="A843" s="74" t="s">
        <v>2553</v>
      </c>
      <c r="B843" s="75">
        <v>50193000</v>
      </c>
      <c r="C843" s="76" t="s">
        <v>5945</v>
      </c>
      <c r="D843" s="76" t="s">
        <v>4128</v>
      </c>
      <c r="E843" s="75" t="s">
        <v>2225</v>
      </c>
      <c r="F843" s="84" t="s">
        <v>2834</v>
      </c>
      <c r="G843" s="77" t="s">
        <v>2338</v>
      </c>
      <c r="H843" s="78">
        <v>94269152</v>
      </c>
      <c r="I843" s="78">
        <v>94269152</v>
      </c>
      <c r="J843" s="79" t="s">
        <v>4136</v>
      </c>
      <c r="K843" s="79" t="s">
        <v>2544</v>
      </c>
      <c r="L843" s="76" t="s">
        <v>2554</v>
      </c>
      <c r="M843" s="76" t="s">
        <v>2555</v>
      </c>
      <c r="N843" s="76">
        <v>3835465</v>
      </c>
      <c r="O843" s="76" t="s">
        <v>2556</v>
      </c>
      <c r="P843" s="79" t="s">
        <v>2557</v>
      </c>
      <c r="Q843" s="79" t="s">
        <v>2577</v>
      </c>
      <c r="R843" s="79" t="s">
        <v>5763</v>
      </c>
      <c r="S843" s="79" t="s">
        <v>2576</v>
      </c>
      <c r="T843" s="79" t="s">
        <v>2577</v>
      </c>
      <c r="U843" s="80" t="s">
        <v>5764</v>
      </c>
      <c r="V843" s="80" t="s">
        <v>5946</v>
      </c>
      <c r="W843" s="79" t="s">
        <v>5946</v>
      </c>
      <c r="X843" s="81">
        <v>43050</v>
      </c>
      <c r="Y843" s="79">
        <v>2017060093032</v>
      </c>
      <c r="Z843" s="79" t="s">
        <v>5946</v>
      </c>
      <c r="AA843" s="82">
        <f t="shared" si="16"/>
        <v>1</v>
      </c>
      <c r="AB843" s="80" t="s">
        <v>5947</v>
      </c>
      <c r="AC843" s="80" t="s">
        <v>2222</v>
      </c>
      <c r="AD843" s="80" t="s">
        <v>2221</v>
      </c>
      <c r="AE843" s="76" t="s">
        <v>5767</v>
      </c>
      <c r="AF843" s="79" t="s">
        <v>2223</v>
      </c>
      <c r="AG843" s="76" t="s">
        <v>2449</v>
      </c>
    </row>
    <row r="844" spans="1:33" s="83" customFormat="1" ht="76.5" x14ac:dyDescent="0.25">
      <c r="A844" s="74" t="s">
        <v>2553</v>
      </c>
      <c r="B844" s="75">
        <v>50193000</v>
      </c>
      <c r="C844" s="76" t="s">
        <v>5948</v>
      </c>
      <c r="D844" s="76" t="s">
        <v>4128</v>
      </c>
      <c r="E844" s="75" t="s">
        <v>2225</v>
      </c>
      <c r="F844" s="84" t="s">
        <v>2834</v>
      </c>
      <c r="G844" s="77" t="s">
        <v>2338</v>
      </c>
      <c r="H844" s="78">
        <v>84512168</v>
      </c>
      <c r="I844" s="78">
        <v>84512168</v>
      </c>
      <c r="J844" s="79" t="s">
        <v>4136</v>
      </c>
      <c r="K844" s="79" t="s">
        <v>2544</v>
      </c>
      <c r="L844" s="76" t="s">
        <v>2554</v>
      </c>
      <c r="M844" s="76" t="s">
        <v>2555</v>
      </c>
      <c r="N844" s="76">
        <v>3835465</v>
      </c>
      <c r="O844" s="76" t="s">
        <v>2556</v>
      </c>
      <c r="P844" s="79" t="s">
        <v>2557</v>
      </c>
      <c r="Q844" s="79" t="s">
        <v>2577</v>
      </c>
      <c r="R844" s="79" t="s">
        <v>5763</v>
      </c>
      <c r="S844" s="79" t="s">
        <v>2576</v>
      </c>
      <c r="T844" s="79" t="s">
        <v>2577</v>
      </c>
      <c r="U844" s="80" t="s">
        <v>5764</v>
      </c>
      <c r="V844" s="80" t="s">
        <v>5949</v>
      </c>
      <c r="W844" s="79" t="s">
        <v>5949</v>
      </c>
      <c r="X844" s="81">
        <v>43050</v>
      </c>
      <c r="Y844" s="79">
        <v>2017060093032</v>
      </c>
      <c r="Z844" s="79" t="s">
        <v>5949</v>
      </c>
      <c r="AA844" s="82">
        <f t="shared" si="16"/>
        <v>1</v>
      </c>
      <c r="AB844" s="80" t="s">
        <v>5950</v>
      </c>
      <c r="AC844" s="80" t="s">
        <v>2222</v>
      </c>
      <c r="AD844" s="80" t="s">
        <v>2221</v>
      </c>
      <c r="AE844" s="76" t="s">
        <v>5767</v>
      </c>
      <c r="AF844" s="79" t="s">
        <v>2223</v>
      </c>
      <c r="AG844" s="76" t="s">
        <v>2449</v>
      </c>
    </row>
    <row r="845" spans="1:33" s="83" customFormat="1" ht="76.5" x14ac:dyDescent="0.25">
      <c r="A845" s="74" t="s">
        <v>2553</v>
      </c>
      <c r="B845" s="75">
        <v>50193000</v>
      </c>
      <c r="C845" s="76" t="s">
        <v>5951</v>
      </c>
      <c r="D845" s="76" t="s">
        <v>4128</v>
      </c>
      <c r="E845" s="75" t="s">
        <v>2225</v>
      </c>
      <c r="F845" s="84" t="s">
        <v>2834</v>
      </c>
      <c r="G845" s="77" t="s">
        <v>2338</v>
      </c>
      <c r="H845" s="78">
        <v>379849792</v>
      </c>
      <c r="I845" s="78">
        <v>379849792</v>
      </c>
      <c r="J845" s="79" t="s">
        <v>4136</v>
      </c>
      <c r="K845" s="79" t="s">
        <v>2544</v>
      </c>
      <c r="L845" s="76" t="s">
        <v>2554</v>
      </c>
      <c r="M845" s="76" t="s">
        <v>2555</v>
      </c>
      <c r="N845" s="76">
        <v>3835465</v>
      </c>
      <c r="O845" s="76" t="s">
        <v>2556</v>
      </c>
      <c r="P845" s="79" t="s">
        <v>2557</v>
      </c>
      <c r="Q845" s="79" t="s">
        <v>2577</v>
      </c>
      <c r="R845" s="79" t="s">
        <v>5763</v>
      </c>
      <c r="S845" s="79" t="s">
        <v>2576</v>
      </c>
      <c r="T845" s="79" t="s">
        <v>2577</v>
      </c>
      <c r="U845" s="80" t="s">
        <v>5764</v>
      </c>
      <c r="V845" s="80" t="s">
        <v>5952</v>
      </c>
      <c r="W845" s="79" t="s">
        <v>5952</v>
      </c>
      <c r="X845" s="81">
        <v>43050</v>
      </c>
      <c r="Y845" s="79">
        <v>2017060093032</v>
      </c>
      <c r="Z845" s="79" t="s">
        <v>5952</v>
      </c>
      <c r="AA845" s="82">
        <f t="shared" ref="AA845:AA908" si="17">+IF(AND(W845="",X845="",Y845="",Z845=""),"",IF(AND(W845&lt;&gt;"",X845="",Y845="",Z845=""),0%,IF(AND(W845&lt;&gt;"",X845&lt;&gt;"",Y845="",Z845=""),33%,IF(AND(W845&lt;&gt;"",X845&lt;&gt;"",Y845&lt;&gt;"",Z845=""),66%,IF(AND(W845&lt;&gt;"",X845&lt;&gt;"",Y845&lt;&gt;"",Z845&lt;&gt;""),100%,"Información incompleta")))))</f>
        <v>1</v>
      </c>
      <c r="AB845" s="80" t="s">
        <v>2570</v>
      </c>
      <c r="AC845" s="80" t="s">
        <v>2222</v>
      </c>
      <c r="AD845" s="80" t="s">
        <v>2221</v>
      </c>
      <c r="AE845" s="76" t="s">
        <v>5767</v>
      </c>
      <c r="AF845" s="79" t="s">
        <v>2223</v>
      </c>
      <c r="AG845" s="76" t="s">
        <v>2449</v>
      </c>
    </row>
    <row r="846" spans="1:33" s="83" customFormat="1" ht="76.5" x14ac:dyDescent="0.25">
      <c r="A846" s="74" t="s">
        <v>2553</v>
      </c>
      <c r="B846" s="75">
        <v>50193000</v>
      </c>
      <c r="C846" s="76" t="s">
        <v>5953</v>
      </c>
      <c r="D846" s="76" t="s">
        <v>4128</v>
      </c>
      <c r="E846" s="75" t="s">
        <v>2225</v>
      </c>
      <c r="F846" s="84" t="s">
        <v>2834</v>
      </c>
      <c r="G846" s="77" t="s">
        <v>2338</v>
      </c>
      <c r="H846" s="78">
        <v>69495576</v>
      </c>
      <c r="I846" s="78">
        <v>69495576</v>
      </c>
      <c r="J846" s="79" t="s">
        <v>4136</v>
      </c>
      <c r="K846" s="79" t="s">
        <v>2544</v>
      </c>
      <c r="L846" s="76" t="s">
        <v>2554</v>
      </c>
      <c r="M846" s="76" t="s">
        <v>2555</v>
      </c>
      <c r="N846" s="76">
        <v>3835465</v>
      </c>
      <c r="O846" s="76" t="s">
        <v>2556</v>
      </c>
      <c r="P846" s="79" t="s">
        <v>2557</v>
      </c>
      <c r="Q846" s="79" t="s">
        <v>2577</v>
      </c>
      <c r="R846" s="79" t="s">
        <v>5763</v>
      </c>
      <c r="S846" s="79" t="s">
        <v>2576</v>
      </c>
      <c r="T846" s="79" t="s">
        <v>2577</v>
      </c>
      <c r="U846" s="80" t="s">
        <v>5764</v>
      </c>
      <c r="V846" s="80" t="s">
        <v>5954</v>
      </c>
      <c r="W846" s="79" t="s">
        <v>5954</v>
      </c>
      <c r="X846" s="81">
        <v>43050</v>
      </c>
      <c r="Y846" s="79">
        <v>2017060093032</v>
      </c>
      <c r="Z846" s="79" t="s">
        <v>5954</v>
      </c>
      <c r="AA846" s="82">
        <f t="shared" si="17"/>
        <v>1</v>
      </c>
      <c r="AB846" s="80" t="s">
        <v>2571</v>
      </c>
      <c r="AC846" s="80" t="s">
        <v>2222</v>
      </c>
      <c r="AD846" s="80" t="s">
        <v>2221</v>
      </c>
      <c r="AE846" s="76" t="s">
        <v>5767</v>
      </c>
      <c r="AF846" s="79" t="s">
        <v>2223</v>
      </c>
      <c r="AG846" s="76" t="s">
        <v>2449</v>
      </c>
    </row>
    <row r="847" spans="1:33" s="83" customFormat="1" ht="76.5" x14ac:dyDescent="0.25">
      <c r="A847" s="74" t="s">
        <v>2553</v>
      </c>
      <c r="B847" s="75">
        <v>50193000</v>
      </c>
      <c r="C847" s="76" t="s">
        <v>5955</v>
      </c>
      <c r="D847" s="76" t="s">
        <v>4128</v>
      </c>
      <c r="E847" s="75" t="s">
        <v>2225</v>
      </c>
      <c r="F847" s="84" t="s">
        <v>2834</v>
      </c>
      <c r="G847" s="77" t="s">
        <v>2338</v>
      </c>
      <c r="H847" s="78">
        <v>120898384</v>
      </c>
      <c r="I847" s="78">
        <v>120898384</v>
      </c>
      <c r="J847" s="79" t="s">
        <v>4136</v>
      </c>
      <c r="K847" s="79" t="s">
        <v>2544</v>
      </c>
      <c r="L847" s="76" t="s">
        <v>2554</v>
      </c>
      <c r="M847" s="76" t="s">
        <v>2555</v>
      </c>
      <c r="N847" s="76">
        <v>3835465</v>
      </c>
      <c r="O847" s="76" t="s">
        <v>2556</v>
      </c>
      <c r="P847" s="79" t="s">
        <v>2557</v>
      </c>
      <c r="Q847" s="79" t="s">
        <v>2577</v>
      </c>
      <c r="R847" s="79" t="s">
        <v>5763</v>
      </c>
      <c r="S847" s="79" t="s">
        <v>2576</v>
      </c>
      <c r="T847" s="79" t="s">
        <v>2577</v>
      </c>
      <c r="U847" s="80" t="s">
        <v>5764</v>
      </c>
      <c r="V847" s="80" t="s">
        <v>5956</v>
      </c>
      <c r="W847" s="79" t="s">
        <v>5956</v>
      </c>
      <c r="X847" s="81">
        <v>43050</v>
      </c>
      <c r="Y847" s="79">
        <v>2017060093032</v>
      </c>
      <c r="Z847" s="79" t="s">
        <v>5956</v>
      </c>
      <c r="AA847" s="82">
        <f t="shared" si="17"/>
        <v>1</v>
      </c>
      <c r="AB847" s="80" t="s">
        <v>5957</v>
      </c>
      <c r="AC847" s="80" t="s">
        <v>2222</v>
      </c>
      <c r="AD847" s="80" t="s">
        <v>2221</v>
      </c>
      <c r="AE847" s="76" t="s">
        <v>5767</v>
      </c>
      <c r="AF847" s="79" t="s">
        <v>2223</v>
      </c>
      <c r="AG847" s="76" t="s">
        <v>2449</v>
      </c>
    </row>
    <row r="848" spans="1:33" s="83" customFormat="1" ht="76.5" x14ac:dyDescent="0.25">
      <c r="A848" s="74" t="s">
        <v>2553</v>
      </c>
      <c r="B848" s="75">
        <v>50193000</v>
      </c>
      <c r="C848" s="76" t="s">
        <v>5958</v>
      </c>
      <c r="D848" s="76" t="s">
        <v>4128</v>
      </c>
      <c r="E848" s="75" t="s">
        <v>2225</v>
      </c>
      <c r="F848" s="84" t="s">
        <v>2834</v>
      </c>
      <c r="G848" s="77" t="s">
        <v>2338</v>
      </c>
      <c r="H848" s="78">
        <v>367460768</v>
      </c>
      <c r="I848" s="78">
        <v>367460768</v>
      </c>
      <c r="J848" s="79" t="s">
        <v>4136</v>
      </c>
      <c r="K848" s="79" t="s">
        <v>2544</v>
      </c>
      <c r="L848" s="76" t="s">
        <v>2554</v>
      </c>
      <c r="M848" s="76" t="s">
        <v>2555</v>
      </c>
      <c r="N848" s="76">
        <v>3835465</v>
      </c>
      <c r="O848" s="76" t="s">
        <v>2556</v>
      </c>
      <c r="P848" s="79" t="s">
        <v>2557</v>
      </c>
      <c r="Q848" s="79" t="s">
        <v>2577</v>
      </c>
      <c r="R848" s="79" t="s">
        <v>5763</v>
      </c>
      <c r="S848" s="79" t="s">
        <v>2576</v>
      </c>
      <c r="T848" s="79" t="s">
        <v>2577</v>
      </c>
      <c r="U848" s="80" t="s">
        <v>5764</v>
      </c>
      <c r="V848" s="80" t="s">
        <v>5959</v>
      </c>
      <c r="W848" s="79" t="s">
        <v>5959</v>
      </c>
      <c r="X848" s="81">
        <v>43050</v>
      </c>
      <c r="Y848" s="79">
        <v>2017060093032</v>
      </c>
      <c r="Z848" s="79" t="s">
        <v>5959</v>
      </c>
      <c r="AA848" s="82">
        <f t="shared" si="17"/>
        <v>1</v>
      </c>
      <c r="AB848" s="80" t="s">
        <v>5960</v>
      </c>
      <c r="AC848" s="80" t="s">
        <v>2222</v>
      </c>
      <c r="AD848" s="80" t="s">
        <v>2221</v>
      </c>
      <c r="AE848" s="76" t="s">
        <v>5767</v>
      </c>
      <c r="AF848" s="79" t="s">
        <v>2223</v>
      </c>
      <c r="AG848" s="76" t="s">
        <v>2449</v>
      </c>
    </row>
    <row r="849" spans="1:33" s="83" customFormat="1" ht="76.5" x14ac:dyDescent="0.25">
      <c r="A849" s="74" t="s">
        <v>2553</v>
      </c>
      <c r="B849" s="75">
        <v>50193000</v>
      </c>
      <c r="C849" s="76" t="s">
        <v>5961</v>
      </c>
      <c r="D849" s="76" t="s">
        <v>4128</v>
      </c>
      <c r="E849" s="75" t="s">
        <v>2225</v>
      </c>
      <c r="F849" s="84" t="s">
        <v>2834</v>
      </c>
      <c r="G849" s="77" t="s">
        <v>2338</v>
      </c>
      <c r="H849" s="78">
        <v>189119344</v>
      </c>
      <c r="I849" s="78">
        <v>189119344</v>
      </c>
      <c r="J849" s="79" t="s">
        <v>4136</v>
      </c>
      <c r="K849" s="79" t="s">
        <v>2544</v>
      </c>
      <c r="L849" s="76" t="s">
        <v>2554</v>
      </c>
      <c r="M849" s="76" t="s">
        <v>2555</v>
      </c>
      <c r="N849" s="76">
        <v>3835465</v>
      </c>
      <c r="O849" s="76" t="s">
        <v>2556</v>
      </c>
      <c r="P849" s="79" t="s">
        <v>2557</v>
      </c>
      <c r="Q849" s="79" t="s">
        <v>2577</v>
      </c>
      <c r="R849" s="79" t="s">
        <v>5763</v>
      </c>
      <c r="S849" s="79" t="s">
        <v>2576</v>
      </c>
      <c r="T849" s="79" t="s">
        <v>2577</v>
      </c>
      <c r="U849" s="80" t="s">
        <v>5764</v>
      </c>
      <c r="V849" s="80" t="s">
        <v>5962</v>
      </c>
      <c r="W849" s="79" t="s">
        <v>5962</v>
      </c>
      <c r="X849" s="81">
        <v>43050</v>
      </c>
      <c r="Y849" s="79">
        <v>2017060093032</v>
      </c>
      <c r="Z849" s="79" t="s">
        <v>5962</v>
      </c>
      <c r="AA849" s="82">
        <f t="shared" si="17"/>
        <v>1</v>
      </c>
      <c r="AB849" s="80" t="s">
        <v>5963</v>
      </c>
      <c r="AC849" s="80" t="s">
        <v>2222</v>
      </c>
      <c r="AD849" s="80" t="s">
        <v>2221</v>
      </c>
      <c r="AE849" s="76" t="s">
        <v>5767</v>
      </c>
      <c r="AF849" s="79" t="s">
        <v>2223</v>
      </c>
      <c r="AG849" s="76" t="s">
        <v>2449</v>
      </c>
    </row>
    <row r="850" spans="1:33" s="83" customFormat="1" ht="76.5" x14ac:dyDescent="0.25">
      <c r="A850" s="74" t="s">
        <v>2553</v>
      </c>
      <c r="B850" s="75">
        <v>50193000</v>
      </c>
      <c r="C850" s="76" t="s">
        <v>5964</v>
      </c>
      <c r="D850" s="76" t="s">
        <v>4128</v>
      </c>
      <c r="E850" s="75" t="s">
        <v>2225</v>
      </c>
      <c r="F850" s="84" t="s">
        <v>2834</v>
      </c>
      <c r="G850" s="77" t="s">
        <v>2338</v>
      </c>
      <c r="H850" s="78">
        <v>367945280</v>
      </c>
      <c r="I850" s="78">
        <v>367945280</v>
      </c>
      <c r="J850" s="79" t="s">
        <v>4136</v>
      </c>
      <c r="K850" s="79" t="s">
        <v>2544</v>
      </c>
      <c r="L850" s="76" t="s">
        <v>2554</v>
      </c>
      <c r="M850" s="76" t="s">
        <v>2555</v>
      </c>
      <c r="N850" s="76">
        <v>3835465</v>
      </c>
      <c r="O850" s="76" t="s">
        <v>2556</v>
      </c>
      <c r="P850" s="79" t="s">
        <v>2557</v>
      </c>
      <c r="Q850" s="79" t="s">
        <v>2577</v>
      </c>
      <c r="R850" s="79" t="s">
        <v>5763</v>
      </c>
      <c r="S850" s="79" t="s">
        <v>2576</v>
      </c>
      <c r="T850" s="79" t="s">
        <v>2577</v>
      </c>
      <c r="U850" s="80" t="s">
        <v>5764</v>
      </c>
      <c r="V850" s="80" t="s">
        <v>5965</v>
      </c>
      <c r="W850" s="79" t="s">
        <v>5965</v>
      </c>
      <c r="X850" s="81">
        <v>43050</v>
      </c>
      <c r="Y850" s="79">
        <v>2017060093032</v>
      </c>
      <c r="Z850" s="79" t="s">
        <v>5965</v>
      </c>
      <c r="AA850" s="82">
        <f t="shared" si="17"/>
        <v>1</v>
      </c>
      <c r="AB850" s="80" t="s">
        <v>5966</v>
      </c>
      <c r="AC850" s="80" t="s">
        <v>2222</v>
      </c>
      <c r="AD850" s="80" t="s">
        <v>2221</v>
      </c>
      <c r="AE850" s="76" t="s">
        <v>5767</v>
      </c>
      <c r="AF850" s="79" t="s">
        <v>2223</v>
      </c>
      <c r="AG850" s="76" t="s">
        <v>2449</v>
      </c>
    </row>
    <row r="851" spans="1:33" s="83" customFormat="1" ht="76.5" x14ac:dyDescent="0.25">
      <c r="A851" s="74" t="s">
        <v>2553</v>
      </c>
      <c r="B851" s="75">
        <v>50193000</v>
      </c>
      <c r="C851" s="76" t="s">
        <v>5967</v>
      </c>
      <c r="D851" s="76" t="s">
        <v>4128</v>
      </c>
      <c r="E851" s="75" t="s">
        <v>2225</v>
      </c>
      <c r="F851" s="84" t="s">
        <v>2834</v>
      </c>
      <c r="G851" s="77" t="s">
        <v>2338</v>
      </c>
      <c r="H851" s="78">
        <v>1235261060</v>
      </c>
      <c r="I851" s="78">
        <v>1235261060</v>
      </c>
      <c r="J851" s="79" t="s">
        <v>4136</v>
      </c>
      <c r="K851" s="79" t="s">
        <v>2544</v>
      </c>
      <c r="L851" s="76" t="s">
        <v>2554</v>
      </c>
      <c r="M851" s="76" t="s">
        <v>2555</v>
      </c>
      <c r="N851" s="76">
        <v>3835465</v>
      </c>
      <c r="O851" s="76" t="s">
        <v>2556</v>
      </c>
      <c r="P851" s="79" t="s">
        <v>2557</v>
      </c>
      <c r="Q851" s="79" t="s">
        <v>2577</v>
      </c>
      <c r="R851" s="79" t="s">
        <v>5763</v>
      </c>
      <c r="S851" s="79" t="s">
        <v>2576</v>
      </c>
      <c r="T851" s="79" t="s">
        <v>2577</v>
      </c>
      <c r="U851" s="80" t="s">
        <v>5764</v>
      </c>
      <c r="V851" s="80" t="s">
        <v>5968</v>
      </c>
      <c r="W851" s="79" t="s">
        <v>5968</v>
      </c>
      <c r="X851" s="81">
        <v>43050</v>
      </c>
      <c r="Y851" s="79">
        <v>2017060093032</v>
      </c>
      <c r="Z851" s="79" t="s">
        <v>5968</v>
      </c>
      <c r="AA851" s="82">
        <f t="shared" si="17"/>
        <v>1</v>
      </c>
      <c r="AB851" s="80" t="s">
        <v>5969</v>
      </c>
      <c r="AC851" s="80" t="s">
        <v>2222</v>
      </c>
      <c r="AD851" s="80" t="s">
        <v>2221</v>
      </c>
      <c r="AE851" s="76" t="s">
        <v>5767</v>
      </c>
      <c r="AF851" s="79" t="s">
        <v>2223</v>
      </c>
      <c r="AG851" s="76" t="s">
        <v>2449</v>
      </c>
    </row>
    <row r="852" spans="1:33" s="83" customFormat="1" ht="76.5" x14ac:dyDescent="0.25">
      <c r="A852" s="74" t="s">
        <v>2553</v>
      </c>
      <c r="B852" s="75">
        <v>50193000</v>
      </c>
      <c r="C852" s="76" t="s">
        <v>5970</v>
      </c>
      <c r="D852" s="76" t="s">
        <v>4128</v>
      </c>
      <c r="E852" s="75" t="s">
        <v>2225</v>
      </c>
      <c r="F852" s="84" t="s">
        <v>2834</v>
      </c>
      <c r="G852" s="77" t="s">
        <v>2338</v>
      </c>
      <c r="H852" s="78">
        <v>42789280</v>
      </c>
      <c r="I852" s="78">
        <v>42789280</v>
      </c>
      <c r="J852" s="79" t="s">
        <v>4136</v>
      </c>
      <c r="K852" s="79" t="s">
        <v>2544</v>
      </c>
      <c r="L852" s="76" t="s">
        <v>2554</v>
      </c>
      <c r="M852" s="76" t="s">
        <v>2555</v>
      </c>
      <c r="N852" s="76">
        <v>3835465</v>
      </c>
      <c r="O852" s="76" t="s">
        <v>2556</v>
      </c>
      <c r="P852" s="79" t="s">
        <v>2557</v>
      </c>
      <c r="Q852" s="79" t="s">
        <v>2577</v>
      </c>
      <c r="R852" s="79" t="s">
        <v>5763</v>
      </c>
      <c r="S852" s="79" t="s">
        <v>2576</v>
      </c>
      <c r="T852" s="79" t="s">
        <v>2577</v>
      </c>
      <c r="U852" s="80" t="s">
        <v>5764</v>
      </c>
      <c r="V852" s="80" t="s">
        <v>5971</v>
      </c>
      <c r="W852" s="79" t="s">
        <v>5971</v>
      </c>
      <c r="X852" s="81">
        <v>43050</v>
      </c>
      <c r="Y852" s="79">
        <v>2017060093032</v>
      </c>
      <c r="Z852" s="79" t="s">
        <v>5971</v>
      </c>
      <c r="AA852" s="82">
        <f t="shared" si="17"/>
        <v>1</v>
      </c>
      <c r="AB852" s="80" t="s">
        <v>5972</v>
      </c>
      <c r="AC852" s="80" t="s">
        <v>2222</v>
      </c>
      <c r="AD852" s="80" t="s">
        <v>2221</v>
      </c>
      <c r="AE852" s="76" t="s">
        <v>5767</v>
      </c>
      <c r="AF852" s="79" t="s">
        <v>2223</v>
      </c>
      <c r="AG852" s="76" t="s">
        <v>2449</v>
      </c>
    </row>
    <row r="853" spans="1:33" s="83" customFormat="1" ht="76.5" x14ac:dyDescent="0.25">
      <c r="A853" s="74" t="s">
        <v>2553</v>
      </c>
      <c r="B853" s="75">
        <v>50193000</v>
      </c>
      <c r="C853" s="76" t="s">
        <v>5973</v>
      </c>
      <c r="D853" s="76" t="s">
        <v>4128</v>
      </c>
      <c r="E853" s="75" t="s">
        <v>2225</v>
      </c>
      <c r="F853" s="84" t="s">
        <v>2834</v>
      </c>
      <c r="G853" s="77" t="s">
        <v>2338</v>
      </c>
      <c r="H853" s="78">
        <v>179633696</v>
      </c>
      <c r="I853" s="78">
        <v>179633696</v>
      </c>
      <c r="J853" s="79" t="s">
        <v>4136</v>
      </c>
      <c r="K853" s="79" t="s">
        <v>2544</v>
      </c>
      <c r="L853" s="76" t="s">
        <v>2554</v>
      </c>
      <c r="M853" s="76" t="s">
        <v>2555</v>
      </c>
      <c r="N853" s="76">
        <v>3835465</v>
      </c>
      <c r="O853" s="76" t="s">
        <v>2556</v>
      </c>
      <c r="P853" s="79" t="s">
        <v>2557</v>
      </c>
      <c r="Q853" s="79" t="s">
        <v>2577</v>
      </c>
      <c r="R853" s="79" t="s">
        <v>5763</v>
      </c>
      <c r="S853" s="79" t="s">
        <v>2576</v>
      </c>
      <c r="T853" s="79" t="s">
        <v>2577</v>
      </c>
      <c r="U853" s="80" t="s">
        <v>5764</v>
      </c>
      <c r="V853" s="80" t="s">
        <v>5974</v>
      </c>
      <c r="W853" s="79" t="s">
        <v>5974</v>
      </c>
      <c r="X853" s="81">
        <v>43050</v>
      </c>
      <c r="Y853" s="79">
        <v>2017060093032</v>
      </c>
      <c r="Z853" s="79" t="s">
        <v>5974</v>
      </c>
      <c r="AA853" s="82">
        <f t="shared" si="17"/>
        <v>1</v>
      </c>
      <c r="AB853" s="80" t="s">
        <v>5975</v>
      </c>
      <c r="AC853" s="80" t="s">
        <v>2222</v>
      </c>
      <c r="AD853" s="80" t="s">
        <v>2221</v>
      </c>
      <c r="AE853" s="76" t="s">
        <v>5767</v>
      </c>
      <c r="AF853" s="79" t="s">
        <v>2223</v>
      </c>
      <c r="AG853" s="76" t="s">
        <v>2449</v>
      </c>
    </row>
    <row r="854" spans="1:33" s="83" customFormat="1" ht="76.5" x14ac:dyDescent="0.25">
      <c r="A854" s="74" t="s">
        <v>2553</v>
      </c>
      <c r="B854" s="75">
        <v>50193000</v>
      </c>
      <c r="C854" s="76" t="s">
        <v>5976</v>
      </c>
      <c r="D854" s="76" t="s">
        <v>4128</v>
      </c>
      <c r="E854" s="75" t="s">
        <v>2225</v>
      </c>
      <c r="F854" s="84" t="s">
        <v>2834</v>
      </c>
      <c r="G854" s="77" t="s">
        <v>2338</v>
      </c>
      <c r="H854" s="78">
        <v>60912120</v>
      </c>
      <c r="I854" s="78">
        <v>60912120</v>
      </c>
      <c r="J854" s="79" t="s">
        <v>4136</v>
      </c>
      <c r="K854" s="79" t="s">
        <v>2544</v>
      </c>
      <c r="L854" s="76" t="s">
        <v>2554</v>
      </c>
      <c r="M854" s="76" t="s">
        <v>2555</v>
      </c>
      <c r="N854" s="76">
        <v>3835465</v>
      </c>
      <c r="O854" s="76" t="s">
        <v>2556</v>
      </c>
      <c r="P854" s="79" t="s">
        <v>2557</v>
      </c>
      <c r="Q854" s="79" t="s">
        <v>2577</v>
      </c>
      <c r="R854" s="79" t="s">
        <v>5763</v>
      </c>
      <c r="S854" s="79" t="s">
        <v>2576</v>
      </c>
      <c r="T854" s="79" t="s">
        <v>2577</v>
      </c>
      <c r="U854" s="80" t="s">
        <v>5764</v>
      </c>
      <c r="V854" s="80" t="s">
        <v>5977</v>
      </c>
      <c r="W854" s="79" t="s">
        <v>5977</v>
      </c>
      <c r="X854" s="81">
        <v>43050</v>
      </c>
      <c r="Y854" s="79">
        <v>2017060093032</v>
      </c>
      <c r="Z854" s="79" t="s">
        <v>5977</v>
      </c>
      <c r="AA854" s="82">
        <f t="shared" si="17"/>
        <v>1</v>
      </c>
      <c r="AB854" s="80" t="s">
        <v>5978</v>
      </c>
      <c r="AC854" s="80" t="s">
        <v>2222</v>
      </c>
      <c r="AD854" s="80" t="s">
        <v>2221</v>
      </c>
      <c r="AE854" s="76" t="s">
        <v>5767</v>
      </c>
      <c r="AF854" s="79" t="s">
        <v>2223</v>
      </c>
      <c r="AG854" s="76" t="s">
        <v>2449</v>
      </c>
    </row>
    <row r="855" spans="1:33" s="83" customFormat="1" ht="76.5" x14ac:dyDescent="0.25">
      <c r="A855" s="74" t="s">
        <v>2553</v>
      </c>
      <c r="B855" s="75">
        <v>50193000</v>
      </c>
      <c r="C855" s="76" t="s">
        <v>5979</v>
      </c>
      <c r="D855" s="76" t="s">
        <v>4128</v>
      </c>
      <c r="E855" s="75" t="s">
        <v>2225</v>
      </c>
      <c r="F855" s="84" t="s">
        <v>2834</v>
      </c>
      <c r="G855" s="77" t="s">
        <v>2338</v>
      </c>
      <c r="H855" s="78">
        <v>203900416</v>
      </c>
      <c r="I855" s="78">
        <v>203900416</v>
      </c>
      <c r="J855" s="79" t="s">
        <v>4136</v>
      </c>
      <c r="K855" s="79" t="s">
        <v>2544</v>
      </c>
      <c r="L855" s="76" t="s">
        <v>2554</v>
      </c>
      <c r="M855" s="76" t="s">
        <v>2555</v>
      </c>
      <c r="N855" s="76">
        <v>3835465</v>
      </c>
      <c r="O855" s="76" t="s">
        <v>2556</v>
      </c>
      <c r="P855" s="79" t="s">
        <v>2557</v>
      </c>
      <c r="Q855" s="79" t="s">
        <v>2577</v>
      </c>
      <c r="R855" s="79" t="s">
        <v>5763</v>
      </c>
      <c r="S855" s="79" t="s">
        <v>2576</v>
      </c>
      <c r="T855" s="79" t="s">
        <v>2577</v>
      </c>
      <c r="U855" s="80" t="s">
        <v>5764</v>
      </c>
      <c r="V855" s="80" t="s">
        <v>5980</v>
      </c>
      <c r="W855" s="79" t="s">
        <v>5980</v>
      </c>
      <c r="X855" s="81">
        <v>43050</v>
      </c>
      <c r="Y855" s="79">
        <v>2017060093032</v>
      </c>
      <c r="Z855" s="79" t="s">
        <v>5980</v>
      </c>
      <c r="AA855" s="82">
        <f t="shared" si="17"/>
        <v>1</v>
      </c>
      <c r="AB855" s="80" t="s">
        <v>5981</v>
      </c>
      <c r="AC855" s="80" t="s">
        <v>2222</v>
      </c>
      <c r="AD855" s="80" t="s">
        <v>2221</v>
      </c>
      <c r="AE855" s="76" t="s">
        <v>5767</v>
      </c>
      <c r="AF855" s="79" t="s">
        <v>2223</v>
      </c>
      <c r="AG855" s="76" t="s">
        <v>2449</v>
      </c>
    </row>
    <row r="856" spans="1:33" s="83" customFormat="1" ht="76.5" x14ac:dyDescent="0.25">
      <c r="A856" s="74" t="s">
        <v>2553</v>
      </c>
      <c r="B856" s="75">
        <v>50193000</v>
      </c>
      <c r="C856" s="76" t="s">
        <v>5982</v>
      </c>
      <c r="D856" s="76" t="s">
        <v>4128</v>
      </c>
      <c r="E856" s="75" t="s">
        <v>2225</v>
      </c>
      <c r="F856" s="84" t="s">
        <v>2834</v>
      </c>
      <c r="G856" s="77" t="s">
        <v>2338</v>
      </c>
      <c r="H856" s="78">
        <v>402309472</v>
      </c>
      <c r="I856" s="78">
        <v>402309742</v>
      </c>
      <c r="J856" s="79" t="s">
        <v>4136</v>
      </c>
      <c r="K856" s="79" t="s">
        <v>2544</v>
      </c>
      <c r="L856" s="76" t="s">
        <v>2554</v>
      </c>
      <c r="M856" s="76" t="s">
        <v>2555</v>
      </c>
      <c r="N856" s="76">
        <v>3835465</v>
      </c>
      <c r="O856" s="76" t="s">
        <v>2556</v>
      </c>
      <c r="P856" s="79" t="s">
        <v>2557</v>
      </c>
      <c r="Q856" s="79" t="s">
        <v>2577</v>
      </c>
      <c r="R856" s="79" t="s">
        <v>5763</v>
      </c>
      <c r="S856" s="79" t="s">
        <v>2576</v>
      </c>
      <c r="T856" s="79" t="s">
        <v>2577</v>
      </c>
      <c r="U856" s="80" t="s">
        <v>5764</v>
      </c>
      <c r="V856" s="80" t="s">
        <v>5983</v>
      </c>
      <c r="W856" s="79" t="s">
        <v>5983</v>
      </c>
      <c r="X856" s="81">
        <v>43050</v>
      </c>
      <c r="Y856" s="79">
        <v>2017060093032</v>
      </c>
      <c r="Z856" s="79" t="s">
        <v>5983</v>
      </c>
      <c r="AA856" s="82">
        <f t="shared" si="17"/>
        <v>1</v>
      </c>
      <c r="AB856" s="80" t="s">
        <v>2572</v>
      </c>
      <c r="AC856" s="80" t="s">
        <v>2222</v>
      </c>
      <c r="AD856" s="80" t="s">
        <v>2221</v>
      </c>
      <c r="AE856" s="76" t="s">
        <v>5767</v>
      </c>
      <c r="AF856" s="79" t="s">
        <v>2223</v>
      </c>
      <c r="AG856" s="76" t="s">
        <v>2449</v>
      </c>
    </row>
    <row r="857" spans="1:33" s="83" customFormat="1" ht="76.5" x14ac:dyDescent="0.25">
      <c r="A857" s="74" t="s">
        <v>2553</v>
      </c>
      <c r="B857" s="75">
        <v>50193000</v>
      </c>
      <c r="C857" s="76" t="s">
        <v>5984</v>
      </c>
      <c r="D857" s="76" t="s">
        <v>4128</v>
      </c>
      <c r="E857" s="75" t="s">
        <v>2225</v>
      </c>
      <c r="F857" s="84" t="s">
        <v>2834</v>
      </c>
      <c r="G857" s="77" t="s">
        <v>2338</v>
      </c>
      <c r="H857" s="78">
        <v>261835536</v>
      </c>
      <c r="I857" s="78">
        <v>261835536</v>
      </c>
      <c r="J857" s="79" t="s">
        <v>4136</v>
      </c>
      <c r="K857" s="79" t="s">
        <v>2544</v>
      </c>
      <c r="L857" s="76" t="s">
        <v>2554</v>
      </c>
      <c r="M857" s="76" t="s">
        <v>2555</v>
      </c>
      <c r="N857" s="76">
        <v>3835465</v>
      </c>
      <c r="O857" s="76" t="s">
        <v>2556</v>
      </c>
      <c r="P857" s="79" t="s">
        <v>2557</v>
      </c>
      <c r="Q857" s="79" t="s">
        <v>2577</v>
      </c>
      <c r="R857" s="79" t="s">
        <v>5763</v>
      </c>
      <c r="S857" s="79" t="s">
        <v>2576</v>
      </c>
      <c r="T857" s="79" t="s">
        <v>2577</v>
      </c>
      <c r="U857" s="80" t="s">
        <v>5764</v>
      </c>
      <c r="V857" s="80" t="s">
        <v>5985</v>
      </c>
      <c r="W857" s="79" t="s">
        <v>5985</v>
      </c>
      <c r="X857" s="81">
        <v>43050</v>
      </c>
      <c r="Y857" s="79">
        <v>2017060093032</v>
      </c>
      <c r="Z857" s="79" t="s">
        <v>5985</v>
      </c>
      <c r="AA857" s="82">
        <f t="shared" si="17"/>
        <v>1</v>
      </c>
      <c r="AB857" s="80" t="s">
        <v>5986</v>
      </c>
      <c r="AC857" s="80" t="s">
        <v>2222</v>
      </c>
      <c r="AD857" s="80" t="s">
        <v>2221</v>
      </c>
      <c r="AE857" s="76" t="s">
        <v>5767</v>
      </c>
      <c r="AF857" s="79" t="s">
        <v>2223</v>
      </c>
      <c r="AG857" s="76" t="s">
        <v>2449</v>
      </c>
    </row>
    <row r="858" spans="1:33" s="83" customFormat="1" ht="76.5" x14ac:dyDescent="0.25">
      <c r="A858" s="74" t="s">
        <v>2553</v>
      </c>
      <c r="B858" s="75">
        <v>50193000</v>
      </c>
      <c r="C858" s="76" t="s">
        <v>5987</v>
      </c>
      <c r="D858" s="76" t="s">
        <v>4128</v>
      </c>
      <c r="E858" s="75" t="s">
        <v>2225</v>
      </c>
      <c r="F858" s="84" t="s">
        <v>2834</v>
      </c>
      <c r="G858" s="77" t="s">
        <v>2338</v>
      </c>
      <c r="H858" s="78">
        <v>454826816</v>
      </c>
      <c r="I858" s="78">
        <v>454826816</v>
      </c>
      <c r="J858" s="79" t="s">
        <v>4136</v>
      </c>
      <c r="K858" s="79" t="s">
        <v>2544</v>
      </c>
      <c r="L858" s="76" t="s">
        <v>2554</v>
      </c>
      <c r="M858" s="76" t="s">
        <v>2555</v>
      </c>
      <c r="N858" s="76">
        <v>3835465</v>
      </c>
      <c r="O858" s="76" t="s">
        <v>2556</v>
      </c>
      <c r="P858" s="79" t="s">
        <v>2557</v>
      </c>
      <c r="Q858" s="79" t="s">
        <v>2577</v>
      </c>
      <c r="R858" s="79" t="s">
        <v>5763</v>
      </c>
      <c r="S858" s="79" t="s">
        <v>2576</v>
      </c>
      <c r="T858" s="79" t="s">
        <v>2577</v>
      </c>
      <c r="U858" s="80" t="s">
        <v>5764</v>
      </c>
      <c r="V858" s="80" t="s">
        <v>5988</v>
      </c>
      <c r="W858" s="79" t="s">
        <v>5988</v>
      </c>
      <c r="X858" s="81">
        <v>43050</v>
      </c>
      <c r="Y858" s="79">
        <v>2017060093032</v>
      </c>
      <c r="Z858" s="79" t="s">
        <v>5988</v>
      </c>
      <c r="AA858" s="82">
        <f t="shared" si="17"/>
        <v>1</v>
      </c>
      <c r="AB858" s="80" t="s">
        <v>5989</v>
      </c>
      <c r="AC858" s="80" t="s">
        <v>2222</v>
      </c>
      <c r="AD858" s="80" t="s">
        <v>2221</v>
      </c>
      <c r="AE858" s="76" t="s">
        <v>5767</v>
      </c>
      <c r="AF858" s="79" t="s">
        <v>2223</v>
      </c>
      <c r="AG858" s="76" t="s">
        <v>2449</v>
      </c>
    </row>
    <row r="859" spans="1:33" s="83" customFormat="1" ht="76.5" x14ac:dyDescent="0.25">
      <c r="A859" s="74" t="s">
        <v>2553</v>
      </c>
      <c r="B859" s="75">
        <v>50193000</v>
      </c>
      <c r="C859" s="76" t="s">
        <v>5990</v>
      </c>
      <c r="D859" s="76" t="s">
        <v>4128</v>
      </c>
      <c r="E859" s="75" t="s">
        <v>2225</v>
      </c>
      <c r="F859" s="84" t="s">
        <v>2834</v>
      </c>
      <c r="G859" s="77" t="s">
        <v>2338</v>
      </c>
      <c r="H859" s="78">
        <v>118143704</v>
      </c>
      <c r="I859" s="78">
        <v>118143704</v>
      </c>
      <c r="J859" s="79" t="s">
        <v>4136</v>
      </c>
      <c r="K859" s="79" t="s">
        <v>2544</v>
      </c>
      <c r="L859" s="76" t="s">
        <v>2554</v>
      </c>
      <c r="M859" s="76" t="s">
        <v>2555</v>
      </c>
      <c r="N859" s="76">
        <v>3835465</v>
      </c>
      <c r="O859" s="76" t="s">
        <v>2556</v>
      </c>
      <c r="P859" s="79" t="s">
        <v>2557</v>
      </c>
      <c r="Q859" s="79" t="s">
        <v>2577</v>
      </c>
      <c r="R859" s="79" t="s">
        <v>5763</v>
      </c>
      <c r="S859" s="79" t="s">
        <v>2576</v>
      </c>
      <c r="T859" s="79" t="s">
        <v>2577</v>
      </c>
      <c r="U859" s="80" t="s">
        <v>5764</v>
      </c>
      <c r="V859" s="80" t="s">
        <v>5991</v>
      </c>
      <c r="W859" s="79" t="s">
        <v>5991</v>
      </c>
      <c r="X859" s="81">
        <v>43050</v>
      </c>
      <c r="Y859" s="79">
        <v>2017060093032</v>
      </c>
      <c r="Z859" s="79" t="s">
        <v>5991</v>
      </c>
      <c r="AA859" s="82">
        <f t="shared" si="17"/>
        <v>1</v>
      </c>
      <c r="AB859" s="80" t="s">
        <v>5992</v>
      </c>
      <c r="AC859" s="80" t="s">
        <v>2222</v>
      </c>
      <c r="AD859" s="80" t="s">
        <v>2221</v>
      </c>
      <c r="AE859" s="76" t="s">
        <v>5767</v>
      </c>
      <c r="AF859" s="79" t="s">
        <v>2223</v>
      </c>
      <c r="AG859" s="76" t="s">
        <v>2449</v>
      </c>
    </row>
    <row r="860" spans="1:33" s="83" customFormat="1" ht="76.5" x14ac:dyDescent="0.25">
      <c r="A860" s="74" t="s">
        <v>2553</v>
      </c>
      <c r="B860" s="75">
        <v>50193000</v>
      </c>
      <c r="C860" s="76" t="s">
        <v>5993</v>
      </c>
      <c r="D860" s="76" t="s">
        <v>4128</v>
      </c>
      <c r="E860" s="75" t="s">
        <v>2225</v>
      </c>
      <c r="F860" s="84" t="s">
        <v>2834</v>
      </c>
      <c r="G860" s="77" t="s">
        <v>2338</v>
      </c>
      <c r="H860" s="78">
        <v>230145936</v>
      </c>
      <c r="I860" s="78">
        <v>230145936</v>
      </c>
      <c r="J860" s="79" t="s">
        <v>4136</v>
      </c>
      <c r="K860" s="79" t="s">
        <v>2544</v>
      </c>
      <c r="L860" s="76" t="s">
        <v>2554</v>
      </c>
      <c r="M860" s="76" t="s">
        <v>2555</v>
      </c>
      <c r="N860" s="76">
        <v>3835465</v>
      </c>
      <c r="O860" s="76" t="s">
        <v>2556</v>
      </c>
      <c r="P860" s="79" t="s">
        <v>2557</v>
      </c>
      <c r="Q860" s="79" t="s">
        <v>2577</v>
      </c>
      <c r="R860" s="79" t="s">
        <v>5763</v>
      </c>
      <c r="S860" s="79" t="s">
        <v>2576</v>
      </c>
      <c r="T860" s="79" t="s">
        <v>2577</v>
      </c>
      <c r="U860" s="80" t="s">
        <v>5764</v>
      </c>
      <c r="V860" s="80" t="s">
        <v>5994</v>
      </c>
      <c r="W860" s="79" t="s">
        <v>5994</v>
      </c>
      <c r="X860" s="81">
        <v>43050</v>
      </c>
      <c r="Y860" s="79">
        <v>2017060093032</v>
      </c>
      <c r="Z860" s="79" t="s">
        <v>5994</v>
      </c>
      <c r="AA860" s="82">
        <f t="shared" si="17"/>
        <v>1</v>
      </c>
      <c r="AB860" s="80" t="s">
        <v>5995</v>
      </c>
      <c r="AC860" s="80" t="s">
        <v>2222</v>
      </c>
      <c r="AD860" s="80" t="s">
        <v>2221</v>
      </c>
      <c r="AE860" s="76" t="s">
        <v>5767</v>
      </c>
      <c r="AF860" s="79" t="s">
        <v>2223</v>
      </c>
      <c r="AG860" s="76" t="s">
        <v>2449</v>
      </c>
    </row>
    <row r="861" spans="1:33" s="83" customFormat="1" ht="89.25" x14ac:dyDescent="0.25">
      <c r="A861" s="74" t="s">
        <v>2553</v>
      </c>
      <c r="B861" s="75">
        <v>50193000</v>
      </c>
      <c r="C861" s="76" t="s">
        <v>5996</v>
      </c>
      <c r="D861" s="76" t="s">
        <v>4128</v>
      </c>
      <c r="E861" s="75" t="s">
        <v>2225</v>
      </c>
      <c r="F861" s="84" t="s">
        <v>2834</v>
      </c>
      <c r="G861" s="77" t="s">
        <v>2338</v>
      </c>
      <c r="H861" s="78">
        <v>89510952</v>
      </c>
      <c r="I861" s="78">
        <v>89510952</v>
      </c>
      <c r="J861" s="79" t="s">
        <v>4136</v>
      </c>
      <c r="K861" s="79" t="s">
        <v>2544</v>
      </c>
      <c r="L861" s="76" t="s">
        <v>2554</v>
      </c>
      <c r="M861" s="76" t="s">
        <v>2555</v>
      </c>
      <c r="N861" s="76">
        <v>3835465</v>
      </c>
      <c r="O861" s="76" t="s">
        <v>2556</v>
      </c>
      <c r="P861" s="79" t="s">
        <v>2557</v>
      </c>
      <c r="Q861" s="79" t="s">
        <v>2577</v>
      </c>
      <c r="R861" s="79" t="s">
        <v>5763</v>
      </c>
      <c r="S861" s="79" t="s">
        <v>2576</v>
      </c>
      <c r="T861" s="79" t="s">
        <v>2577</v>
      </c>
      <c r="U861" s="80" t="s">
        <v>5764</v>
      </c>
      <c r="V861" s="80" t="s">
        <v>5997</v>
      </c>
      <c r="W861" s="79" t="s">
        <v>5997</v>
      </c>
      <c r="X861" s="81">
        <v>43050</v>
      </c>
      <c r="Y861" s="79">
        <v>2017060093032</v>
      </c>
      <c r="Z861" s="79" t="s">
        <v>5997</v>
      </c>
      <c r="AA861" s="82">
        <f t="shared" si="17"/>
        <v>1</v>
      </c>
      <c r="AB861" s="80" t="s">
        <v>5998</v>
      </c>
      <c r="AC861" s="80" t="s">
        <v>2222</v>
      </c>
      <c r="AD861" s="80" t="s">
        <v>2221</v>
      </c>
      <c r="AE861" s="76" t="s">
        <v>5767</v>
      </c>
      <c r="AF861" s="79" t="s">
        <v>2223</v>
      </c>
      <c r="AG861" s="76" t="s">
        <v>2449</v>
      </c>
    </row>
    <row r="862" spans="1:33" s="83" customFormat="1" ht="76.5" x14ac:dyDescent="0.25">
      <c r="A862" s="74" t="s">
        <v>2553</v>
      </c>
      <c r="B862" s="75">
        <v>50193000</v>
      </c>
      <c r="C862" s="76" t="s">
        <v>5999</v>
      </c>
      <c r="D862" s="76" t="s">
        <v>4128</v>
      </c>
      <c r="E862" s="75" t="s">
        <v>2225</v>
      </c>
      <c r="F862" s="84" t="s">
        <v>2834</v>
      </c>
      <c r="G862" s="77" t="s">
        <v>2338</v>
      </c>
      <c r="H862" s="78">
        <v>606886020</v>
      </c>
      <c r="I862" s="78">
        <v>606886020</v>
      </c>
      <c r="J862" s="79" t="s">
        <v>4136</v>
      </c>
      <c r="K862" s="79" t="s">
        <v>2544</v>
      </c>
      <c r="L862" s="76" t="s">
        <v>2554</v>
      </c>
      <c r="M862" s="76" t="s">
        <v>2555</v>
      </c>
      <c r="N862" s="76">
        <v>3835465</v>
      </c>
      <c r="O862" s="76" t="s">
        <v>2556</v>
      </c>
      <c r="P862" s="79" t="s">
        <v>2557</v>
      </c>
      <c r="Q862" s="79" t="s">
        <v>2577</v>
      </c>
      <c r="R862" s="79" t="s">
        <v>5763</v>
      </c>
      <c r="S862" s="79" t="s">
        <v>2576</v>
      </c>
      <c r="T862" s="79" t="s">
        <v>2577</v>
      </c>
      <c r="U862" s="80" t="s">
        <v>5764</v>
      </c>
      <c r="V862" s="80" t="s">
        <v>6000</v>
      </c>
      <c r="W862" s="79" t="s">
        <v>6000</v>
      </c>
      <c r="X862" s="81">
        <v>43050</v>
      </c>
      <c r="Y862" s="79">
        <v>2017060093032</v>
      </c>
      <c r="Z862" s="79" t="s">
        <v>6000</v>
      </c>
      <c r="AA862" s="82">
        <f t="shared" si="17"/>
        <v>1</v>
      </c>
      <c r="AB862" s="80" t="s">
        <v>6001</v>
      </c>
      <c r="AC862" s="80" t="s">
        <v>2222</v>
      </c>
      <c r="AD862" s="80" t="s">
        <v>2221</v>
      </c>
      <c r="AE862" s="76" t="s">
        <v>5767</v>
      </c>
      <c r="AF862" s="79" t="s">
        <v>2223</v>
      </c>
      <c r="AG862" s="76" t="s">
        <v>2449</v>
      </c>
    </row>
    <row r="863" spans="1:33" s="83" customFormat="1" ht="76.5" x14ac:dyDescent="0.25">
      <c r="A863" s="74" t="s">
        <v>2553</v>
      </c>
      <c r="B863" s="75">
        <v>50193000</v>
      </c>
      <c r="C863" s="76" t="s">
        <v>6002</v>
      </c>
      <c r="D863" s="76" t="s">
        <v>4128</v>
      </c>
      <c r="E863" s="75" t="s">
        <v>2225</v>
      </c>
      <c r="F863" s="84" t="s">
        <v>2834</v>
      </c>
      <c r="G863" s="77" t="s">
        <v>2338</v>
      </c>
      <c r="H863" s="78">
        <v>117138648</v>
      </c>
      <c r="I863" s="78">
        <v>117138648</v>
      </c>
      <c r="J863" s="79" t="s">
        <v>4136</v>
      </c>
      <c r="K863" s="79" t="s">
        <v>2544</v>
      </c>
      <c r="L863" s="76" t="s">
        <v>2554</v>
      </c>
      <c r="M863" s="76" t="s">
        <v>2555</v>
      </c>
      <c r="N863" s="76">
        <v>3835465</v>
      </c>
      <c r="O863" s="76" t="s">
        <v>2556</v>
      </c>
      <c r="P863" s="79" t="s">
        <v>2557</v>
      </c>
      <c r="Q863" s="79" t="s">
        <v>2577</v>
      </c>
      <c r="R863" s="79" t="s">
        <v>5763</v>
      </c>
      <c r="S863" s="79" t="s">
        <v>2576</v>
      </c>
      <c r="T863" s="79" t="s">
        <v>2577</v>
      </c>
      <c r="U863" s="80" t="s">
        <v>5764</v>
      </c>
      <c r="V863" s="80" t="s">
        <v>6003</v>
      </c>
      <c r="W863" s="79" t="s">
        <v>6003</v>
      </c>
      <c r="X863" s="81">
        <v>43050</v>
      </c>
      <c r="Y863" s="79">
        <v>2017060093032</v>
      </c>
      <c r="Z863" s="79" t="s">
        <v>6003</v>
      </c>
      <c r="AA863" s="82">
        <f t="shared" si="17"/>
        <v>1</v>
      </c>
      <c r="AB863" s="80" t="s">
        <v>6004</v>
      </c>
      <c r="AC863" s="80" t="s">
        <v>2222</v>
      </c>
      <c r="AD863" s="80" t="s">
        <v>2221</v>
      </c>
      <c r="AE863" s="76" t="s">
        <v>5767</v>
      </c>
      <c r="AF863" s="79" t="s">
        <v>2223</v>
      </c>
      <c r="AG863" s="76" t="s">
        <v>2449</v>
      </c>
    </row>
    <row r="864" spans="1:33" s="83" customFormat="1" ht="76.5" x14ac:dyDescent="0.25">
      <c r="A864" s="74" t="s">
        <v>2553</v>
      </c>
      <c r="B864" s="75">
        <v>50193000</v>
      </c>
      <c r="C864" s="76" t="s">
        <v>6005</v>
      </c>
      <c r="D864" s="76" t="s">
        <v>4128</v>
      </c>
      <c r="E864" s="75" t="s">
        <v>2225</v>
      </c>
      <c r="F864" s="84" t="s">
        <v>2834</v>
      </c>
      <c r="G864" s="77" t="s">
        <v>2338</v>
      </c>
      <c r="H864" s="78">
        <v>110067600</v>
      </c>
      <c r="I864" s="78">
        <v>110067600</v>
      </c>
      <c r="J864" s="79" t="s">
        <v>4136</v>
      </c>
      <c r="K864" s="79" t="s">
        <v>2544</v>
      </c>
      <c r="L864" s="76" t="s">
        <v>2554</v>
      </c>
      <c r="M864" s="76" t="s">
        <v>2555</v>
      </c>
      <c r="N864" s="76">
        <v>3835465</v>
      </c>
      <c r="O864" s="76" t="s">
        <v>2556</v>
      </c>
      <c r="P864" s="79" t="s">
        <v>2557</v>
      </c>
      <c r="Q864" s="79" t="s">
        <v>2577</v>
      </c>
      <c r="R864" s="79" t="s">
        <v>5763</v>
      </c>
      <c r="S864" s="79" t="s">
        <v>2576</v>
      </c>
      <c r="T864" s="79" t="s">
        <v>2577</v>
      </c>
      <c r="U864" s="80" t="s">
        <v>5764</v>
      </c>
      <c r="V864" s="80" t="s">
        <v>6006</v>
      </c>
      <c r="W864" s="79" t="s">
        <v>6006</v>
      </c>
      <c r="X864" s="81">
        <v>43050</v>
      </c>
      <c r="Y864" s="79">
        <v>2017060093032</v>
      </c>
      <c r="Z864" s="79" t="s">
        <v>6006</v>
      </c>
      <c r="AA864" s="82">
        <f t="shared" si="17"/>
        <v>1</v>
      </c>
      <c r="AB864" s="80" t="s">
        <v>2573</v>
      </c>
      <c r="AC864" s="80" t="s">
        <v>2222</v>
      </c>
      <c r="AD864" s="80" t="s">
        <v>2221</v>
      </c>
      <c r="AE864" s="76" t="s">
        <v>5767</v>
      </c>
      <c r="AF864" s="79" t="s">
        <v>2223</v>
      </c>
      <c r="AG864" s="76" t="s">
        <v>2449</v>
      </c>
    </row>
    <row r="865" spans="1:33" s="83" customFormat="1" ht="89.25" x14ac:dyDescent="0.25">
      <c r="A865" s="74" t="s">
        <v>2553</v>
      </c>
      <c r="B865" s="75">
        <v>50193000</v>
      </c>
      <c r="C865" s="76" t="s">
        <v>6007</v>
      </c>
      <c r="D865" s="76" t="s">
        <v>4128</v>
      </c>
      <c r="E865" s="75" t="s">
        <v>2225</v>
      </c>
      <c r="F865" s="84" t="s">
        <v>2834</v>
      </c>
      <c r="G865" s="77" t="s">
        <v>2338</v>
      </c>
      <c r="H865" s="78">
        <v>41152360</v>
      </c>
      <c r="I865" s="78">
        <v>41152360</v>
      </c>
      <c r="J865" s="79" t="s">
        <v>4136</v>
      </c>
      <c r="K865" s="79" t="s">
        <v>2544</v>
      </c>
      <c r="L865" s="76" t="s">
        <v>2554</v>
      </c>
      <c r="M865" s="76" t="s">
        <v>2555</v>
      </c>
      <c r="N865" s="76">
        <v>3835465</v>
      </c>
      <c r="O865" s="76" t="s">
        <v>2556</v>
      </c>
      <c r="P865" s="79" t="s">
        <v>2557</v>
      </c>
      <c r="Q865" s="79" t="s">
        <v>2577</v>
      </c>
      <c r="R865" s="79" t="s">
        <v>5763</v>
      </c>
      <c r="S865" s="79" t="s">
        <v>2576</v>
      </c>
      <c r="T865" s="79" t="s">
        <v>2577</v>
      </c>
      <c r="U865" s="80" t="s">
        <v>5764</v>
      </c>
      <c r="V865" s="80" t="s">
        <v>6008</v>
      </c>
      <c r="W865" s="79" t="s">
        <v>6008</v>
      </c>
      <c r="X865" s="81">
        <v>43050</v>
      </c>
      <c r="Y865" s="79">
        <v>2017060093032</v>
      </c>
      <c r="Z865" s="79" t="s">
        <v>6008</v>
      </c>
      <c r="AA865" s="82">
        <f t="shared" si="17"/>
        <v>1</v>
      </c>
      <c r="AB865" s="80" t="s">
        <v>6009</v>
      </c>
      <c r="AC865" s="80" t="s">
        <v>2222</v>
      </c>
      <c r="AD865" s="80" t="s">
        <v>2221</v>
      </c>
      <c r="AE865" s="76" t="s">
        <v>5767</v>
      </c>
      <c r="AF865" s="79" t="s">
        <v>2223</v>
      </c>
      <c r="AG865" s="76" t="s">
        <v>2449</v>
      </c>
    </row>
    <row r="866" spans="1:33" s="83" customFormat="1" ht="76.5" x14ac:dyDescent="0.25">
      <c r="A866" s="74" t="s">
        <v>2553</v>
      </c>
      <c r="B866" s="75">
        <v>50193000</v>
      </c>
      <c r="C866" s="76" t="s">
        <v>6010</v>
      </c>
      <c r="D866" s="76" t="s">
        <v>4128</v>
      </c>
      <c r="E866" s="75" t="s">
        <v>2225</v>
      </c>
      <c r="F866" s="84" t="s">
        <v>2834</v>
      </c>
      <c r="G866" s="77" t="s">
        <v>2338</v>
      </c>
      <c r="H866" s="78">
        <v>802493630</v>
      </c>
      <c r="I866" s="78">
        <v>802493630</v>
      </c>
      <c r="J866" s="79" t="s">
        <v>4136</v>
      </c>
      <c r="K866" s="79" t="s">
        <v>2544</v>
      </c>
      <c r="L866" s="76" t="s">
        <v>2554</v>
      </c>
      <c r="M866" s="76" t="s">
        <v>2555</v>
      </c>
      <c r="N866" s="76">
        <v>3835465</v>
      </c>
      <c r="O866" s="76" t="s">
        <v>2556</v>
      </c>
      <c r="P866" s="79" t="s">
        <v>2557</v>
      </c>
      <c r="Q866" s="79" t="s">
        <v>2577</v>
      </c>
      <c r="R866" s="79" t="s">
        <v>5763</v>
      </c>
      <c r="S866" s="79" t="s">
        <v>2576</v>
      </c>
      <c r="T866" s="79" t="s">
        <v>2577</v>
      </c>
      <c r="U866" s="80" t="s">
        <v>5764</v>
      </c>
      <c r="V866" s="80" t="s">
        <v>6011</v>
      </c>
      <c r="W866" s="79" t="s">
        <v>6011</v>
      </c>
      <c r="X866" s="81">
        <v>43050</v>
      </c>
      <c r="Y866" s="79">
        <v>2017060093032</v>
      </c>
      <c r="Z866" s="79" t="s">
        <v>6011</v>
      </c>
      <c r="AA866" s="82">
        <f t="shared" si="17"/>
        <v>1</v>
      </c>
      <c r="AB866" s="80" t="s">
        <v>6012</v>
      </c>
      <c r="AC866" s="80" t="s">
        <v>2222</v>
      </c>
      <c r="AD866" s="80" t="s">
        <v>2221</v>
      </c>
      <c r="AE866" s="76" t="s">
        <v>5767</v>
      </c>
      <c r="AF866" s="79" t="s">
        <v>2223</v>
      </c>
      <c r="AG866" s="76" t="s">
        <v>2449</v>
      </c>
    </row>
    <row r="867" spans="1:33" s="83" customFormat="1" ht="76.5" x14ac:dyDescent="0.25">
      <c r="A867" s="74" t="s">
        <v>2553</v>
      </c>
      <c r="B867" s="75">
        <v>50193000</v>
      </c>
      <c r="C867" s="76" t="s">
        <v>6013</v>
      </c>
      <c r="D867" s="76" t="s">
        <v>4128</v>
      </c>
      <c r="E867" s="75" t="s">
        <v>2225</v>
      </c>
      <c r="F867" s="84" t="s">
        <v>2834</v>
      </c>
      <c r="G867" s="77" t="s">
        <v>2338</v>
      </c>
      <c r="H867" s="78">
        <v>424997152</v>
      </c>
      <c r="I867" s="78">
        <v>424997152</v>
      </c>
      <c r="J867" s="79" t="s">
        <v>4136</v>
      </c>
      <c r="K867" s="79" t="s">
        <v>2544</v>
      </c>
      <c r="L867" s="76" t="s">
        <v>2554</v>
      </c>
      <c r="M867" s="76" t="s">
        <v>2555</v>
      </c>
      <c r="N867" s="76">
        <v>3835465</v>
      </c>
      <c r="O867" s="76" t="s">
        <v>2556</v>
      </c>
      <c r="P867" s="79" t="s">
        <v>2557</v>
      </c>
      <c r="Q867" s="79" t="s">
        <v>2577</v>
      </c>
      <c r="R867" s="79" t="s">
        <v>5763</v>
      </c>
      <c r="S867" s="79" t="s">
        <v>2576</v>
      </c>
      <c r="T867" s="79" t="s">
        <v>2577</v>
      </c>
      <c r="U867" s="80" t="s">
        <v>5764</v>
      </c>
      <c r="V867" s="80" t="s">
        <v>6014</v>
      </c>
      <c r="W867" s="79" t="s">
        <v>6014</v>
      </c>
      <c r="X867" s="81">
        <v>43050</v>
      </c>
      <c r="Y867" s="79">
        <v>2017060093032</v>
      </c>
      <c r="Z867" s="79" t="s">
        <v>6014</v>
      </c>
      <c r="AA867" s="82">
        <f t="shared" si="17"/>
        <v>1</v>
      </c>
      <c r="AB867" s="80" t="s">
        <v>6015</v>
      </c>
      <c r="AC867" s="80" t="s">
        <v>2222</v>
      </c>
      <c r="AD867" s="80" t="s">
        <v>2221</v>
      </c>
      <c r="AE867" s="76" t="s">
        <v>5767</v>
      </c>
      <c r="AF867" s="79" t="s">
        <v>2223</v>
      </c>
      <c r="AG867" s="76" t="s">
        <v>2449</v>
      </c>
    </row>
    <row r="868" spans="1:33" s="83" customFormat="1" ht="89.25" x14ac:dyDescent="0.25">
      <c r="A868" s="74" t="s">
        <v>2553</v>
      </c>
      <c r="B868" s="75">
        <v>50193000</v>
      </c>
      <c r="C868" s="76" t="s">
        <v>6016</v>
      </c>
      <c r="D868" s="76" t="s">
        <v>4128</v>
      </c>
      <c r="E868" s="75" t="s">
        <v>2225</v>
      </c>
      <c r="F868" s="84" t="s">
        <v>2834</v>
      </c>
      <c r="G868" s="77" t="s">
        <v>2338</v>
      </c>
      <c r="H868" s="78">
        <v>219107328</v>
      </c>
      <c r="I868" s="78">
        <v>219107328</v>
      </c>
      <c r="J868" s="79" t="s">
        <v>4136</v>
      </c>
      <c r="K868" s="79" t="s">
        <v>2544</v>
      </c>
      <c r="L868" s="76" t="s">
        <v>2554</v>
      </c>
      <c r="M868" s="76" t="s">
        <v>2555</v>
      </c>
      <c r="N868" s="76">
        <v>3835465</v>
      </c>
      <c r="O868" s="76" t="s">
        <v>2556</v>
      </c>
      <c r="P868" s="79" t="s">
        <v>2557</v>
      </c>
      <c r="Q868" s="79" t="s">
        <v>2577</v>
      </c>
      <c r="R868" s="79" t="s">
        <v>5763</v>
      </c>
      <c r="S868" s="79" t="s">
        <v>2576</v>
      </c>
      <c r="T868" s="79" t="s">
        <v>2577</v>
      </c>
      <c r="U868" s="80" t="s">
        <v>5764</v>
      </c>
      <c r="V868" s="80" t="s">
        <v>6017</v>
      </c>
      <c r="W868" s="79" t="s">
        <v>6017</v>
      </c>
      <c r="X868" s="81">
        <v>43050</v>
      </c>
      <c r="Y868" s="79">
        <v>2017060093032</v>
      </c>
      <c r="Z868" s="79" t="s">
        <v>6017</v>
      </c>
      <c r="AA868" s="82">
        <f t="shared" si="17"/>
        <v>1</v>
      </c>
      <c r="AB868" s="80" t="s">
        <v>6018</v>
      </c>
      <c r="AC868" s="80" t="s">
        <v>2222</v>
      </c>
      <c r="AD868" s="80" t="s">
        <v>2221</v>
      </c>
      <c r="AE868" s="76" t="s">
        <v>5767</v>
      </c>
      <c r="AF868" s="79" t="s">
        <v>2223</v>
      </c>
      <c r="AG868" s="76" t="s">
        <v>2449</v>
      </c>
    </row>
    <row r="869" spans="1:33" s="83" customFormat="1" ht="76.5" x14ac:dyDescent="0.25">
      <c r="A869" s="74" t="s">
        <v>2553</v>
      </c>
      <c r="B869" s="75">
        <v>50193000</v>
      </c>
      <c r="C869" s="76" t="s">
        <v>6019</v>
      </c>
      <c r="D869" s="76" t="s">
        <v>4128</v>
      </c>
      <c r="E869" s="75" t="s">
        <v>2225</v>
      </c>
      <c r="F869" s="84" t="s">
        <v>2834</v>
      </c>
      <c r="G869" s="77" t="s">
        <v>2338</v>
      </c>
      <c r="H869" s="78">
        <v>566591680</v>
      </c>
      <c r="I869" s="78">
        <v>566591680</v>
      </c>
      <c r="J869" s="79" t="s">
        <v>4136</v>
      </c>
      <c r="K869" s="79" t="s">
        <v>2544</v>
      </c>
      <c r="L869" s="76" t="s">
        <v>2554</v>
      </c>
      <c r="M869" s="76" t="s">
        <v>2555</v>
      </c>
      <c r="N869" s="76">
        <v>3835465</v>
      </c>
      <c r="O869" s="76" t="s">
        <v>2556</v>
      </c>
      <c r="P869" s="79" t="s">
        <v>2557</v>
      </c>
      <c r="Q869" s="79" t="s">
        <v>2577</v>
      </c>
      <c r="R869" s="79" t="s">
        <v>5763</v>
      </c>
      <c r="S869" s="79" t="s">
        <v>2576</v>
      </c>
      <c r="T869" s="79" t="s">
        <v>2577</v>
      </c>
      <c r="U869" s="80" t="s">
        <v>5764</v>
      </c>
      <c r="V869" s="80" t="s">
        <v>6020</v>
      </c>
      <c r="W869" s="79" t="s">
        <v>6020</v>
      </c>
      <c r="X869" s="81">
        <v>43050</v>
      </c>
      <c r="Y869" s="79">
        <v>2017060093032</v>
      </c>
      <c r="Z869" s="79" t="s">
        <v>6020</v>
      </c>
      <c r="AA869" s="82">
        <f t="shared" si="17"/>
        <v>1</v>
      </c>
      <c r="AB869" s="80" t="s">
        <v>6021</v>
      </c>
      <c r="AC869" s="80" t="s">
        <v>2222</v>
      </c>
      <c r="AD869" s="80" t="s">
        <v>2221</v>
      </c>
      <c r="AE869" s="76" t="s">
        <v>5767</v>
      </c>
      <c r="AF869" s="79" t="s">
        <v>2223</v>
      </c>
      <c r="AG869" s="76" t="s">
        <v>2449</v>
      </c>
    </row>
    <row r="870" spans="1:33" s="83" customFormat="1" ht="76.5" x14ac:dyDescent="0.25">
      <c r="A870" s="74" t="s">
        <v>2553</v>
      </c>
      <c r="B870" s="75">
        <v>50193000</v>
      </c>
      <c r="C870" s="76" t="s">
        <v>6022</v>
      </c>
      <c r="D870" s="76" t="s">
        <v>4128</v>
      </c>
      <c r="E870" s="75" t="s">
        <v>2225</v>
      </c>
      <c r="F870" s="84" t="s">
        <v>2834</v>
      </c>
      <c r="G870" s="77" t="s">
        <v>2338</v>
      </c>
      <c r="H870" s="78">
        <v>255161200</v>
      </c>
      <c r="I870" s="78">
        <v>255161200</v>
      </c>
      <c r="J870" s="79" t="s">
        <v>4136</v>
      </c>
      <c r="K870" s="79" t="s">
        <v>2544</v>
      </c>
      <c r="L870" s="76" t="s">
        <v>2554</v>
      </c>
      <c r="M870" s="76" t="s">
        <v>2555</v>
      </c>
      <c r="N870" s="76">
        <v>3835465</v>
      </c>
      <c r="O870" s="76" t="s">
        <v>2556</v>
      </c>
      <c r="P870" s="79" t="s">
        <v>2557</v>
      </c>
      <c r="Q870" s="79" t="s">
        <v>2577</v>
      </c>
      <c r="R870" s="79" t="s">
        <v>5763</v>
      </c>
      <c r="S870" s="79" t="s">
        <v>2576</v>
      </c>
      <c r="T870" s="79" t="s">
        <v>2577</v>
      </c>
      <c r="U870" s="80" t="s">
        <v>5764</v>
      </c>
      <c r="V870" s="80" t="s">
        <v>6023</v>
      </c>
      <c r="W870" s="79" t="s">
        <v>6023</v>
      </c>
      <c r="X870" s="81">
        <v>43050</v>
      </c>
      <c r="Y870" s="79">
        <v>2017060093032</v>
      </c>
      <c r="Z870" s="79" t="s">
        <v>6023</v>
      </c>
      <c r="AA870" s="82">
        <f t="shared" si="17"/>
        <v>1</v>
      </c>
      <c r="AB870" s="80" t="s">
        <v>6024</v>
      </c>
      <c r="AC870" s="80" t="s">
        <v>2222</v>
      </c>
      <c r="AD870" s="80" t="s">
        <v>2221</v>
      </c>
      <c r="AE870" s="76" t="s">
        <v>5767</v>
      </c>
      <c r="AF870" s="79" t="s">
        <v>2223</v>
      </c>
      <c r="AG870" s="76" t="s">
        <v>2449</v>
      </c>
    </row>
    <row r="871" spans="1:33" s="83" customFormat="1" ht="76.5" x14ac:dyDescent="0.25">
      <c r="A871" s="74" t="s">
        <v>2553</v>
      </c>
      <c r="B871" s="75">
        <v>50193000</v>
      </c>
      <c r="C871" s="76" t="s">
        <v>6025</v>
      </c>
      <c r="D871" s="76" t="s">
        <v>4128</v>
      </c>
      <c r="E871" s="75" t="s">
        <v>2225</v>
      </c>
      <c r="F871" s="84" t="s">
        <v>2834</v>
      </c>
      <c r="G871" s="77" t="s">
        <v>2338</v>
      </c>
      <c r="H871" s="78">
        <v>186573856</v>
      </c>
      <c r="I871" s="78">
        <v>186573856</v>
      </c>
      <c r="J871" s="79" t="s">
        <v>4136</v>
      </c>
      <c r="K871" s="79" t="s">
        <v>2544</v>
      </c>
      <c r="L871" s="76" t="s">
        <v>2554</v>
      </c>
      <c r="M871" s="76" t="s">
        <v>2555</v>
      </c>
      <c r="N871" s="76">
        <v>3835465</v>
      </c>
      <c r="O871" s="76" t="s">
        <v>2556</v>
      </c>
      <c r="P871" s="79" t="s">
        <v>2557</v>
      </c>
      <c r="Q871" s="79" t="s">
        <v>2577</v>
      </c>
      <c r="R871" s="79" t="s">
        <v>5763</v>
      </c>
      <c r="S871" s="79" t="s">
        <v>2576</v>
      </c>
      <c r="T871" s="79" t="s">
        <v>2577</v>
      </c>
      <c r="U871" s="80" t="s">
        <v>5764</v>
      </c>
      <c r="V871" s="80" t="s">
        <v>6026</v>
      </c>
      <c r="W871" s="79" t="s">
        <v>6026</v>
      </c>
      <c r="X871" s="81">
        <v>43050</v>
      </c>
      <c r="Y871" s="79">
        <v>2017060093032</v>
      </c>
      <c r="Z871" s="79" t="s">
        <v>6026</v>
      </c>
      <c r="AA871" s="82">
        <f t="shared" si="17"/>
        <v>1</v>
      </c>
      <c r="AB871" s="80" t="s">
        <v>6027</v>
      </c>
      <c r="AC871" s="80" t="s">
        <v>2222</v>
      </c>
      <c r="AD871" s="80" t="s">
        <v>2221</v>
      </c>
      <c r="AE871" s="76" t="s">
        <v>5767</v>
      </c>
      <c r="AF871" s="79" t="s">
        <v>2223</v>
      </c>
      <c r="AG871" s="76" t="s">
        <v>2449</v>
      </c>
    </row>
    <row r="872" spans="1:33" s="83" customFormat="1" ht="76.5" x14ac:dyDescent="0.25">
      <c r="A872" s="74" t="s">
        <v>2553</v>
      </c>
      <c r="B872" s="75">
        <v>50193000</v>
      </c>
      <c r="C872" s="76" t="s">
        <v>6028</v>
      </c>
      <c r="D872" s="76" t="s">
        <v>4128</v>
      </c>
      <c r="E872" s="75" t="s">
        <v>2225</v>
      </c>
      <c r="F872" s="84" t="s">
        <v>2834</v>
      </c>
      <c r="G872" s="77" t="s">
        <v>2338</v>
      </c>
      <c r="H872" s="78">
        <v>212020544</v>
      </c>
      <c r="I872" s="78">
        <v>212020544</v>
      </c>
      <c r="J872" s="79" t="s">
        <v>4136</v>
      </c>
      <c r="K872" s="79" t="s">
        <v>2544</v>
      </c>
      <c r="L872" s="76" t="s">
        <v>2554</v>
      </c>
      <c r="M872" s="76" t="s">
        <v>2555</v>
      </c>
      <c r="N872" s="76">
        <v>3835465</v>
      </c>
      <c r="O872" s="76" t="s">
        <v>2556</v>
      </c>
      <c r="P872" s="79" t="s">
        <v>2557</v>
      </c>
      <c r="Q872" s="79" t="s">
        <v>2577</v>
      </c>
      <c r="R872" s="79" t="s">
        <v>5763</v>
      </c>
      <c r="S872" s="79" t="s">
        <v>2576</v>
      </c>
      <c r="T872" s="79" t="s">
        <v>2577</v>
      </c>
      <c r="U872" s="80" t="s">
        <v>5764</v>
      </c>
      <c r="V872" s="80" t="s">
        <v>6029</v>
      </c>
      <c r="W872" s="79" t="s">
        <v>6029</v>
      </c>
      <c r="X872" s="81">
        <v>43050</v>
      </c>
      <c r="Y872" s="79">
        <v>2017060093032</v>
      </c>
      <c r="Z872" s="79" t="s">
        <v>6029</v>
      </c>
      <c r="AA872" s="82">
        <f t="shared" si="17"/>
        <v>1</v>
      </c>
      <c r="AB872" s="80" t="s">
        <v>6030</v>
      </c>
      <c r="AC872" s="80" t="s">
        <v>2222</v>
      </c>
      <c r="AD872" s="80" t="s">
        <v>2221</v>
      </c>
      <c r="AE872" s="76" t="s">
        <v>5767</v>
      </c>
      <c r="AF872" s="79" t="s">
        <v>2223</v>
      </c>
      <c r="AG872" s="76" t="s">
        <v>2449</v>
      </c>
    </row>
    <row r="873" spans="1:33" s="83" customFormat="1" ht="76.5" x14ac:dyDescent="0.25">
      <c r="A873" s="74" t="s">
        <v>2553</v>
      </c>
      <c r="B873" s="75">
        <v>50193000</v>
      </c>
      <c r="C873" s="76" t="s">
        <v>6031</v>
      </c>
      <c r="D873" s="76" t="s">
        <v>4128</v>
      </c>
      <c r="E873" s="75" t="s">
        <v>2225</v>
      </c>
      <c r="F873" s="84" t="s">
        <v>2834</v>
      </c>
      <c r="G873" s="77" t="s">
        <v>2338</v>
      </c>
      <c r="H873" s="78">
        <v>147318048</v>
      </c>
      <c r="I873" s="78">
        <v>147318048</v>
      </c>
      <c r="J873" s="79" t="s">
        <v>4136</v>
      </c>
      <c r="K873" s="79" t="s">
        <v>2544</v>
      </c>
      <c r="L873" s="76" t="s">
        <v>2554</v>
      </c>
      <c r="M873" s="76" t="s">
        <v>2555</v>
      </c>
      <c r="N873" s="76">
        <v>3835465</v>
      </c>
      <c r="O873" s="76" t="s">
        <v>2556</v>
      </c>
      <c r="P873" s="79" t="s">
        <v>2557</v>
      </c>
      <c r="Q873" s="79" t="s">
        <v>2577</v>
      </c>
      <c r="R873" s="79" t="s">
        <v>5763</v>
      </c>
      <c r="S873" s="79" t="s">
        <v>2576</v>
      </c>
      <c r="T873" s="79" t="s">
        <v>2577</v>
      </c>
      <c r="U873" s="80" t="s">
        <v>5764</v>
      </c>
      <c r="V873" s="80" t="s">
        <v>6032</v>
      </c>
      <c r="W873" s="79" t="s">
        <v>6032</v>
      </c>
      <c r="X873" s="81">
        <v>43050</v>
      </c>
      <c r="Y873" s="79">
        <v>2017060093032</v>
      </c>
      <c r="Z873" s="79" t="s">
        <v>6032</v>
      </c>
      <c r="AA873" s="82">
        <f t="shared" si="17"/>
        <v>1</v>
      </c>
      <c r="AB873" s="80" t="s">
        <v>6033</v>
      </c>
      <c r="AC873" s="80" t="s">
        <v>2222</v>
      </c>
      <c r="AD873" s="80" t="s">
        <v>2221</v>
      </c>
      <c r="AE873" s="76" t="s">
        <v>5767</v>
      </c>
      <c r="AF873" s="79" t="s">
        <v>2223</v>
      </c>
      <c r="AG873" s="76" t="s">
        <v>2449</v>
      </c>
    </row>
    <row r="874" spans="1:33" s="83" customFormat="1" ht="89.25" x14ac:dyDescent="0.25">
      <c r="A874" s="74" t="s">
        <v>2553</v>
      </c>
      <c r="B874" s="75">
        <v>50193000</v>
      </c>
      <c r="C874" s="76" t="s">
        <v>6034</v>
      </c>
      <c r="D874" s="76" t="s">
        <v>4128</v>
      </c>
      <c r="E874" s="75" t="s">
        <v>2225</v>
      </c>
      <c r="F874" s="84" t="s">
        <v>2834</v>
      </c>
      <c r="G874" s="77" t="s">
        <v>2338</v>
      </c>
      <c r="H874" s="78">
        <v>177114544</v>
      </c>
      <c r="I874" s="78">
        <v>177114544</v>
      </c>
      <c r="J874" s="79" t="s">
        <v>4136</v>
      </c>
      <c r="K874" s="79" t="s">
        <v>2544</v>
      </c>
      <c r="L874" s="76" t="s">
        <v>2554</v>
      </c>
      <c r="M874" s="76" t="s">
        <v>2555</v>
      </c>
      <c r="N874" s="76">
        <v>3835465</v>
      </c>
      <c r="O874" s="76" t="s">
        <v>2556</v>
      </c>
      <c r="P874" s="79" t="s">
        <v>2557</v>
      </c>
      <c r="Q874" s="79" t="s">
        <v>2577</v>
      </c>
      <c r="R874" s="79" t="s">
        <v>5763</v>
      </c>
      <c r="S874" s="79" t="s">
        <v>2576</v>
      </c>
      <c r="T874" s="79" t="s">
        <v>2577</v>
      </c>
      <c r="U874" s="80" t="s">
        <v>5764</v>
      </c>
      <c r="V874" s="80" t="s">
        <v>6035</v>
      </c>
      <c r="W874" s="79" t="s">
        <v>6035</v>
      </c>
      <c r="X874" s="81">
        <v>43050</v>
      </c>
      <c r="Y874" s="79">
        <v>2017060093032</v>
      </c>
      <c r="Z874" s="79" t="s">
        <v>6035</v>
      </c>
      <c r="AA874" s="82">
        <f t="shared" si="17"/>
        <v>1</v>
      </c>
      <c r="AB874" s="80" t="s">
        <v>6036</v>
      </c>
      <c r="AC874" s="80" t="s">
        <v>2222</v>
      </c>
      <c r="AD874" s="80" t="s">
        <v>2221</v>
      </c>
      <c r="AE874" s="76" t="s">
        <v>5767</v>
      </c>
      <c r="AF874" s="79" t="s">
        <v>2223</v>
      </c>
      <c r="AG874" s="76" t="s">
        <v>2449</v>
      </c>
    </row>
    <row r="875" spans="1:33" s="83" customFormat="1" ht="76.5" x14ac:dyDescent="0.25">
      <c r="A875" s="74" t="s">
        <v>2553</v>
      </c>
      <c r="B875" s="75">
        <v>50193000</v>
      </c>
      <c r="C875" s="76" t="s">
        <v>6037</v>
      </c>
      <c r="D875" s="76" t="s">
        <v>4128</v>
      </c>
      <c r="E875" s="75" t="s">
        <v>2225</v>
      </c>
      <c r="F875" s="84" t="s">
        <v>2834</v>
      </c>
      <c r="G875" s="77" t="s">
        <v>2338</v>
      </c>
      <c r="H875" s="78">
        <v>284862496</v>
      </c>
      <c r="I875" s="78">
        <v>284862496</v>
      </c>
      <c r="J875" s="79" t="s">
        <v>4136</v>
      </c>
      <c r="K875" s="79" t="s">
        <v>2544</v>
      </c>
      <c r="L875" s="76" t="s">
        <v>2554</v>
      </c>
      <c r="M875" s="76" t="s">
        <v>2555</v>
      </c>
      <c r="N875" s="76">
        <v>3835465</v>
      </c>
      <c r="O875" s="76" t="s">
        <v>2556</v>
      </c>
      <c r="P875" s="79" t="s">
        <v>2557</v>
      </c>
      <c r="Q875" s="79" t="s">
        <v>2577</v>
      </c>
      <c r="R875" s="79" t="s">
        <v>5763</v>
      </c>
      <c r="S875" s="79" t="s">
        <v>2576</v>
      </c>
      <c r="T875" s="79" t="s">
        <v>2577</v>
      </c>
      <c r="U875" s="80" t="s">
        <v>5764</v>
      </c>
      <c r="V875" s="80" t="s">
        <v>6038</v>
      </c>
      <c r="W875" s="79" t="s">
        <v>6038</v>
      </c>
      <c r="X875" s="81">
        <v>43050</v>
      </c>
      <c r="Y875" s="79">
        <v>2017060093032</v>
      </c>
      <c r="Z875" s="79" t="s">
        <v>6038</v>
      </c>
      <c r="AA875" s="82">
        <f t="shared" si="17"/>
        <v>1</v>
      </c>
      <c r="AB875" s="80" t="s">
        <v>6039</v>
      </c>
      <c r="AC875" s="80" t="s">
        <v>2222</v>
      </c>
      <c r="AD875" s="80" t="s">
        <v>2221</v>
      </c>
      <c r="AE875" s="76" t="s">
        <v>5767</v>
      </c>
      <c r="AF875" s="79" t="s">
        <v>2223</v>
      </c>
      <c r="AG875" s="76" t="s">
        <v>2449</v>
      </c>
    </row>
    <row r="876" spans="1:33" s="83" customFormat="1" ht="76.5" x14ac:dyDescent="0.25">
      <c r="A876" s="74" t="s">
        <v>2553</v>
      </c>
      <c r="B876" s="75">
        <v>50193000</v>
      </c>
      <c r="C876" s="76" t="s">
        <v>6040</v>
      </c>
      <c r="D876" s="76" t="s">
        <v>4128</v>
      </c>
      <c r="E876" s="75" t="s">
        <v>2225</v>
      </c>
      <c r="F876" s="84" t="s">
        <v>2834</v>
      </c>
      <c r="G876" s="77" t="s">
        <v>2338</v>
      </c>
      <c r="H876" s="78">
        <v>147061616</v>
      </c>
      <c r="I876" s="78">
        <v>147061616</v>
      </c>
      <c r="J876" s="79" t="s">
        <v>4136</v>
      </c>
      <c r="K876" s="79" t="s">
        <v>2544</v>
      </c>
      <c r="L876" s="76" t="s">
        <v>2554</v>
      </c>
      <c r="M876" s="76" t="s">
        <v>2555</v>
      </c>
      <c r="N876" s="76">
        <v>3835465</v>
      </c>
      <c r="O876" s="76" t="s">
        <v>2556</v>
      </c>
      <c r="P876" s="79" t="s">
        <v>2557</v>
      </c>
      <c r="Q876" s="79" t="s">
        <v>2577</v>
      </c>
      <c r="R876" s="79" t="s">
        <v>5763</v>
      </c>
      <c r="S876" s="79" t="s">
        <v>2576</v>
      </c>
      <c r="T876" s="79" t="s">
        <v>2577</v>
      </c>
      <c r="U876" s="80" t="s">
        <v>5764</v>
      </c>
      <c r="V876" s="80" t="s">
        <v>6041</v>
      </c>
      <c r="W876" s="79" t="s">
        <v>6041</v>
      </c>
      <c r="X876" s="81">
        <v>43050</v>
      </c>
      <c r="Y876" s="79">
        <v>2017060093032</v>
      </c>
      <c r="Z876" s="79" t="s">
        <v>6041</v>
      </c>
      <c r="AA876" s="82">
        <f t="shared" si="17"/>
        <v>1</v>
      </c>
      <c r="AB876" s="80" t="s">
        <v>6042</v>
      </c>
      <c r="AC876" s="80" t="s">
        <v>2222</v>
      </c>
      <c r="AD876" s="80" t="s">
        <v>2221</v>
      </c>
      <c r="AE876" s="76" t="s">
        <v>5767</v>
      </c>
      <c r="AF876" s="79" t="s">
        <v>2223</v>
      </c>
      <c r="AG876" s="76" t="s">
        <v>2449</v>
      </c>
    </row>
    <row r="877" spans="1:33" s="83" customFormat="1" ht="76.5" x14ac:dyDescent="0.25">
      <c r="A877" s="74" t="s">
        <v>2553</v>
      </c>
      <c r="B877" s="75">
        <v>50193000</v>
      </c>
      <c r="C877" s="76" t="s">
        <v>6043</v>
      </c>
      <c r="D877" s="76" t="s">
        <v>4128</v>
      </c>
      <c r="E877" s="75" t="s">
        <v>2225</v>
      </c>
      <c r="F877" s="84" t="s">
        <v>2834</v>
      </c>
      <c r="G877" s="77" t="s">
        <v>2338</v>
      </c>
      <c r="H877" s="78">
        <v>414248928</v>
      </c>
      <c r="I877" s="78">
        <v>414248928</v>
      </c>
      <c r="J877" s="79" t="s">
        <v>4136</v>
      </c>
      <c r="K877" s="79" t="s">
        <v>2544</v>
      </c>
      <c r="L877" s="76" t="s">
        <v>2554</v>
      </c>
      <c r="M877" s="76" t="s">
        <v>2555</v>
      </c>
      <c r="N877" s="76">
        <v>3835465</v>
      </c>
      <c r="O877" s="76" t="s">
        <v>2556</v>
      </c>
      <c r="P877" s="79" t="s">
        <v>2557</v>
      </c>
      <c r="Q877" s="79" t="s">
        <v>2577</v>
      </c>
      <c r="R877" s="79" t="s">
        <v>5763</v>
      </c>
      <c r="S877" s="79" t="s">
        <v>2576</v>
      </c>
      <c r="T877" s="79" t="s">
        <v>2577</v>
      </c>
      <c r="U877" s="80" t="s">
        <v>5764</v>
      </c>
      <c r="V877" s="80" t="s">
        <v>6044</v>
      </c>
      <c r="W877" s="79" t="s">
        <v>6044</v>
      </c>
      <c r="X877" s="81">
        <v>43050</v>
      </c>
      <c r="Y877" s="79">
        <v>2017060093032</v>
      </c>
      <c r="Z877" s="79" t="s">
        <v>6044</v>
      </c>
      <c r="AA877" s="82">
        <f t="shared" si="17"/>
        <v>1</v>
      </c>
      <c r="AB877" s="80" t="s">
        <v>6045</v>
      </c>
      <c r="AC877" s="80" t="s">
        <v>2222</v>
      </c>
      <c r="AD877" s="80" t="s">
        <v>2221</v>
      </c>
      <c r="AE877" s="76" t="s">
        <v>5767</v>
      </c>
      <c r="AF877" s="79" t="s">
        <v>2223</v>
      </c>
      <c r="AG877" s="76" t="s">
        <v>2449</v>
      </c>
    </row>
    <row r="878" spans="1:33" s="83" customFormat="1" ht="76.5" x14ac:dyDescent="0.25">
      <c r="A878" s="74" t="s">
        <v>2553</v>
      </c>
      <c r="B878" s="75">
        <v>50193000</v>
      </c>
      <c r="C878" s="76" t="s">
        <v>6046</v>
      </c>
      <c r="D878" s="76" t="s">
        <v>4128</v>
      </c>
      <c r="E878" s="75" t="s">
        <v>2225</v>
      </c>
      <c r="F878" s="84" t="s">
        <v>2834</v>
      </c>
      <c r="G878" s="77" t="s">
        <v>2338</v>
      </c>
      <c r="H878" s="78">
        <v>427826560</v>
      </c>
      <c r="I878" s="78">
        <v>427826560</v>
      </c>
      <c r="J878" s="79" t="s">
        <v>4136</v>
      </c>
      <c r="K878" s="79" t="s">
        <v>2544</v>
      </c>
      <c r="L878" s="76" t="s">
        <v>2554</v>
      </c>
      <c r="M878" s="76" t="s">
        <v>2555</v>
      </c>
      <c r="N878" s="76">
        <v>3835465</v>
      </c>
      <c r="O878" s="76" t="s">
        <v>2556</v>
      </c>
      <c r="P878" s="79" t="s">
        <v>2557</v>
      </c>
      <c r="Q878" s="79" t="s">
        <v>2577</v>
      </c>
      <c r="R878" s="79" t="s">
        <v>5763</v>
      </c>
      <c r="S878" s="79" t="s">
        <v>2576</v>
      </c>
      <c r="T878" s="79" t="s">
        <v>2577</v>
      </c>
      <c r="U878" s="80" t="s">
        <v>5764</v>
      </c>
      <c r="V878" s="80" t="s">
        <v>6047</v>
      </c>
      <c r="W878" s="79" t="s">
        <v>6047</v>
      </c>
      <c r="X878" s="81">
        <v>43050</v>
      </c>
      <c r="Y878" s="79">
        <v>2017060093032</v>
      </c>
      <c r="Z878" s="79" t="s">
        <v>6047</v>
      </c>
      <c r="AA878" s="82">
        <f t="shared" si="17"/>
        <v>1</v>
      </c>
      <c r="AB878" s="80" t="s">
        <v>6048</v>
      </c>
      <c r="AC878" s="80" t="s">
        <v>2222</v>
      </c>
      <c r="AD878" s="80" t="s">
        <v>2221</v>
      </c>
      <c r="AE878" s="76" t="s">
        <v>5767</v>
      </c>
      <c r="AF878" s="79" t="s">
        <v>2223</v>
      </c>
      <c r="AG878" s="76" t="s">
        <v>2449</v>
      </c>
    </row>
    <row r="879" spans="1:33" s="83" customFormat="1" ht="76.5" x14ac:dyDescent="0.25">
      <c r="A879" s="74" t="s">
        <v>2553</v>
      </c>
      <c r="B879" s="75">
        <v>50193000</v>
      </c>
      <c r="C879" s="76" t="s">
        <v>6049</v>
      </c>
      <c r="D879" s="76" t="s">
        <v>4128</v>
      </c>
      <c r="E879" s="75" t="s">
        <v>2225</v>
      </c>
      <c r="F879" s="84" t="s">
        <v>2834</v>
      </c>
      <c r="G879" s="77" t="s">
        <v>2338</v>
      </c>
      <c r="H879" s="78">
        <v>129983072</v>
      </c>
      <c r="I879" s="78">
        <v>129983072</v>
      </c>
      <c r="J879" s="79" t="s">
        <v>4136</v>
      </c>
      <c r="K879" s="79" t="s">
        <v>2544</v>
      </c>
      <c r="L879" s="76" t="s">
        <v>2554</v>
      </c>
      <c r="M879" s="76" t="s">
        <v>2555</v>
      </c>
      <c r="N879" s="76">
        <v>3835465</v>
      </c>
      <c r="O879" s="76" t="s">
        <v>2556</v>
      </c>
      <c r="P879" s="79" t="s">
        <v>2557</v>
      </c>
      <c r="Q879" s="79" t="s">
        <v>2577</v>
      </c>
      <c r="R879" s="79" t="s">
        <v>5763</v>
      </c>
      <c r="S879" s="79" t="s">
        <v>2576</v>
      </c>
      <c r="T879" s="79" t="s">
        <v>2577</v>
      </c>
      <c r="U879" s="80" t="s">
        <v>5764</v>
      </c>
      <c r="V879" s="80" t="s">
        <v>6050</v>
      </c>
      <c r="W879" s="79" t="s">
        <v>6050</v>
      </c>
      <c r="X879" s="81">
        <v>43050</v>
      </c>
      <c r="Y879" s="79">
        <v>2017060093032</v>
      </c>
      <c r="Z879" s="79" t="s">
        <v>6050</v>
      </c>
      <c r="AA879" s="82">
        <f t="shared" si="17"/>
        <v>1</v>
      </c>
      <c r="AB879" s="80" t="s">
        <v>6051</v>
      </c>
      <c r="AC879" s="80" t="s">
        <v>2222</v>
      </c>
      <c r="AD879" s="80" t="s">
        <v>2221</v>
      </c>
      <c r="AE879" s="76" t="s">
        <v>5767</v>
      </c>
      <c r="AF879" s="79" t="s">
        <v>2223</v>
      </c>
      <c r="AG879" s="76" t="s">
        <v>2449</v>
      </c>
    </row>
    <row r="880" spans="1:33" s="83" customFormat="1" ht="76.5" x14ac:dyDescent="0.25">
      <c r="A880" s="74" t="s">
        <v>2553</v>
      </c>
      <c r="B880" s="75">
        <v>50193000</v>
      </c>
      <c r="C880" s="76" t="s">
        <v>6052</v>
      </c>
      <c r="D880" s="76" t="s">
        <v>4128</v>
      </c>
      <c r="E880" s="75" t="s">
        <v>2225</v>
      </c>
      <c r="F880" s="84" t="s">
        <v>2834</v>
      </c>
      <c r="G880" s="77" t="s">
        <v>2338</v>
      </c>
      <c r="H880" s="78">
        <v>114573392</v>
      </c>
      <c r="I880" s="78">
        <v>114573392</v>
      </c>
      <c r="J880" s="79" t="s">
        <v>4136</v>
      </c>
      <c r="K880" s="79" t="s">
        <v>2544</v>
      </c>
      <c r="L880" s="76" t="s">
        <v>2554</v>
      </c>
      <c r="M880" s="76" t="s">
        <v>2555</v>
      </c>
      <c r="N880" s="76">
        <v>3835465</v>
      </c>
      <c r="O880" s="76" t="s">
        <v>2556</v>
      </c>
      <c r="P880" s="79" t="s">
        <v>2557</v>
      </c>
      <c r="Q880" s="79" t="s">
        <v>2577</v>
      </c>
      <c r="R880" s="79" t="s">
        <v>5763</v>
      </c>
      <c r="S880" s="79" t="s">
        <v>2576</v>
      </c>
      <c r="T880" s="79" t="s">
        <v>2577</v>
      </c>
      <c r="U880" s="80" t="s">
        <v>5764</v>
      </c>
      <c r="V880" s="80" t="s">
        <v>6053</v>
      </c>
      <c r="W880" s="79" t="s">
        <v>6053</v>
      </c>
      <c r="X880" s="81">
        <v>43050</v>
      </c>
      <c r="Y880" s="79">
        <v>2017060093032</v>
      </c>
      <c r="Z880" s="79" t="s">
        <v>6053</v>
      </c>
      <c r="AA880" s="82">
        <f t="shared" si="17"/>
        <v>1</v>
      </c>
      <c r="AB880" s="80" t="s">
        <v>6054</v>
      </c>
      <c r="AC880" s="80" t="s">
        <v>2222</v>
      </c>
      <c r="AD880" s="80" t="s">
        <v>2221</v>
      </c>
      <c r="AE880" s="76" t="s">
        <v>5767</v>
      </c>
      <c r="AF880" s="79" t="s">
        <v>2223</v>
      </c>
      <c r="AG880" s="76" t="s">
        <v>2449</v>
      </c>
    </row>
    <row r="881" spans="1:33" s="83" customFormat="1" ht="76.5" x14ac:dyDescent="0.25">
      <c r="A881" s="74" t="s">
        <v>2553</v>
      </c>
      <c r="B881" s="75">
        <v>50193000</v>
      </c>
      <c r="C881" s="76" t="s">
        <v>6055</v>
      </c>
      <c r="D881" s="76" t="s">
        <v>4128</v>
      </c>
      <c r="E881" s="75" t="s">
        <v>2225</v>
      </c>
      <c r="F881" s="84" t="s">
        <v>2834</v>
      </c>
      <c r="G881" s="77" t="s">
        <v>2338</v>
      </c>
      <c r="H881" s="78">
        <v>437007840</v>
      </c>
      <c r="I881" s="78">
        <v>437007840</v>
      </c>
      <c r="J881" s="79" t="s">
        <v>4136</v>
      </c>
      <c r="K881" s="79" t="s">
        <v>2544</v>
      </c>
      <c r="L881" s="76" t="s">
        <v>2554</v>
      </c>
      <c r="M881" s="76" t="s">
        <v>2555</v>
      </c>
      <c r="N881" s="76">
        <v>3835465</v>
      </c>
      <c r="O881" s="76" t="s">
        <v>2556</v>
      </c>
      <c r="P881" s="79" t="s">
        <v>2557</v>
      </c>
      <c r="Q881" s="79" t="s">
        <v>2577</v>
      </c>
      <c r="R881" s="79" t="s">
        <v>5763</v>
      </c>
      <c r="S881" s="79" t="s">
        <v>2576</v>
      </c>
      <c r="T881" s="79" t="s">
        <v>2577</v>
      </c>
      <c r="U881" s="80" t="s">
        <v>5764</v>
      </c>
      <c r="V881" s="80" t="s">
        <v>6056</v>
      </c>
      <c r="W881" s="79" t="s">
        <v>6056</v>
      </c>
      <c r="X881" s="81">
        <v>43050</v>
      </c>
      <c r="Y881" s="79">
        <v>2017060093032</v>
      </c>
      <c r="Z881" s="79" t="s">
        <v>6056</v>
      </c>
      <c r="AA881" s="82">
        <f t="shared" si="17"/>
        <v>1</v>
      </c>
      <c r="AB881" s="80" t="s">
        <v>6057</v>
      </c>
      <c r="AC881" s="80" t="s">
        <v>2222</v>
      </c>
      <c r="AD881" s="80" t="s">
        <v>2221</v>
      </c>
      <c r="AE881" s="76" t="s">
        <v>5767</v>
      </c>
      <c r="AF881" s="79" t="s">
        <v>2223</v>
      </c>
      <c r="AG881" s="76" t="s">
        <v>2449</v>
      </c>
    </row>
    <row r="882" spans="1:33" s="83" customFormat="1" ht="76.5" x14ac:dyDescent="0.25">
      <c r="A882" s="74" t="s">
        <v>2553</v>
      </c>
      <c r="B882" s="75">
        <v>50193000</v>
      </c>
      <c r="C882" s="76" t="s">
        <v>6058</v>
      </c>
      <c r="D882" s="76" t="s">
        <v>4128</v>
      </c>
      <c r="E882" s="75" t="s">
        <v>2225</v>
      </c>
      <c r="F882" s="84" t="s">
        <v>2834</v>
      </c>
      <c r="G882" s="77" t="s">
        <v>2338</v>
      </c>
      <c r="H882" s="78">
        <v>63207592</v>
      </c>
      <c r="I882" s="78">
        <v>63207592</v>
      </c>
      <c r="J882" s="79" t="s">
        <v>4136</v>
      </c>
      <c r="K882" s="79" t="s">
        <v>2544</v>
      </c>
      <c r="L882" s="76" t="s">
        <v>2554</v>
      </c>
      <c r="M882" s="76" t="s">
        <v>2555</v>
      </c>
      <c r="N882" s="76">
        <v>3835465</v>
      </c>
      <c r="O882" s="76" t="s">
        <v>2556</v>
      </c>
      <c r="P882" s="79" t="s">
        <v>2557</v>
      </c>
      <c r="Q882" s="79" t="s">
        <v>2577</v>
      </c>
      <c r="R882" s="79" t="s">
        <v>5763</v>
      </c>
      <c r="S882" s="79" t="s">
        <v>2576</v>
      </c>
      <c r="T882" s="79" t="s">
        <v>2577</v>
      </c>
      <c r="U882" s="80" t="s">
        <v>5764</v>
      </c>
      <c r="V882" s="80" t="s">
        <v>6059</v>
      </c>
      <c r="W882" s="79" t="s">
        <v>6059</v>
      </c>
      <c r="X882" s="81">
        <v>43050</v>
      </c>
      <c r="Y882" s="79">
        <v>2017060093032</v>
      </c>
      <c r="Z882" s="79" t="s">
        <v>6059</v>
      </c>
      <c r="AA882" s="82">
        <f t="shared" si="17"/>
        <v>1</v>
      </c>
      <c r="AB882" s="80" t="s">
        <v>6060</v>
      </c>
      <c r="AC882" s="80" t="s">
        <v>2222</v>
      </c>
      <c r="AD882" s="80" t="s">
        <v>2221</v>
      </c>
      <c r="AE882" s="76" t="s">
        <v>5767</v>
      </c>
      <c r="AF882" s="79" t="s">
        <v>2223</v>
      </c>
      <c r="AG882" s="76" t="s">
        <v>2449</v>
      </c>
    </row>
    <row r="883" spans="1:33" s="83" customFormat="1" ht="76.5" x14ac:dyDescent="0.25">
      <c r="A883" s="74" t="s">
        <v>2553</v>
      </c>
      <c r="B883" s="75">
        <v>50193000</v>
      </c>
      <c r="C883" s="76" t="s">
        <v>6061</v>
      </c>
      <c r="D883" s="76" t="s">
        <v>4128</v>
      </c>
      <c r="E883" s="75" t="s">
        <v>2225</v>
      </c>
      <c r="F883" s="84" t="s">
        <v>2834</v>
      </c>
      <c r="G883" s="77" t="s">
        <v>2338</v>
      </c>
      <c r="H883" s="78">
        <v>130642704</v>
      </c>
      <c r="I883" s="78">
        <v>130642704</v>
      </c>
      <c r="J883" s="79" t="s">
        <v>4136</v>
      </c>
      <c r="K883" s="79" t="s">
        <v>2544</v>
      </c>
      <c r="L883" s="76" t="s">
        <v>2554</v>
      </c>
      <c r="M883" s="76" t="s">
        <v>2555</v>
      </c>
      <c r="N883" s="76">
        <v>3835465</v>
      </c>
      <c r="O883" s="76" t="s">
        <v>2556</v>
      </c>
      <c r="P883" s="79" t="s">
        <v>2557</v>
      </c>
      <c r="Q883" s="79" t="s">
        <v>2577</v>
      </c>
      <c r="R883" s="79" t="s">
        <v>5763</v>
      </c>
      <c r="S883" s="79" t="s">
        <v>2576</v>
      </c>
      <c r="T883" s="79" t="s">
        <v>2577</v>
      </c>
      <c r="U883" s="80" t="s">
        <v>5764</v>
      </c>
      <c r="V883" s="80" t="s">
        <v>6062</v>
      </c>
      <c r="W883" s="79" t="s">
        <v>6062</v>
      </c>
      <c r="X883" s="81">
        <v>43050</v>
      </c>
      <c r="Y883" s="79">
        <v>2017060093032</v>
      </c>
      <c r="Z883" s="79" t="s">
        <v>6062</v>
      </c>
      <c r="AA883" s="82">
        <f t="shared" si="17"/>
        <v>1</v>
      </c>
      <c r="AB883" s="80" t="s">
        <v>6063</v>
      </c>
      <c r="AC883" s="80" t="s">
        <v>2222</v>
      </c>
      <c r="AD883" s="80" t="s">
        <v>2221</v>
      </c>
      <c r="AE883" s="76" t="s">
        <v>5767</v>
      </c>
      <c r="AF883" s="79" t="s">
        <v>2223</v>
      </c>
      <c r="AG883" s="76" t="s">
        <v>2449</v>
      </c>
    </row>
    <row r="884" spans="1:33" s="83" customFormat="1" ht="76.5" x14ac:dyDescent="0.25">
      <c r="A884" s="74" t="s">
        <v>2553</v>
      </c>
      <c r="B884" s="75">
        <v>50193000</v>
      </c>
      <c r="C884" s="76" t="s">
        <v>6064</v>
      </c>
      <c r="D884" s="76" t="s">
        <v>4128</v>
      </c>
      <c r="E884" s="75" t="s">
        <v>2225</v>
      </c>
      <c r="F884" s="84" t="s">
        <v>2834</v>
      </c>
      <c r="G884" s="77" t="s">
        <v>2338</v>
      </c>
      <c r="H884" s="78">
        <v>98958848</v>
      </c>
      <c r="I884" s="78">
        <v>98958848</v>
      </c>
      <c r="J884" s="79" t="s">
        <v>4136</v>
      </c>
      <c r="K884" s="79" t="s">
        <v>2544</v>
      </c>
      <c r="L884" s="76" t="s">
        <v>2554</v>
      </c>
      <c r="M884" s="76" t="s">
        <v>2555</v>
      </c>
      <c r="N884" s="76">
        <v>3835465</v>
      </c>
      <c r="O884" s="76" t="s">
        <v>2556</v>
      </c>
      <c r="P884" s="79" t="s">
        <v>2557</v>
      </c>
      <c r="Q884" s="79" t="s">
        <v>2577</v>
      </c>
      <c r="R884" s="79" t="s">
        <v>5763</v>
      </c>
      <c r="S884" s="79" t="s">
        <v>2576</v>
      </c>
      <c r="T884" s="79" t="s">
        <v>2577</v>
      </c>
      <c r="U884" s="80" t="s">
        <v>5764</v>
      </c>
      <c r="V884" s="80" t="s">
        <v>6065</v>
      </c>
      <c r="W884" s="79" t="s">
        <v>6065</v>
      </c>
      <c r="X884" s="81">
        <v>43050</v>
      </c>
      <c r="Y884" s="79">
        <v>2017060093032</v>
      </c>
      <c r="Z884" s="79" t="s">
        <v>6065</v>
      </c>
      <c r="AA884" s="82">
        <f t="shared" si="17"/>
        <v>1</v>
      </c>
      <c r="AB884" s="80" t="s">
        <v>6066</v>
      </c>
      <c r="AC884" s="80" t="s">
        <v>2222</v>
      </c>
      <c r="AD884" s="80" t="s">
        <v>2221</v>
      </c>
      <c r="AE884" s="76" t="s">
        <v>5767</v>
      </c>
      <c r="AF884" s="79" t="s">
        <v>2223</v>
      </c>
      <c r="AG884" s="76" t="s">
        <v>2449</v>
      </c>
    </row>
    <row r="885" spans="1:33" s="83" customFormat="1" ht="76.5" x14ac:dyDescent="0.25">
      <c r="A885" s="74" t="s">
        <v>2553</v>
      </c>
      <c r="B885" s="75">
        <v>50193000</v>
      </c>
      <c r="C885" s="76" t="s">
        <v>6067</v>
      </c>
      <c r="D885" s="76" t="s">
        <v>4128</v>
      </c>
      <c r="E885" s="75" t="s">
        <v>2225</v>
      </c>
      <c r="F885" s="84" t="s">
        <v>2834</v>
      </c>
      <c r="G885" s="77" t="s">
        <v>2338</v>
      </c>
      <c r="H885" s="78">
        <v>120803912</v>
      </c>
      <c r="I885" s="78">
        <v>120803912</v>
      </c>
      <c r="J885" s="79" t="s">
        <v>4136</v>
      </c>
      <c r="K885" s="79" t="s">
        <v>2544</v>
      </c>
      <c r="L885" s="76" t="s">
        <v>2554</v>
      </c>
      <c r="M885" s="76" t="s">
        <v>2555</v>
      </c>
      <c r="N885" s="76">
        <v>3835465</v>
      </c>
      <c r="O885" s="76" t="s">
        <v>2556</v>
      </c>
      <c r="P885" s="79" t="s">
        <v>2557</v>
      </c>
      <c r="Q885" s="79" t="s">
        <v>2577</v>
      </c>
      <c r="R885" s="79" t="s">
        <v>5763</v>
      </c>
      <c r="S885" s="79" t="s">
        <v>2576</v>
      </c>
      <c r="T885" s="79" t="s">
        <v>2577</v>
      </c>
      <c r="U885" s="80" t="s">
        <v>5764</v>
      </c>
      <c r="V885" s="80" t="s">
        <v>6068</v>
      </c>
      <c r="W885" s="79" t="s">
        <v>6068</v>
      </c>
      <c r="X885" s="81">
        <v>43050</v>
      </c>
      <c r="Y885" s="79">
        <v>2017060093032</v>
      </c>
      <c r="Z885" s="79" t="s">
        <v>6068</v>
      </c>
      <c r="AA885" s="82">
        <f t="shared" si="17"/>
        <v>1</v>
      </c>
      <c r="AB885" s="80" t="s">
        <v>6069</v>
      </c>
      <c r="AC885" s="80" t="s">
        <v>2222</v>
      </c>
      <c r="AD885" s="80" t="s">
        <v>2221</v>
      </c>
      <c r="AE885" s="76" t="s">
        <v>5767</v>
      </c>
      <c r="AF885" s="79" t="s">
        <v>2223</v>
      </c>
      <c r="AG885" s="76" t="s">
        <v>2449</v>
      </c>
    </row>
    <row r="886" spans="1:33" s="83" customFormat="1" ht="76.5" x14ac:dyDescent="0.25">
      <c r="A886" s="74" t="s">
        <v>2553</v>
      </c>
      <c r="B886" s="75">
        <v>50193000</v>
      </c>
      <c r="C886" s="76" t="s">
        <v>6070</v>
      </c>
      <c r="D886" s="76" t="s">
        <v>4128</v>
      </c>
      <c r="E886" s="75" t="s">
        <v>2225</v>
      </c>
      <c r="F886" s="84" t="s">
        <v>2834</v>
      </c>
      <c r="G886" s="77" t="s">
        <v>2338</v>
      </c>
      <c r="H886" s="78">
        <v>445384512</v>
      </c>
      <c r="I886" s="78">
        <v>445384512</v>
      </c>
      <c r="J886" s="79" t="s">
        <v>4136</v>
      </c>
      <c r="K886" s="79" t="s">
        <v>2544</v>
      </c>
      <c r="L886" s="76" t="s">
        <v>2554</v>
      </c>
      <c r="M886" s="76" t="s">
        <v>2555</v>
      </c>
      <c r="N886" s="76">
        <v>3835465</v>
      </c>
      <c r="O886" s="76" t="s">
        <v>2556</v>
      </c>
      <c r="P886" s="79" t="s">
        <v>2557</v>
      </c>
      <c r="Q886" s="79" t="s">
        <v>2577</v>
      </c>
      <c r="R886" s="79" t="s">
        <v>5763</v>
      </c>
      <c r="S886" s="79" t="s">
        <v>2576</v>
      </c>
      <c r="T886" s="79" t="s">
        <v>2577</v>
      </c>
      <c r="U886" s="80" t="s">
        <v>5764</v>
      </c>
      <c r="V886" s="80" t="s">
        <v>6071</v>
      </c>
      <c r="W886" s="79" t="s">
        <v>6071</v>
      </c>
      <c r="X886" s="81">
        <v>43050</v>
      </c>
      <c r="Y886" s="79">
        <v>2017060093032</v>
      </c>
      <c r="Z886" s="79" t="s">
        <v>6071</v>
      </c>
      <c r="AA886" s="82">
        <f t="shared" si="17"/>
        <v>1</v>
      </c>
      <c r="AB886" s="80" t="s">
        <v>6072</v>
      </c>
      <c r="AC886" s="80" t="s">
        <v>2222</v>
      </c>
      <c r="AD886" s="80" t="s">
        <v>2221</v>
      </c>
      <c r="AE886" s="76" t="s">
        <v>5767</v>
      </c>
      <c r="AF886" s="79" t="s">
        <v>2223</v>
      </c>
      <c r="AG886" s="76" t="s">
        <v>2449</v>
      </c>
    </row>
    <row r="887" spans="1:33" s="83" customFormat="1" ht="76.5" x14ac:dyDescent="0.25">
      <c r="A887" s="74" t="s">
        <v>2553</v>
      </c>
      <c r="B887" s="75">
        <v>50193000</v>
      </c>
      <c r="C887" s="76" t="s">
        <v>6073</v>
      </c>
      <c r="D887" s="76" t="s">
        <v>4128</v>
      </c>
      <c r="E887" s="75" t="s">
        <v>2225</v>
      </c>
      <c r="F887" s="84" t="s">
        <v>2834</v>
      </c>
      <c r="G887" s="77" t="s">
        <v>2338</v>
      </c>
      <c r="H887" s="78">
        <v>251089056</v>
      </c>
      <c r="I887" s="78">
        <v>251089056</v>
      </c>
      <c r="J887" s="79" t="s">
        <v>4136</v>
      </c>
      <c r="K887" s="79" t="s">
        <v>2544</v>
      </c>
      <c r="L887" s="76" t="s">
        <v>2554</v>
      </c>
      <c r="M887" s="76" t="s">
        <v>2555</v>
      </c>
      <c r="N887" s="76">
        <v>3835465</v>
      </c>
      <c r="O887" s="76" t="s">
        <v>2556</v>
      </c>
      <c r="P887" s="79" t="s">
        <v>2557</v>
      </c>
      <c r="Q887" s="79" t="s">
        <v>2577</v>
      </c>
      <c r="R887" s="79" t="s">
        <v>5763</v>
      </c>
      <c r="S887" s="79" t="s">
        <v>2576</v>
      </c>
      <c r="T887" s="79" t="s">
        <v>2577</v>
      </c>
      <c r="U887" s="80" t="s">
        <v>5764</v>
      </c>
      <c r="V887" s="80" t="s">
        <v>6074</v>
      </c>
      <c r="W887" s="79" t="s">
        <v>6074</v>
      </c>
      <c r="X887" s="81">
        <v>43050</v>
      </c>
      <c r="Y887" s="79">
        <v>2017060093032</v>
      </c>
      <c r="Z887" s="79" t="s">
        <v>6074</v>
      </c>
      <c r="AA887" s="82">
        <f t="shared" si="17"/>
        <v>1</v>
      </c>
      <c r="AB887" s="80" t="s">
        <v>6075</v>
      </c>
      <c r="AC887" s="80" t="s">
        <v>2222</v>
      </c>
      <c r="AD887" s="80" t="s">
        <v>2221</v>
      </c>
      <c r="AE887" s="76" t="s">
        <v>5767</v>
      </c>
      <c r="AF887" s="79" t="s">
        <v>2223</v>
      </c>
      <c r="AG887" s="76" t="s">
        <v>2449</v>
      </c>
    </row>
    <row r="888" spans="1:33" s="83" customFormat="1" ht="76.5" x14ac:dyDescent="0.25">
      <c r="A888" s="74" t="s">
        <v>2553</v>
      </c>
      <c r="B888" s="75">
        <v>50193000</v>
      </c>
      <c r="C888" s="76" t="s">
        <v>6076</v>
      </c>
      <c r="D888" s="76" t="s">
        <v>4128</v>
      </c>
      <c r="E888" s="75" t="s">
        <v>2225</v>
      </c>
      <c r="F888" s="84" t="s">
        <v>2834</v>
      </c>
      <c r="G888" s="77" t="s">
        <v>2338</v>
      </c>
      <c r="H888" s="78">
        <v>42324208</v>
      </c>
      <c r="I888" s="78">
        <v>42324208</v>
      </c>
      <c r="J888" s="79" t="s">
        <v>4136</v>
      </c>
      <c r="K888" s="79" t="s">
        <v>2544</v>
      </c>
      <c r="L888" s="76" t="s">
        <v>2554</v>
      </c>
      <c r="M888" s="76" t="s">
        <v>2555</v>
      </c>
      <c r="N888" s="76">
        <v>3835465</v>
      </c>
      <c r="O888" s="76" t="s">
        <v>2556</v>
      </c>
      <c r="P888" s="79" t="s">
        <v>2557</v>
      </c>
      <c r="Q888" s="79" t="s">
        <v>2577</v>
      </c>
      <c r="R888" s="79" t="s">
        <v>5763</v>
      </c>
      <c r="S888" s="79" t="s">
        <v>2576</v>
      </c>
      <c r="T888" s="79" t="s">
        <v>2577</v>
      </c>
      <c r="U888" s="80" t="s">
        <v>5764</v>
      </c>
      <c r="V888" s="80" t="s">
        <v>6077</v>
      </c>
      <c r="W888" s="79" t="s">
        <v>6077</v>
      </c>
      <c r="X888" s="81">
        <v>43050</v>
      </c>
      <c r="Y888" s="79">
        <v>2017060093032</v>
      </c>
      <c r="Z888" s="79" t="s">
        <v>6077</v>
      </c>
      <c r="AA888" s="82">
        <f t="shared" si="17"/>
        <v>1</v>
      </c>
      <c r="AB888" s="80" t="s">
        <v>6078</v>
      </c>
      <c r="AC888" s="80" t="s">
        <v>2222</v>
      </c>
      <c r="AD888" s="80" t="s">
        <v>2221</v>
      </c>
      <c r="AE888" s="76" t="s">
        <v>5767</v>
      </c>
      <c r="AF888" s="79" t="s">
        <v>2223</v>
      </c>
      <c r="AG888" s="76" t="s">
        <v>2449</v>
      </c>
    </row>
    <row r="889" spans="1:33" s="83" customFormat="1" ht="76.5" x14ac:dyDescent="0.25">
      <c r="A889" s="74" t="s">
        <v>2553</v>
      </c>
      <c r="B889" s="75">
        <v>50193000</v>
      </c>
      <c r="C889" s="76" t="s">
        <v>6079</v>
      </c>
      <c r="D889" s="76" t="s">
        <v>4128</v>
      </c>
      <c r="E889" s="75" t="s">
        <v>2225</v>
      </c>
      <c r="F889" s="84" t="s">
        <v>2834</v>
      </c>
      <c r="G889" s="77" t="s">
        <v>2338</v>
      </c>
      <c r="H889" s="78">
        <v>146218208</v>
      </c>
      <c r="I889" s="78">
        <v>146218208</v>
      </c>
      <c r="J889" s="79" t="s">
        <v>4136</v>
      </c>
      <c r="K889" s="79" t="s">
        <v>2544</v>
      </c>
      <c r="L889" s="76" t="s">
        <v>2554</v>
      </c>
      <c r="M889" s="76" t="s">
        <v>2555</v>
      </c>
      <c r="N889" s="76">
        <v>3835465</v>
      </c>
      <c r="O889" s="76" t="s">
        <v>2556</v>
      </c>
      <c r="P889" s="79" t="s">
        <v>2557</v>
      </c>
      <c r="Q889" s="79" t="s">
        <v>2577</v>
      </c>
      <c r="R889" s="79" t="s">
        <v>5763</v>
      </c>
      <c r="S889" s="79" t="s">
        <v>2576</v>
      </c>
      <c r="T889" s="79" t="s">
        <v>2577</v>
      </c>
      <c r="U889" s="80" t="s">
        <v>5764</v>
      </c>
      <c r="V889" s="80" t="s">
        <v>6080</v>
      </c>
      <c r="W889" s="79" t="s">
        <v>6080</v>
      </c>
      <c r="X889" s="81">
        <v>43050</v>
      </c>
      <c r="Y889" s="79">
        <v>2017060093032</v>
      </c>
      <c r="Z889" s="79" t="s">
        <v>6080</v>
      </c>
      <c r="AA889" s="82">
        <f t="shared" si="17"/>
        <v>1</v>
      </c>
      <c r="AB889" s="80" t="s">
        <v>6081</v>
      </c>
      <c r="AC889" s="80" t="s">
        <v>2222</v>
      </c>
      <c r="AD889" s="80" t="s">
        <v>2221</v>
      </c>
      <c r="AE889" s="76" t="s">
        <v>5767</v>
      </c>
      <c r="AF889" s="79" t="s">
        <v>2223</v>
      </c>
      <c r="AG889" s="76" t="s">
        <v>2449</v>
      </c>
    </row>
    <row r="890" spans="1:33" s="83" customFormat="1" ht="76.5" x14ac:dyDescent="0.25">
      <c r="A890" s="74" t="s">
        <v>2553</v>
      </c>
      <c r="B890" s="75">
        <v>50193000</v>
      </c>
      <c r="C890" s="76" t="s">
        <v>6082</v>
      </c>
      <c r="D890" s="76" t="s">
        <v>4128</v>
      </c>
      <c r="E890" s="75" t="s">
        <v>2225</v>
      </c>
      <c r="F890" s="84" t="s">
        <v>2834</v>
      </c>
      <c r="G890" s="77" t="s">
        <v>2338</v>
      </c>
      <c r="H890" s="78">
        <v>78729296</v>
      </c>
      <c r="I890" s="78">
        <v>78729296</v>
      </c>
      <c r="J890" s="79" t="s">
        <v>4136</v>
      </c>
      <c r="K890" s="79" t="s">
        <v>2544</v>
      </c>
      <c r="L890" s="76" t="s">
        <v>2554</v>
      </c>
      <c r="M890" s="76" t="s">
        <v>2555</v>
      </c>
      <c r="N890" s="76">
        <v>3835465</v>
      </c>
      <c r="O890" s="76" t="s">
        <v>2556</v>
      </c>
      <c r="P890" s="79" t="s">
        <v>2557</v>
      </c>
      <c r="Q890" s="79" t="s">
        <v>2577</v>
      </c>
      <c r="R890" s="79" t="s">
        <v>5763</v>
      </c>
      <c r="S890" s="79" t="s">
        <v>2576</v>
      </c>
      <c r="T890" s="79" t="s">
        <v>2577</v>
      </c>
      <c r="U890" s="80" t="s">
        <v>5764</v>
      </c>
      <c r="V890" s="80" t="s">
        <v>6083</v>
      </c>
      <c r="W890" s="79" t="s">
        <v>6083</v>
      </c>
      <c r="X890" s="81">
        <v>43050</v>
      </c>
      <c r="Y890" s="79">
        <v>2017060093032</v>
      </c>
      <c r="Z890" s="79" t="s">
        <v>6083</v>
      </c>
      <c r="AA890" s="82">
        <f t="shared" si="17"/>
        <v>1</v>
      </c>
      <c r="AB890" s="80" t="s">
        <v>6084</v>
      </c>
      <c r="AC890" s="80" t="s">
        <v>2222</v>
      </c>
      <c r="AD890" s="80" t="s">
        <v>2221</v>
      </c>
      <c r="AE890" s="76" t="s">
        <v>5767</v>
      </c>
      <c r="AF890" s="79" t="s">
        <v>2223</v>
      </c>
      <c r="AG890" s="76" t="s">
        <v>2449</v>
      </c>
    </row>
    <row r="891" spans="1:33" s="83" customFormat="1" ht="76.5" x14ac:dyDescent="0.25">
      <c r="A891" s="74" t="s">
        <v>2553</v>
      </c>
      <c r="B891" s="75">
        <v>50193000</v>
      </c>
      <c r="C891" s="76" t="s">
        <v>6085</v>
      </c>
      <c r="D891" s="76" t="s">
        <v>4128</v>
      </c>
      <c r="E891" s="75" t="s">
        <v>2225</v>
      </c>
      <c r="F891" s="84" t="s">
        <v>2834</v>
      </c>
      <c r="G891" s="77" t="s">
        <v>2338</v>
      </c>
      <c r="H891" s="78">
        <v>174553792</v>
      </c>
      <c r="I891" s="78">
        <v>174553792</v>
      </c>
      <c r="J891" s="79" t="s">
        <v>4136</v>
      </c>
      <c r="K891" s="79" t="s">
        <v>2544</v>
      </c>
      <c r="L891" s="76" t="s">
        <v>2554</v>
      </c>
      <c r="M891" s="76" t="s">
        <v>2555</v>
      </c>
      <c r="N891" s="76">
        <v>3835465</v>
      </c>
      <c r="O891" s="76" t="s">
        <v>2556</v>
      </c>
      <c r="P891" s="79" t="s">
        <v>2557</v>
      </c>
      <c r="Q891" s="79" t="s">
        <v>2577</v>
      </c>
      <c r="R891" s="79" t="s">
        <v>5763</v>
      </c>
      <c r="S891" s="79" t="s">
        <v>2576</v>
      </c>
      <c r="T891" s="79" t="s">
        <v>2577</v>
      </c>
      <c r="U891" s="80" t="s">
        <v>5764</v>
      </c>
      <c r="V891" s="80" t="s">
        <v>6086</v>
      </c>
      <c r="W891" s="79" t="s">
        <v>6086</v>
      </c>
      <c r="X891" s="81">
        <v>43050</v>
      </c>
      <c r="Y891" s="79">
        <v>2017060093032</v>
      </c>
      <c r="Z891" s="79" t="s">
        <v>6086</v>
      </c>
      <c r="AA891" s="82">
        <f t="shared" si="17"/>
        <v>1</v>
      </c>
      <c r="AB891" s="80" t="s">
        <v>2575</v>
      </c>
      <c r="AC891" s="80" t="s">
        <v>2222</v>
      </c>
      <c r="AD891" s="80" t="s">
        <v>2221</v>
      </c>
      <c r="AE891" s="76" t="s">
        <v>5767</v>
      </c>
      <c r="AF891" s="79" t="s">
        <v>2223</v>
      </c>
      <c r="AG891" s="76" t="s">
        <v>2449</v>
      </c>
    </row>
    <row r="892" spans="1:33" s="83" customFormat="1" ht="76.5" x14ac:dyDescent="0.25">
      <c r="A892" s="74" t="s">
        <v>2553</v>
      </c>
      <c r="B892" s="75">
        <v>50193000</v>
      </c>
      <c r="C892" s="76" t="s">
        <v>6087</v>
      </c>
      <c r="D892" s="76" t="s">
        <v>4128</v>
      </c>
      <c r="E892" s="75" t="s">
        <v>2225</v>
      </c>
      <c r="F892" s="84" t="s">
        <v>2834</v>
      </c>
      <c r="G892" s="77" t="s">
        <v>2338</v>
      </c>
      <c r="H892" s="78">
        <v>62210608</v>
      </c>
      <c r="I892" s="78">
        <v>62210608</v>
      </c>
      <c r="J892" s="79" t="s">
        <v>4136</v>
      </c>
      <c r="K892" s="79" t="s">
        <v>2544</v>
      </c>
      <c r="L892" s="76" t="s">
        <v>2554</v>
      </c>
      <c r="M892" s="76" t="s">
        <v>2555</v>
      </c>
      <c r="N892" s="76">
        <v>3835465</v>
      </c>
      <c r="O892" s="76" t="s">
        <v>2556</v>
      </c>
      <c r="P892" s="79" t="s">
        <v>2557</v>
      </c>
      <c r="Q892" s="79" t="s">
        <v>2577</v>
      </c>
      <c r="R892" s="79" t="s">
        <v>5763</v>
      </c>
      <c r="S892" s="79" t="s">
        <v>2576</v>
      </c>
      <c r="T892" s="79" t="s">
        <v>2577</v>
      </c>
      <c r="U892" s="80" t="s">
        <v>5764</v>
      </c>
      <c r="V892" s="80" t="s">
        <v>6088</v>
      </c>
      <c r="W892" s="79" t="s">
        <v>6088</v>
      </c>
      <c r="X892" s="81">
        <v>43050</v>
      </c>
      <c r="Y892" s="79">
        <v>2017060093032</v>
      </c>
      <c r="Z892" s="79" t="s">
        <v>6088</v>
      </c>
      <c r="AA892" s="82">
        <f t="shared" si="17"/>
        <v>1</v>
      </c>
      <c r="AB892" s="80" t="s">
        <v>2580</v>
      </c>
      <c r="AC892" s="80" t="s">
        <v>2222</v>
      </c>
      <c r="AD892" s="80" t="s">
        <v>2221</v>
      </c>
      <c r="AE892" s="76" t="s">
        <v>5767</v>
      </c>
      <c r="AF892" s="79" t="s">
        <v>2223</v>
      </c>
      <c r="AG892" s="76" t="s">
        <v>2449</v>
      </c>
    </row>
    <row r="893" spans="1:33" s="83" customFormat="1" ht="76.5" x14ac:dyDescent="0.25">
      <c r="A893" s="74" t="s">
        <v>2553</v>
      </c>
      <c r="B893" s="75">
        <v>50193000</v>
      </c>
      <c r="C893" s="76" t="s">
        <v>6089</v>
      </c>
      <c r="D893" s="76" t="s">
        <v>4128</v>
      </c>
      <c r="E893" s="75" t="s">
        <v>2225</v>
      </c>
      <c r="F893" s="84" t="s">
        <v>2834</v>
      </c>
      <c r="G893" s="77" t="s">
        <v>2338</v>
      </c>
      <c r="H893" s="78">
        <v>610519100</v>
      </c>
      <c r="I893" s="78">
        <v>610519100</v>
      </c>
      <c r="J893" s="79" t="s">
        <v>4136</v>
      </c>
      <c r="K893" s="79" t="s">
        <v>2544</v>
      </c>
      <c r="L893" s="76" t="s">
        <v>2554</v>
      </c>
      <c r="M893" s="76" t="s">
        <v>2555</v>
      </c>
      <c r="N893" s="76">
        <v>3835465</v>
      </c>
      <c r="O893" s="76" t="s">
        <v>2556</v>
      </c>
      <c r="P893" s="79" t="s">
        <v>2557</v>
      </c>
      <c r="Q893" s="79" t="s">
        <v>2577</v>
      </c>
      <c r="R893" s="79" t="s">
        <v>5763</v>
      </c>
      <c r="S893" s="79" t="s">
        <v>2576</v>
      </c>
      <c r="T893" s="79" t="s">
        <v>2577</v>
      </c>
      <c r="U893" s="80" t="s">
        <v>5764</v>
      </c>
      <c r="V893" s="80" t="s">
        <v>6090</v>
      </c>
      <c r="W893" s="79" t="s">
        <v>6090</v>
      </c>
      <c r="X893" s="81">
        <v>43050</v>
      </c>
      <c r="Y893" s="79">
        <v>2017060093032</v>
      </c>
      <c r="Z893" s="79" t="s">
        <v>6090</v>
      </c>
      <c r="AA893" s="82">
        <f t="shared" si="17"/>
        <v>1</v>
      </c>
      <c r="AB893" s="80" t="s">
        <v>2578</v>
      </c>
      <c r="AC893" s="80" t="s">
        <v>2222</v>
      </c>
      <c r="AD893" s="80" t="s">
        <v>2221</v>
      </c>
      <c r="AE893" s="76" t="s">
        <v>5767</v>
      </c>
      <c r="AF893" s="79" t="s">
        <v>2223</v>
      </c>
      <c r="AG893" s="76" t="s">
        <v>2449</v>
      </c>
    </row>
    <row r="894" spans="1:33" s="83" customFormat="1" ht="76.5" x14ac:dyDescent="0.25">
      <c r="A894" s="74" t="s">
        <v>2553</v>
      </c>
      <c r="B894" s="75">
        <v>50193000</v>
      </c>
      <c r="C894" s="76" t="s">
        <v>6091</v>
      </c>
      <c r="D894" s="76" t="s">
        <v>4128</v>
      </c>
      <c r="E894" s="75" t="s">
        <v>2225</v>
      </c>
      <c r="F894" s="84" t="s">
        <v>2834</v>
      </c>
      <c r="G894" s="77" t="s">
        <v>2338</v>
      </c>
      <c r="H894" s="78">
        <v>231555696</v>
      </c>
      <c r="I894" s="78">
        <v>231555696</v>
      </c>
      <c r="J894" s="79" t="s">
        <v>4136</v>
      </c>
      <c r="K894" s="79" t="s">
        <v>2544</v>
      </c>
      <c r="L894" s="76" t="s">
        <v>2554</v>
      </c>
      <c r="M894" s="76" t="s">
        <v>2555</v>
      </c>
      <c r="N894" s="76">
        <v>3835465</v>
      </c>
      <c r="O894" s="76" t="s">
        <v>2556</v>
      </c>
      <c r="P894" s="79" t="s">
        <v>2557</v>
      </c>
      <c r="Q894" s="79" t="s">
        <v>2577</v>
      </c>
      <c r="R894" s="79" t="s">
        <v>5763</v>
      </c>
      <c r="S894" s="79" t="s">
        <v>2576</v>
      </c>
      <c r="T894" s="79" t="s">
        <v>2577</v>
      </c>
      <c r="U894" s="80" t="s">
        <v>5764</v>
      </c>
      <c r="V894" s="80" t="s">
        <v>6092</v>
      </c>
      <c r="W894" s="79" t="s">
        <v>6092</v>
      </c>
      <c r="X894" s="81">
        <v>43050</v>
      </c>
      <c r="Y894" s="79">
        <v>2017060093032</v>
      </c>
      <c r="Z894" s="79" t="s">
        <v>6092</v>
      </c>
      <c r="AA894" s="82">
        <f t="shared" si="17"/>
        <v>1</v>
      </c>
      <c r="AB894" s="80" t="s">
        <v>6093</v>
      </c>
      <c r="AC894" s="80" t="s">
        <v>2222</v>
      </c>
      <c r="AD894" s="80" t="s">
        <v>2221</v>
      </c>
      <c r="AE894" s="76" t="s">
        <v>5767</v>
      </c>
      <c r="AF894" s="79" t="s">
        <v>2223</v>
      </c>
      <c r="AG894" s="76" t="s">
        <v>2449</v>
      </c>
    </row>
    <row r="895" spans="1:33" s="83" customFormat="1" ht="76.5" x14ac:dyDescent="0.25">
      <c r="A895" s="74" t="s">
        <v>2553</v>
      </c>
      <c r="B895" s="75">
        <v>50193000</v>
      </c>
      <c r="C895" s="76" t="s">
        <v>6094</v>
      </c>
      <c r="D895" s="76" t="s">
        <v>4128</v>
      </c>
      <c r="E895" s="75" t="s">
        <v>2225</v>
      </c>
      <c r="F895" s="84" t="s">
        <v>2834</v>
      </c>
      <c r="G895" s="77" t="s">
        <v>2338</v>
      </c>
      <c r="H895" s="78">
        <v>256851104</v>
      </c>
      <c r="I895" s="78">
        <v>256851104</v>
      </c>
      <c r="J895" s="79" t="s">
        <v>4136</v>
      </c>
      <c r="K895" s="79" t="s">
        <v>2544</v>
      </c>
      <c r="L895" s="76" t="s">
        <v>2554</v>
      </c>
      <c r="M895" s="76" t="s">
        <v>2555</v>
      </c>
      <c r="N895" s="76">
        <v>3835465</v>
      </c>
      <c r="O895" s="76" t="s">
        <v>2556</v>
      </c>
      <c r="P895" s="79" t="s">
        <v>2557</v>
      </c>
      <c r="Q895" s="79" t="s">
        <v>2577</v>
      </c>
      <c r="R895" s="79" t="s">
        <v>5763</v>
      </c>
      <c r="S895" s="79" t="s">
        <v>2576</v>
      </c>
      <c r="T895" s="79" t="s">
        <v>2577</v>
      </c>
      <c r="U895" s="80" t="s">
        <v>5764</v>
      </c>
      <c r="V895" s="80" t="s">
        <v>6095</v>
      </c>
      <c r="W895" s="79" t="s">
        <v>6095</v>
      </c>
      <c r="X895" s="81">
        <v>43050</v>
      </c>
      <c r="Y895" s="79">
        <v>2017060093032</v>
      </c>
      <c r="Z895" s="79" t="s">
        <v>6095</v>
      </c>
      <c r="AA895" s="82">
        <f t="shared" si="17"/>
        <v>1</v>
      </c>
      <c r="AB895" s="80" t="s">
        <v>6096</v>
      </c>
      <c r="AC895" s="80" t="s">
        <v>2222</v>
      </c>
      <c r="AD895" s="80" t="s">
        <v>2221</v>
      </c>
      <c r="AE895" s="76" t="s">
        <v>5767</v>
      </c>
      <c r="AF895" s="79" t="s">
        <v>2223</v>
      </c>
      <c r="AG895" s="76" t="s">
        <v>2449</v>
      </c>
    </row>
    <row r="896" spans="1:33" s="83" customFormat="1" ht="76.5" x14ac:dyDescent="0.25">
      <c r="A896" s="74" t="s">
        <v>2553</v>
      </c>
      <c r="B896" s="75">
        <v>50193000</v>
      </c>
      <c r="C896" s="76" t="s">
        <v>6097</v>
      </c>
      <c r="D896" s="76" t="s">
        <v>4128</v>
      </c>
      <c r="E896" s="75" t="s">
        <v>2225</v>
      </c>
      <c r="F896" s="84" t="s">
        <v>2834</v>
      </c>
      <c r="G896" s="77" t="s">
        <v>2338</v>
      </c>
      <c r="H896" s="78">
        <v>456982816</v>
      </c>
      <c r="I896" s="78">
        <v>456982816</v>
      </c>
      <c r="J896" s="79" t="s">
        <v>4136</v>
      </c>
      <c r="K896" s="79" t="s">
        <v>2544</v>
      </c>
      <c r="L896" s="76" t="s">
        <v>2554</v>
      </c>
      <c r="M896" s="76" t="s">
        <v>2555</v>
      </c>
      <c r="N896" s="76">
        <v>3835465</v>
      </c>
      <c r="O896" s="76" t="s">
        <v>2556</v>
      </c>
      <c r="P896" s="79" t="s">
        <v>2557</v>
      </c>
      <c r="Q896" s="79" t="s">
        <v>2577</v>
      </c>
      <c r="R896" s="79" t="s">
        <v>5763</v>
      </c>
      <c r="S896" s="79" t="s">
        <v>2576</v>
      </c>
      <c r="T896" s="79" t="s">
        <v>2577</v>
      </c>
      <c r="U896" s="80" t="s">
        <v>5764</v>
      </c>
      <c r="V896" s="80" t="s">
        <v>6098</v>
      </c>
      <c r="W896" s="79" t="s">
        <v>6098</v>
      </c>
      <c r="X896" s="81">
        <v>43050</v>
      </c>
      <c r="Y896" s="79">
        <v>2017060093032</v>
      </c>
      <c r="Z896" s="79" t="s">
        <v>6098</v>
      </c>
      <c r="AA896" s="82">
        <f t="shared" si="17"/>
        <v>1</v>
      </c>
      <c r="AB896" s="80" t="s">
        <v>6099</v>
      </c>
      <c r="AC896" s="80" t="s">
        <v>2222</v>
      </c>
      <c r="AD896" s="80" t="s">
        <v>2221</v>
      </c>
      <c r="AE896" s="76" t="s">
        <v>5767</v>
      </c>
      <c r="AF896" s="79" t="s">
        <v>2223</v>
      </c>
      <c r="AG896" s="76" t="s">
        <v>2449</v>
      </c>
    </row>
    <row r="897" spans="1:33" s="83" customFormat="1" ht="89.25" x14ac:dyDescent="0.25">
      <c r="A897" s="74" t="s">
        <v>2553</v>
      </c>
      <c r="B897" s="75">
        <v>50193000</v>
      </c>
      <c r="C897" s="76" t="s">
        <v>6100</v>
      </c>
      <c r="D897" s="76" t="s">
        <v>4128</v>
      </c>
      <c r="E897" s="75" t="s">
        <v>2225</v>
      </c>
      <c r="F897" s="84" t="s">
        <v>2834</v>
      </c>
      <c r="G897" s="77" t="s">
        <v>2338</v>
      </c>
      <c r="H897" s="78">
        <v>25498600</v>
      </c>
      <c r="I897" s="78">
        <v>25498600</v>
      </c>
      <c r="J897" s="79" t="s">
        <v>4136</v>
      </c>
      <c r="K897" s="79" t="s">
        <v>2544</v>
      </c>
      <c r="L897" s="76" t="s">
        <v>2554</v>
      </c>
      <c r="M897" s="76" t="s">
        <v>2555</v>
      </c>
      <c r="N897" s="76">
        <v>3835465</v>
      </c>
      <c r="O897" s="76" t="s">
        <v>2556</v>
      </c>
      <c r="P897" s="79" t="s">
        <v>2557</v>
      </c>
      <c r="Q897" s="79" t="s">
        <v>6101</v>
      </c>
      <c r="R897" s="79" t="s">
        <v>5763</v>
      </c>
      <c r="S897" s="79" t="s">
        <v>2576</v>
      </c>
      <c r="T897" s="79" t="s">
        <v>6101</v>
      </c>
      <c r="U897" s="80" t="s">
        <v>5764</v>
      </c>
      <c r="V897" s="80" t="s">
        <v>6102</v>
      </c>
      <c r="W897" s="79" t="s">
        <v>6102</v>
      </c>
      <c r="X897" s="81">
        <v>43052</v>
      </c>
      <c r="Y897" s="79">
        <v>2017060093032</v>
      </c>
      <c r="Z897" s="79" t="s">
        <v>6102</v>
      </c>
      <c r="AA897" s="82">
        <f t="shared" si="17"/>
        <v>1</v>
      </c>
      <c r="AB897" s="80" t="s">
        <v>5778</v>
      </c>
      <c r="AC897" s="80" t="s">
        <v>2222</v>
      </c>
      <c r="AD897" s="80" t="s">
        <v>2221</v>
      </c>
      <c r="AE897" s="76" t="s">
        <v>6103</v>
      </c>
      <c r="AF897" s="79" t="s">
        <v>2223</v>
      </c>
      <c r="AG897" s="76" t="s">
        <v>2449</v>
      </c>
    </row>
    <row r="898" spans="1:33" s="83" customFormat="1" ht="102" x14ac:dyDescent="0.25">
      <c r="A898" s="74" t="s">
        <v>2553</v>
      </c>
      <c r="B898" s="75">
        <v>50193000</v>
      </c>
      <c r="C898" s="76" t="s">
        <v>6104</v>
      </c>
      <c r="D898" s="76" t="s">
        <v>4128</v>
      </c>
      <c r="E898" s="75" t="s">
        <v>2225</v>
      </c>
      <c r="F898" s="84" t="s">
        <v>2834</v>
      </c>
      <c r="G898" s="77" t="s">
        <v>2338</v>
      </c>
      <c r="H898" s="78">
        <v>54631700</v>
      </c>
      <c r="I898" s="78">
        <v>54631700</v>
      </c>
      <c r="J898" s="79" t="s">
        <v>4136</v>
      </c>
      <c r="K898" s="79" t="s">
        <v>2544</v>
      </c>
      <c r="L898" s="76" t="s">
        <v>2554</v>
      </c>
      <c r="M898" s="76" t="s">
        <v>2555</v>
      </c>
      <c r="N898" s="76">
        <v>3835465</v>
      </c>
      <c r="O898" s="76" t="s">
        <v>2556</v>
      </c>
      <c r="P898" s="79" t="s">
        <v>2557</v>
      </c>
      <c r="Q898" s="79" t="s">
        <v>6101</v>
      </c>
      <c r="R898" s="79" t="s">
        <v>5763</v>
      </c>
      <c r="S898" s="79" t="s">
        <v>2576</v>
      </c>
      <c r="T898" s="79" t="s">
        <v>6101</v>
      </c>
      <c r="U898" s="80" t="s">
        <v>5764</v>
      </c>
      <c r="V898" s="80" t="s">
        <v>6105</v>
      </c>
      <c r="W898" s="79" t="s">
        <v>6105</v>
      </c>
      <c r="X898" s="81">
        <v>43052</v>
      </c>
      <c r="Y898" s="79">
        <v>2017060093032</v>
      </c>
      <c r="Z898" s="79" t="s">
        <v>6105</v>
      </c>
      <c r="AA898" s="82">
        <f t="shared" si="17"/>
        <v>1</v>
      </c>
      <c r="AB898" s="80" t="s">
        <v>2565</v>
      </c>
      <c r="AC898" s="80" t="s">
        <v>2222</v>
      </c>
      <c r="AD898" s="80" t="s">
        <v>2221</v>
      </c>
      <c r="AE898" s="76" t="s">
        <v>6103</v>
      </c>
      <c r="AF898" s="79" t="s">
        <v>2223</v>
      </c>
      <c r="AG898" s="76" t="s">
        <v>2449</v>
      </c>
    </row>
    <row r="899" spans="1:33" s="83" customFormat="1" ht="89.25" x14ac:dyDescent="0.25">
      <c r="A899" s="74" t="s">
        <v>2553</v>
      </c>
      <c r="B899" s="75">
        <v>50193000</v>
      </c>
      <c r="C899" s="76" t="s">
        <v>6106</v>
      </c>
      <c r="D899" s="76" t="s">
        <v>4128</v>
      </c>
      <c r="E899" s="75" t="s">
        <v>2225</v>
      </c>
      <c r="F899" s="84" t="s">
        <v>2834</v>
      </c>
      <c r="G899" s="77" t="s">
        <v>2338</v>
      </c>
      <c r="H899" s="78">
        <v>29567500</v>
      </c>
      <c r="I899" s="78">
        <v>29567500</v>
      </c>
      <c r="J899" s="79" t="s">
        <v>4136</v>
      </c>
      <c r="K899" s="79" t="s">
        <v>2544</v>
      </c>
      <c r="L899" s="76" t="s">
        <v>2554</v>
      </c>
      <c r="M899" s="76" t="s">
        <v>2555</v>
      </c>
      <c r="N899" s="76">
        <v>3835465</v>
      </c>
      <c r="O899" s="76" t="s">
        <v>2556</v>
      </c>
      <c r="P899" s="79" t="s">
        <v>2557</v>
      </c>
      <c r="Q899" s="79" t="s">
        <v>6101</v>
      </c>
      <c r="R899" s="79" t="s">
        <v>5763</v>
      </c>
      <c r="S899" s="79" t="s">
        <v>2576</v>
      </c>
      <c r="T899" s="79" t="s">
        <v>6101</v>
      </c>
      <c r="U899" s="80" t="s">
        <v>5764</v>
      </c>
      <c r="V899" s="80" t="s">
        <v>6107</v>
      </c>
      <c r="W899" s="79" t="s">
        <v>6107</v>
      </c>
      <c r="X899" s="81">
        <v>43052</v>
      </c>
      <c r="Y899" s="79">
        <v>2017060093032</v>
      </c>
      <c r="Z899" s="79" t="s">
        <v>6107</v>
      </c>
      <c r="AA899" s="82">
        <f t="shared" si="17"/>
        <v>1</v>
      </c>
      <c r="AB899" s="80" t="s">
        <v>5903</v>
      </c>
      <c r="AC899" s="80" t="s">
        <v>2222</v>
      </c>
      <c r="AD899" s="80" t="s">
        <v>2221</v>
      </c>
      <c r="AE899" s="76" t="s">
        <v>6103</v>
      </c>
      <c r="AF899" s="79" t="s">
        <v>2223</v>
      </c>
      <c r="AG899" s="76" t="s">
        <v>2449</v>
      </c>
    </row>
    <row r="900" spans="1:33" s="83" customFormat="1" ht="89.25" x14ac:dyDescent="0.25">
      <c r="A900" s="74" t="s">
        <v>2553</v>
      </c>
      <c r="B900" s="75">
        <v>50193000</v>
      </c>
      <c r="C900" s="76" t="s">
        <v>6108</v>
      </c>
      <c r="D900" s="76" t="s">
        <v>4128</v>
      </c>
      <c r="E900" s="75" t="s">
        <v>2225</v>
      </c>
      <c r="F900" s="84" t="s">
        <v>2834</v>
      </c>
      <c r="G900" s="77" t="s">
        <v>2338</v>
      </c>
      <c r="H900" s="78">
        <v>30942275</v>
      </c>
      <c r="I900" s="78">
        <v>30942275</v>
      </c>
      <c r="J900" s="79" t="s">
        <v>4136</v>
      </c>
      <c r="K900" s="79" t="s">
        <v>2544</v>
      </c>
      <c r="L900" s="76" t="s">
        <v>2554</v>
      </c>
      <c r="M900" s="76" t="s">
        <v>2555</v>
      </c>
      <c r="N900" s="76">
        <v>3835465</v>
      </c>
      <c r="O900" s="76" t="s">
        <v>2556</v>
      </c>
      <c r="P900" s="79" t="s">
        <v>2557</v>
      </c>
      <c r="Q900" s="79" t="s">
        <v>6101</v>
      </c>
      <c r="R900" s="79" t="s">
        <v>5763</v>
      </c>
      <c r="S900" s="79" t="s">
        <v>2576</v>
      </c>
      <c r="T900" s="79" t="s">
        <v>6101</v>
      </c>
      <c r="U900" s="80" t="s">
        <v>5764</v>
      </c>
      <c r="V900" s="80" t="s">
        <v>6109</v>
      </c>
      <c r="W900" s="79" t="s">
        <v>6109</v>
      </c>
      <c r="X900" s="81">
        <v>43052</v>
      </c>
      <c r="Y900" s="79">
        <v>2017060093032</v>
      </c>
      <c r="Z900" s="79" t="s">
        <v>6109</v>
      </c>
      <c r="AA900" s="82">
        <f t="shared" si="17"/>
        <v>1</v>
      </c>
      <c r="AB900" s="80" t="s">
        <v>2569</v>
      </c>
      <c r="AC900" s="80" t="s">
        <v>2222</v>
      </c>
      <c r="AD900" s="80" t="s">
        <v>2221</v>
      </c>
      <c r="AE900" s="76" t="s">
        <v>6103</v>
      </c>
      <c r="AF900" s="79" t="s">
        <v>2223</v>
      </c>
      <c r="AG900" s="76" t="s">
        <v>2449</v>
      </c>
    </row>
    <row r="901" spans="1:33" s="83" customFormat="1" ht="78.75" x14ac:dyDescent="0.25">
      <c r="A901" s="74" t="s">
        <v>2553</v>
      </c>
      <c r="B901" s="75">
        <v>50193000</v>
      </c>
      <c r="C901" s="76" t="s">
        <v>6110</v>
      </c>
      <c r="D901" s="76" t="s">
        <v>4128</v>
      </c>
      <c r="E901" s="75" t="s">
        <v>2225</v>
      </c>
      <c r="F901" s="84" t="s">
        <v>2834</v>
      </c>
      <c r="G901" s="77" t="s">
        <v>2338</v>
      </c>
      <c r="H901" s="78">
        <v>19560200</v>
      </c>
      <c r="I901" s="78">
        <v>19560200</v>
      </c>
      <c r="J901" s="79" t="s">
        <v>4136</v>
      </c>
      <c r="K901" s="79" t="s">
        <v>2544</v>
      </c>
      <c r="L901" s="76" t="s">
        <v>2554</v>
      </c>
      <c r="M901" s="76" t="s">
        <v>2555</v>
      </c>
      <c r="N901" s="76">
        <v>3835465</v>
      </c>
      <c r="O901" s="76" t="s">
        <v>2556</v>
      </c>
      <c r="P901" s="79" t="s">
        <v>2557</v>
      </c>
      <c r="Q901" s="79" t="s">
        <v>6101</v>
      </c>
      <c r="R901" s="79" t="s">
        <v>5763</v>
      </c>
      <c r="S901" s="79" t="s">
        <v>2576</v>
      </c>
      <c r="T901" s="79" t="s">
        <v>6101</v>
      </c>
      <c r="U901" s="80" t="s">
        <v>5764</v>
      </c>
      <c r="V901" s="80" t="s">
        <v>6111</v>
      </c>
      <c r="W901" s="79" t="s">
        <v>6111</v>
      </c>
      <c r="X901" s="81">
        <v>43052</v>
      </c>
      <c r="Y901" s="79">
        <v>2017060093032</v>
      </c>
      <c r="Z901" s="79" t="s">
        <v>6111</v>
      </c>
      <c r="AA901" s="82">
        <f t="shared" si="17"/>
        <v>1</v>
      </c>
      <c r="AB901" s="80" t="s">
        <v>5975</v>
      </c>
      <c r="AC901" s="80" t="s">
        <v>2222</v>
      </c>
      <c r="AD901" s="80" t="s">
        <v>2221</v>
      </c>
      <c r="AE901" s="76" t="s">
        <v>6103</v>
      </c>
      <c r="AF901" s="79" t="s">
        <v>2223</v>
      </c>
      <c r="AG901" s="76" t="s">
        <v>2449</v>
      </c>
    </row>
    <row r="902" spans="1:33" s="83" customFormat="1" ht="89.25" x14ac:dyDescent="0.25">
      <c r="A902" s="74" t="s">
        <v>2553</v>
      </c>
      <c r="B902" s="75">
        <v>50193000</v>
      </c>
      <c r="C902" s="76" t="s">
        <v>6112</v>
      </c>
      <c r="D902" s="76" t="s">
        <v>4128</v>
      </c>
      <c r="E902" s="75" t="s">
        <v>2225</v>
      </c>
      <c r="F902" s="84" t="s">
        <v>2834</v>
      </c>
      <c r="G902" s="77" t="s">
        <v>2338</v>
      </c>
      <c r="H902" s="78">
        <v>39018400</v>
      </c>
      <c r="I902" s="78">
        <v>39018400</v>
      </c>
      <c r="J902" s="79" t="s">
        <v>4136</v>
      </c>
      <c r="K902" s="79" t="s">
        <v>2544</v>
      </c>
      <c r="L902" s="76" t="s">
        <v>2554</v>
      </c>
      <c r="M902" s="76" t="s">
        <v>2555</v>
      </c>
      <c r="N902" s="76">
        <v>3835465</v>
      </c>
      <c r="O902" s="76" t="s">
        <v>2556</v>
      </c>
      <c r="P902" s="79" t="s">
        <v>2557</v>
      </c>
      <c r="Q902" s="79" t="s">
        <v>6101</v>
      </c>
      <c r="R902" s="79" t="s">
        <v>5763</v>
      </c>
      <c r="S902" s="79" t="s">
        <v>2576</v>
      </c>
      <c r="T902" s="79" t="s">
        <v>6101</v>
      </c>
      <c r="U902" s="80" t="s">
        <v>5764</v>
      </c>
      <c r="V902" s="80" t="s">
        <v>6113</v>
      </c>
      <c r="W902" s="79" t="s">
        <v>6113</v>
      </c>
      <c r="X902" s="81">
        <v>43052</v>
      </c>
      <c r="Y902" s="79">
        <v>2017060093032</v>
      </c>
      <c r="Z902" s="79" t="s">
        <v>6113</v>
      </c>
      <c r="AA902" s="82">
        <f t="shared" si="17"/>
        <v>1</v>
      </c>
      <c r="AB902" s="80" t="s">
        <v>2574</v>
      </c>
      <c r="AC902" s="80" t="s">
        <v>2222</v>
      </c>
      <c r="AD902" s="80" t="s">
        <v>2221</v>
      </c>
      <c r="AE902" s="76" t="s">
        <v>6103</v>
      </c>
      <c r="AF902" s="79" t="s">
        <v>2223</v>
      </c>
      <c r="AG902" s="76" t="s">
        <v>2449</v>
      </c>
    </row>
    <row r="903" spans="1:33" s="83" customFormat="1" ht="89.25" x14ac:dyDescent="0.25">
      <c r="A903" s="74" t="s">
        <v>2553</v>
      </c>
      <c r="B903" s="75">
        <v>50193000</v>
      </c>
      <c r="C903" s="76" t="s">
        <v>6114</v>
      </c>
      <c r="D903" s="76" t="s">
        <v>4128</v>
      </c>
      <c r="E903" s="75" t="s">
        <v>2225</v>
      </c>
      <c r="F903" s="84" t="s">
        <v>2834</v>
      </c>
      <c r="G903" s="77" t="s">
        <v>2338</v>
      </c>
      <c r="H903" s="78">
        <v>176493500</v>
      </c>
      <c r="I903" s="78">
        <v>176493500</v>
      </c>
      <c r="J903" s="79" t="s">
        <v>4136</v>
      </c>
      <c r="K903" s="79" t="s">
        <v>2544</v>
      </c>
      <c r="L903" s="76" t="s">
        <v>2554</v>
      </c>
      <c r="M903" s="76" t="s">
        <v>2555</v>
      </c>
      <c r="N903" s="76">
        <v>3835465</v>
      </c>
      <c r="O903" s="76" t="s">
        <v>2556</v>
      </c>
      <c r="P903" s="79" t="s">
        <v>2557</v>
      </c>
      <c r="Q903" s="79" t="s">
        <v>6101</v>
      </c>
      <c r="R903" s="79" t="s">
        <v>5763</v>
      </c>
      <c r="S903" s="79" t="s">
        <v>2576</v>
      </c>
      <c r="T903" s="79" t="s">
        <v>6101</v>
      </c>
      <c r="U903" s="80" t="s">
        <v>5764</v>
      </c>
      <c r="V903" s="80" t="s">
        <v>6115</v>
      </c>
      <c r="W903" s="79" t="s">
        <v>6115</v>
      </c>
      <c r="X903" s="81">
        <v>43052</v>
      </c>
      <c r="Y903" s="79">
        <v>2017060093032</v>
      </c>
      <c r="Z903" s="79" t="s">
        <v>6115</v>
      </c>
      <c r="AA903" s="82">
        <f t="shared" si="17"/>
        <v>1</v>
      </c>
      <c r="AB903" s="80" t="s">
        <v>6116</v>
      </c>
      <c r="AC903" s="80" t="s">
        <v>2222</v>
      </c>
      <c r="AD903" s="80" t="s">
        <v>2221</v>
      </c>
      <c r="AE903" s="76" t="s">
        <v>6103</v>
      </c>
      <c r="AF903" s="79" t="s">
        <v>2223</v>
      </c>
      <c r="AG903" s="76" t="s">
        <v>2449</v>
      </c>
    </row>
    <row r="904" spans="1:33" s="83" customFormat="1" ht="89.25" x14ac:dyDescent="0.25">
      <c r="A904" s="74" t="s">
        <v>2553</v>
      </c>
      <c r="B904" s="75">
        <v>50193000</v>
      </c>
      <c r="C904" s="76" t="s">
        <v>6117</v>
      </c>
      <c r="D904" s="76" t="s">
        <v>4128</v>
      </c>
      <c r="E904" s="75" t="s">
        <v>2225</v>
      </c>
      <c r="F904" s="84" t="s">
        <v>2834</v>
      </c>
      <c r="G904" s="77" t="s">
        <v>2338</v>
      </c>
      <c r="H904" s="78">
        <v>54157900</v>
      </c>
      <c r="I904" s="78">
        <v>54157900</v>
      </c>
      <c r="J904" s="79" t="s">
        <v>4136</v>
      </c>
      <c r="K904" s="79" t="s">
        <v>2544</v>
      </c>
      <c r="L904" s="76" t="s">
        <v>2554</v>
      </c>
      <c r="M904" s="76" t="s">
        <v>2555</v>
      </c>
      <c r="N904" s="76">
        <v>3835465</v>
      </c>
      <c r="O904" s="76" t="s">
        <v>2556</v>
      </c>
      <c r="P904" s="79" t="s">
        <v>2557</v>
      </c>
      <c r="Q904" s="79" t="s">
        <v>6101</v>
      </c>
      <c r="R904" s="79" t="s">
        <v>5763</v>
      </c>
      <c r="S904" s="79" t="s">
        <v>2576</v>
      </c>
      <c r="T904" s="79" t="s">
        <v>6101</v>
      </c>
      <c r="U904" s="80" t="s">
        <v>5764</v>
      </c>
      <c r="V904" s="80" t="s">
        <v>6118</v>
      </c>
      <c r="W904" s="79" t="s">
        <v>6118</v>
      </c>
      <c r="X904" s="81">
        <v>43052</v>
      </c>
      <c r="Y904" s="79">
        <v>2017060093032</v>
      </c>
      <c r="Z904" s="79" t="s">
        <v>6118</v>
      </c>
      <c r="AA904" s="82">
        <f t="shared" si="17"/>
        <v>1</v>
      </c>
      <c r="AB904" s="80" t="s">
        <v>6060</v>
      </c>
      <c r="AC904" s="80" t="s">
        <v>2222</v>
      </c>
      <c r="AD904" s="80" t="s">
        <v>2221</v>
      </c>
      <c r="AE904" s="76" t="s">
        <v>6103</v>
      </c>
      <c r="AF904" s="79" t="s">
        <v>2223</v>
      </c>
      <c r="AG904" s="76" t="s">
        <v>2449</v>
      </c>
    </row>
    <row r="905" spans="1:33" s="83" customFormat="1" ht="89.25" x14ac:dyDescent="0.25">
      <c r="A905" s="74" t="s">
        <v>2553</v>
      </c>
      <c r="B905" s="75">
        <v>50193000</v>
      </c>
      <c r="C905" s="76" t="s">
        <v>6119</v>
      </c>
      <c r="D905" s="76" t="s">
        <v>4128</v>
      </c>
      <c r="E905" s="75" t="s">
        <v>2225</v>
      </c>
      <c r="F905" s="84" t="s">
        <v>2834</v>
      </c>
      <c r="G905" s="77" t="s">
        <v>2338</v>
      </c>
      <c r="H905" s="78">
        <v>100792000</v>
      </c>
      <c r="I905" s="78">
        <v>100792000</v>
      </c>
      <c r="J905" s="79" t="s">
        <v>4136</v>
      </c>
      <c r="K905" s="79" t="s">
        <v>2544</v>
      </c>
      <c r="L905" s="76" t="s">
        <v>2554</v>
      </c>
      <c r="M905" s="76" t="s">
        <v>2555</v>
      </c>
      <c r="N905" s="76">
        <v>3835465</v>
      </c>
      <c r="O905" s="76" t="s">
        <v>2556</v>
      </c>
      <c r="P905" s="79" t="s">
        <v>2557</v>
      </c>
      <c r="Q905" s="79" t="s">
        <v>6101</v>
      </c>
      <c r="R905" s="79" t="s">
        <v>5763</v>
      </c>
      <c r="S905" s="79" t="s">
        <v>2576</v>
      </c>
      <c r="T905" s="79" t="s">
        <v>6101</v>
      </c>
      <c r="U905" s="80" t="s">
        <v>5764</v>
      </c>
      <c r="V905" s="80" t="s">
        <v>6120</v>
      </c>
      <c r="W905" s="79" t="s">
        <v>6120</v>
      </c>
      <c r="X905" s="81">
        <v>43052</v>
      </c>
      <c r="Y905" s="79">
        <v>2017060093032</v>
      </c>
      <c r="Z905" s="79" t="s">
        <v>6120</v>
      </c>
      <c r="AA905" s="82">
        <f t="shared" si="17"/>
        <v>1</v>
      </c>
      <c r="AB905" s="80" t="s">
        <v>6063</v>
      </c>
      <c r="AC905" s="80" t="s">
        <v>2222</v>
      </c>
      <c r="AD905" s="80" t="s">
        <v>2221</v>
      </c>
      <c r="AE905" s="76" t="s">
        <v>6103</v>
      </c>
      <c r="AF905" s="79" t="s">
        <v>2223</v>
      </c>
      <c r="AG905" s="76" t="s">
        <v>2449</v>
      </c>
    </row>
    <row r="906" spans="1:33" s="83" customFormat="1" ht="89.25" x14ac:dyDescent="0.25">
      <c r="A906" s="74" t="s">
        <v>2553</v>
      </c>
      <c r="B906" s="75">
        <v>50193000</v>
      </c>
      <c r="C906" s="76" t="s">
        <v>6121</v>
      </c>
      <c r="D906" s="76" t="s">
        <v>4128</v>
      </c>
      <c r="E906" s="75" t="s">
        <v>2225</v>
      </c>
      <c r="F906" s="84" t="s">
        <v>2834</v>
      </c>
      <c r="G906" s="77" t="s">
        <v>2338</v>
      </c>
      <c r="H906" s="78">
        <v>46190600</v>
      </c>
      <c r="I906" s="78">
        <v>46190600</v>
      </c>
      <c r="J906" s="79" t="s">
        <v>4136</v>
      </c>
      <c r="K906" s="79" t="s">
        <v>2544</v>
      </c>
      <c r="L906" s="76" t="s">
        <v>2554</v>
      </c>
      <c r="M906" s="76" t="s">
        <v>2555</v>
      </c>
      <c r="N906" s="76">
        <v>3835465</v>
      </c>
      <c r="O906" s="76" t="s">
        <v>2556</v>
      </c>
      <c r="P906" s="79" t="s">
        <v>2557</v>
      </c>
      <c r="Q906" s="79" t="s">
        <v>6101</v>
      </c>
      <c r="R906" s="79" t="s">
        <v>5763</v>
      </c>
      <c r="S906" s="79" t="s">
        <v>2576</v>
      </c>
      <c r="T906" s="79" t="s">
        <v>6101</v>
      </c>
      <c r="U906" s="80" t="s">
        <v>5764</v>
      </c>
      <c r="V906" s="80" t="s">
        <v>6122</v>
      </c>
      <c r="W906" s="79" t="s">
        <v>6122</v>
      </c>
      <c r="X906" s="81">
        <v>43052</v>
      </c>
      <c r="Y906" s="79">
        <v>2017060093032</v>
      </c>
      <c r="Z906" s="79" t="s">
        <v>6122</v>
      </c>
      <c r="AA906" s="82">
        <f t="shared" si="17"/>
        <v>1</v>
      </c>
      <c r="AB906" s="80" t="s">
        <v>6123</v>
      </c>
      <c r="AC906" s="80" t="s">
        <v>2222</v>
      </c>
      <c r="AD906" s="80" t="s">
        <v>2221</v>
      </c>
      <c r="AE906" s="76" t="s">
        <v>6103</v>
      </c>
      <c r="AF906" s="79" t="s">
        <v>2223</v>
      </c>
      <c r="AG906" s="76" t="s">
        <v>2449</v>
      </c>
    </row>
    <row r="907" spans="1:33" s="83" customFormat="1" ht="102" x14ac:dyDescent="0.25">
      <c r="A907" s="74" t="s">
        <v>2553</v>
      </c>
      <c r="B907" s="75">
        <v>50193000</v>
      </c>
      <c r="C907" s="76" t="s">
        <v>6124</v>
      </c>
      <c r="D907" s="76" t="s">
        <v>4128</v>
      </c>
      <c r="E907" s="75" t="s">
        <v>2225</v>
      </c>
      <c r="F907" s="84" t="s">
        <v>2834</v>
      </c>
      <c r="G907" s="77" t="s">
        <v>2338</v>
      </c>
      <c r="H907" s="78">
        <v>59397300</v>
      </c>
      <c r="I907" s="78">
        <v>59397300</v>
      </c>
      <c r="J907" s="79" t="s">
        <v>4136</v>
      </c>
      <c r="K907" s="79" t="s">
        <v>2544</v>
      </c>
      <c r="L907" s="76" t="s">
        <v>2554</v>
      </c>
      <c r="M907" s="76" t="s">
        <v>2555</v>
      </c>
      <c r="N907" s="76">
        <v>3835465</v>
      </c>
      <c r="O907" s="76" t="s">
        <v>2556</v>
      </c>
      <c r="P907" s="79" t="s">
        <v>2557</v>
      </c>
      <c r="Q907" s="79" t="s">
        <v>6101</v>
      </c>
      <c r="R907" s="79" t="s">
        <v>5763</v>
      </c>
      <c r="S907" s="79" t="s">
        <v>2576</v>
      </c>
      <c r="T907" s="79" t="s">
        <v>6101</v>
      </c>
      <c r="U907" s="80" t="s">
        <v>5764</v>
      </c>
      <c r="V907" s="80" t="s">
        <v>6125</v>
      </c>
      <c r="W907" s="79" t="s">
        <v>6125</v>
      </c>
      <c r="X907" s="81">
        <v>43052</v>
      </c>
      <c r="Y907" s="79">
        <v>2017060093032</v>
      </c>
      <c r="Z907" s="79" t="s">
        <v>6125</v>
      </c>
      <c r="AA907" s="82">
        <f t="shared" si="17"/>
        <v>1</v>
      </c>
      <c r="AB907" s="80" t="s">
        <v>2575</v>
      </c>
      <c r="AC907" s="80" t="s">
        <v>2222</v>
      </c>
      <c r="AD907" s="80" t="s">
        <v>2221</v>
      </c>
      <c r="AE907" s="76" t="s">
        <v>6103</v>
      </c>
      <c r="AF907" s="79" t="s">
        <v>2223</v>
      </c>
      <c r="AG907" s="76" t="s">
        <v>2449</v>
      </c>
    </row>
    <row r="908" spans="1:33" s="83" customFormat="1" ht="89.25" x14ac:dyDescent="0.25">
      <c r="A908" s="74" t="s">
        <v>2553</v>
      </c>
      <c r="B908" s="75">
        <v>50193000</v>
      </c>
      <c r="C908" s="76" t="s">
        <v>6126</v>
      </c>
      <c r="D908" s="76" t="s">
        <v>4128</v>
      </c>
      <c r="E908" s="75" t="s">
        <v>2225</v>
      </c>
      <c r="F908" s="84" t="s">
        <v>2834</v>
      </c>
      <c r="G908" s="77" t="s">
        <v>2338</v>
      </c>
      <c r="H908" s="78">
        <v>256362000</v>
      </c>
      <c r="I908" s="78">
        <v>256362000</v>
      </c>
      <c r="J908" s="79" t="s">
        <v>4136</v>
      </c>
      <c r="K908" s="79" t="s">
        <v>2544</v>
      </c>
      <c r="L908" s="76" t="s">
        <v>2554</v>
      </c>
      <c r="M908" s="76" t="s">
        <v>2555</v>
      </c>
      <c r="N908" s="76">
        <v>3835465</v>
      </c>
      <c r="O908" s="76" t="s">
        <v>2556</v>
      </c>
      <c r="P908" s="79" t="s">
        <v>2557</v>
      </c>
      <c r="Q908" s="79" t="s">
        <v>6101</v>
      </c>
      <c r="R908" s="79" t="s">
        <v>5763</v>
      </c>
      <c r="S908" s="79" t="s">
        <v>2576</v>
      </c>
      <c r="T908" s="79" t="s">
        <v>6101</v>
      </c>
      <c r="U908" s="80" t="s">
        <v>5764</v>
      </c>
      <c r="V908" s="80" t="s">
        <v>6127</v>
      </c>
      <c r="W908" s="79" t="s">
        <v>6127</v>
      </c>
      <c r="X908" s="81">
        <v>43052</v>
      </c>
      <c r="Y908" s="79">
        <v>2017060093032</v>
      </c>
      <c r="Z908" s="79" t="s">
        <v>6127</v>
      </c>
      <c r="AA908" s="82">
        <f t="shared" si="17"/>
        <v>1</v>
      </c>
      <c r="AB908" s="80" t="s">
        <v>2578</v>
      </c>
      <c r="AC908" s="80" t="s">
        <v>2222</v>
      </c>
      <c r="AD908" s="80" t="s">
        <v>2221</v>
      </c>
      <c r="AE908" s="76" t="s">
        <v>6103</v>
      </c>
      <c r="AF908" s="79" t="s">
        <v>2223</v>
      </c>
      <c r="AG908" s="76" t="s">
        <v>2449</v>
      </c>
    </row>
    <row r="909" spans="1:33" s="83" customFormat="1" ht="63.75" x14ac:dyDescent="0.25">
      <c r="A909" s="74" t="s">
        <v>2553</v>
      </c>
      <c r="B909" s="75">
        <v>85151603</v>
      </c>
      <c r="C909" s="76" t="s">
        <v>6128</v>
      </c>
      <c r="D909" s="76" t="s">
        <v>4128</v>
      </c>
      <c r="E909" s="75" t="s">
        <v>2225</v>
      </c>
      <c r="F909" s="84" t="s">
        <v>2834</v>
      </c>
      <c r="G909" s="77" t="s">
        <v>2338</v>
      </c>
      <c r="H909" s="78">
        <v>118817520</v>
      </c>
      <c r="I909" s="78">
        <v>118817520</v>
      </c>
      <c r="J909" s="79" t="s">
        <v>4136</v>
      </c>
      <c r="K909" s="79" t="s">
        <v>2544</v>
      </c>
      <c r="L909" s="76" t="s">
        <v>2554</v>
      </c>
      <c r="M909" s="76" t="s">
        <v>2555</v>
      </c>
      <c r="N909" s="76">
        <v>3835465</v>
      </c>
      <c r="O909" s="76" t="s">
        <v>2556</v>
      </c>
      <c r="P909" s="79" t="s">
        <v>2557</v>
      </c>
      <c r="Q909" s="79" t="s">
        <v>2559</v>
      </c>
      <c r="R909" s="79" t="s">
        <v>6129</v>
      </c>
      <c r="S909" s="79" t="s">
        <v>2558</v>
      </c>
      <c r="T909" s="79" t="s">
        <v>2559</v>
      </c>
      <c r="U909" s="80" t="s">
        <v>2560</v>
      </c>
      <c r="V909" s="80">
        <v>7927</v>
      </c>
      <c r="W909" s="79">
        <v>7927</v>
      </c>
      <c r="X909" s="81">
        <v>43048</v>
      </c>
      <c r="Y909" s="79">
        <v>2017060093032</v>
      </c>
      <c r="Z909" s="79">
        <v>4600007771</v>
      </c>
      <c r="AA909" s="82">
        <f t="shared" ref="AA909:AA972" si="18">+IF(AND(W909="",X909="",Y909="",Z909=""),"",IF(AND(W909&lt;&gt;"",X909="",Y909="",Z909=""),0%,IF(AND(W909&lt;&gt;"",X909&lt;&gt;"",Y909="",Z909=""),33%,IF(AND(W909&lt;&gt;"",X909&lt;&gt;"",Y909&lt;&gt;"",Z909=""),66%,IF(AND(W909&lt;&gt;"",X909&lt;&gt;"",Y909&lt;&gt;"",Z909&lt;&gt;""),100%,"Información incompleta")))))</f>
        <v>1</v>
      </c>
      <c r="AB909" s="80" t="s">
        <v>2575</v>
      </c>
      <c r="AC909" s="80" t="s">
        <v>2222</v>
      </c>
      <c r="AD909" s="80" t="s">
        <v>2221</v>
      </c>
      <c r="AE909" s="76" t="s">
        <v>6130</v>
      </c>
      <c r="AF909" s="79" t="s">
        <v>2223</v>
      </c>
      <c r="AG909" s="76" t="s">
        <v>2449</v>
      </c>
    </row>
    <row r="910" spans="1:33" s="83" customFormat="1" ht="63.75" x14ac:dyDescent="0.25">
      <c r="A910" s="74" t="s">
        <v>2553</v>
      </c>
      <c r="B910" s="75">
        <v>85151603</v>
      </c>
      <c r="C910" s="76" t="s">
        <v>6131</v>
      </c>
      <c r="D910" s="76" t="s">
        <v>4128</v>
      </c>
      <c r="E910" s="75" t="s">
        <v>2225</v>
      </c>
      <c r="F910" s="84" t="s">
        <v>2834</v>
      </c>
      <c r="G910" s="77" t="s">
        <v>2338</v>
      </c>
      <c r="H910" s="78">
        <v>119381264</v>
      </c>
      <c r="I910" s="78">
        <v>119381264</v>
      </c>
      <c r="J910" s="79" t="s">
        <v>4136</v>
      </c>
      <c r="K910" s="79" t="s">
        <v>2544</v>
      </c>
      <c r="L910" s="76" t="s">
        <v>2554</v>
      </c>
      <c r="M910" s="76" t="s">
        <v>2555</v>
      </c>
      <c r="N910" s="76">
        <v>3835465</v>
      </c>
      <c r="O910" s="76" t="s">
        <v>2556</v>
      </c>
      <c r="P910" s="79" t="s">
        <v>2557</v>
      </c>
      <c r="Q910" s="79" t="s">
        <v>2559</v>
      </c>
      <c r="R910" s="79" t="s">
        <v>6129</v>
      </c>
      <c r="S910" s="79" t="s">
        <v>2558</v>
      </c>
      <c r="T910" s="79" t="s">
        <v>2559</v>
      </c>
      <c r="U910" s="80" t="s">
        <v>2560</v>
      </c>
      <c r="V910" s="80">
        <v>7928</v>
      </c>
      <c r="W910" s="79">
        <v>7928</v>
      </c>
      <c r="X910" s="81">
        <v>43048</v>
      </c>
      <c r="Y910" s="79">
        <v>2017060093032</v>
      </c>
      <c r="Z910" s="79">
        <v>4600007781</v>
      </c>
      <c r="AA910" s="82">
        <f t="shared" si="18"/>
        <v>1</v>
      </c>
      <c r="AB910" s="80" t="s">
        <v>6132</v>
      </c>
      <c r="AC910" s="80" t="s">
        <v>2222</v>
      </c>
      <c r="AD910" s="80" t="s">
        <v>2221</v>
      </c>
      <c r="AE910" s="76" t="s">
        <v>6130</v>
      </c>
      <c r="AF910" s="79" t="s">
        <v>2223</v>
      </c>
      <c r="AG910" s="76" t="s">
        <v>2449</v>
      </c>
    </row>
    <row r="911" spans="1:33" s="83" customFormat="1" ht="63.75" x14ac:dyDescent="0.25">
      <c r="A911" s="74" t="s">
        <v>2553</v>
      </c>
      <c r="B911" s="75">
        <v>85151603</v>
      </c>
      <c r="C911" s="76" t="s">
        <v>6133</v>
      </c>
      <c r="D911" s="76" t="s">
        <v>4128</v>
      </c>
      <c r="E911" s="75" t="s">
        <v>2225</v>
      </c>
      <c r="F911" s="84" t="s">
        <v>2834</v>
      </c>
      <c r="G911" s="77" t="s">
        <v>2338</v>
      </c>
      <c r="H911" s="78">
        <v>68050000</v>
      </c>
      <c r="I911" s="78">
        <v>68050000</v>
      </c>
      <c r="J911" s="79" t="s">
        <v>4136</v>
      </c>
      <c r="K911" s="79" t="s">
        <v>2544</v>
      </c>
      <c r="L911" s="76" t="s">
        <v>2554</v>
      </c>
      <c r="M911" s="76" t="s">
        <v>2555</v>
      </c>
      <c r="N911" s="76">
        <v>3835465</v>
      </c>
      <c r="O911" s="76" t="s">
        <v>2556</v>
      </c>
      <c r="P911" s="79" t="s">
        <v>2557</v>
      </c>
      <c r="Q911" s="79" t="s">
        <v>2559</v>
      </c>
      <c r="R911" s="79" t="s">
        <v>6129</v>
      </c>
      <c r="S911" s="79" t="s">
        <v>2558</v>
      </c>
      <c r="T911" s="79" t="s">
        <v>2559</v>
      </c>
      <c r="U911" s="80" t="s">
        <v>2560</v>
      </c>
      <c r="V911" s="80">
        <v>7925</v>
      </c>
      <c r="W911" s="79">
        <v>7925</v>
      </c>
      <c r="X911" s="81">
        <v>43048</v>
      </c>
      <c r="Y911" s="79">
        <v>2017060093032</v>
      </c>
      <c r="Z911" s="79">
        <v>4600007786</v>
      </c>
      <c r="AA911" s="82">
        <f t="shared" si="18"/>
        <v>1</v>
      </c>
      <c r="AB911" s="80" t="s">
        <v>6057</v>
      </c>
      <c r="AC911" s="80" t="s">
        <v>2222</v>
      </c>
      <c r="AD911" s="80" t="s">
        <v>2221</v>
      </c>
      <c r="AE911" s="76" t="s">
        <v>6130</v>
      </c>
      <c r="AF911" s="79" t="s">
        <v>2223</v>
      </c>
      <c r="AG911" s="76" t="s">
        <v>2449</v>
      </c>
    </row>
    <row r="912" spans="1:33" s="83" customFormat="1" ht="63.75" x14ac:dyDescent="0.25">
      <c r="A912" s="74" t="s">
        <v>2553</v>
      </c>
      <c r="B912" s="75">
        <v>85151603</v>
      </c>
      <c r="C912" s="76" t="s">
        <v>6134</v>
      </c>
      <c r="D912" s="76" t="s">
        <v>4128</v>
      </c>
      <c r="E912" s="75" t="s">
        <v>2225</v>
      </c>
      <c r="F912" s="84" t="s">
        <v>2834</v>
      </c>
      <c r="G912" s="77" t="s">
        <v>2338</v>
      </c>
      <c r="H912" s="78">
        <v>133200048</v>
      </c>
      <c r="I912" s="78">
        <v>133200048</v>
      </c>
      <c r="J912" s="79" t="s">
        <v>4136</v>
      </c>
      <c r="K912" s="79" t="s">
        <v>2544</v>
      </c>
      <c r="L912" s="76" t="s">
        <v>2554</v>
      </c>
      <c r="M912" s="76" t="s">
        <v>2555</v>
      </c>
      <c r="N912" s="76">
        <v>3835465</v>
      </c>
      <c r="O912" s="76" t="s">
        <v>2556</v>
      </c>
      <c r="P912" s="79" t="s">
        <v>2557</v>
      </c>
      <c r="Q912" s="79" t="s">
        <v>2559</v>
      </c>
      <c r="R912" s="79" t="s">
        <v>6129</v>
      </c>
      <c r="S912" s="79" t="s">
        <v>2558</v>
      </c>
      <c r="T912" s="79" t="s">
        <v>2559</v>
      </c>
      <c r="U912" s="80" t="s">
        <v>2560</v>
      </c>
      <c r="V912" s="80">
        <v>7924</v>
      </c>
      <c r="W912" s="79">
        <v>7924</v>
      </c>
      <c r="X912" s="81">
        <v>43048</v>
      </c>
      <c r="Y912" s="79">
        <v>2017060093032</v>
      </c>
      <c r="Z912" s="79">
        <v>4600007827</v>
      </c>
      <c r="AA912" s="82">
        <f t="shared" si="18"/>
        <v>1</v>
      </c>
      <c r="AB912" s="80" t="s">
        <v>6135</v>
      </c>
      <c r="AC912" s="80" t="s">
        <v>2222</v>
      </c>
      <c r="AD912" s="80" t="s">
        <v>2221</v>
      </c>
      <c r="AE912" s="76" t="s">
        <v>6130</v>
      </c>
      <c r="AF912" s="79" t="s">
        <v>2223</v>
      </c>
      <c r="AG912" s="76" t="s">
        <v>2449</v>
      </c>
    </row>
    <row r="913" spans="1:33" s="83" customFormat="1" ht="63.75" x14ac:dyDescent="0.25">
      <c r="A913" s="74" t="s">
        <v>2553</v>
      </c>
      <c r="B913" s="75">
        <v>85151603</v>
      </c>
      <c r="C913" s="76" t="s">
        <v>6136</v>
      </c>
      <c r="D913" s="76" t="s">
        <v>4128</v>
      </c>
      <c r="E913" s="75" t="s">
        <v>2224</v>
      </c>
      <c r="F913" s="84" t="s">
        <v>2834</v>
      </c>
      <c r="G913" s="77" t="s">
        <v>2338</v>
      </c>
      <c r="H913" s="78">
        <v>98225616</v>
      </c>
      <c r="I913" s="78">
        <v>98225616</v>
      </c>
      <c r="J913" s="79" t="s">
        <v>4136</v>
      </c>
      <c r="K913" s="79" t="s">
        <v>2544</v>
      </c>
      <c r="L913" s="76" t="s">
        <v>2554</v>
      </c>
      <c r="M913" s="76" t="s">
        <v>2555</v>
      </c>
      <c r="N913" s="76">
        <v>3835465</v>
      </c>
      <c r="O913" s="76" t="s">
        <v>2556</v>
      </c>
      <c r="P913" s="79" t="s">
        <v>2557</v>
      </c>
      <c r="Q913" s="79" t="s">
        <v>2559</v>
      </c>
      <c r="R913" s="79" t="s">
        <v>6129</v>
      </c>
      <c r="S913" s="79" t="s">
        <v>2558</v>
      </c>
      <c r="T913" s="79" t="s">
        <v>2559</v>
      </c>
      <c r="U913" s="80" t="s">
        <v>2560</v>
      </c>
      <c r="V913" s="80">
        <v>7923</v>
      </c>
      <c r="W913" s="79">
        <v>7923</v>
      </c>
      <c r="X913" s="81">
        <v>43048</v>
      </c>
      <c r="Y913" s="79">
        <v>2017060093032</v>
      </c>
      <c r="Z913" s="79">
        <v>4600007817</v>
      </c>
      <c r="AA913" s="82">
        <f t="shared" si="18"/>
        <v>1</v>
      </c>
      <c r="AB913" s="80" t="s">
        <v>6045</v>
      </c>
      <c r="AC913" s="80" t="s">
        <v>2222</v>
      </c>
      <c r="AD913" s="80" t="s">
        <v>2221</v>
      </c>
      <c r="AE913" s="76" t="s">
        <v>6130</v>
      </c>
      <c r="AF913" s="79" t="s">
        <v>2223</v>
      </c>
      <c r="AG913" s="76" t="s">
        <v>2449</v>
      </c>
    </row>
    <row r="914" spans="1:33" s="83" customFormat="1" ht="127.5" x14ac:dyDescent="0.25">
      <c r="A914" s="74" t="s">
        <v>2553</v>
      </c>
      <c r="B914" s="75">
        <v>80801015</v>
      </c>
      <c r="C914" s="76" t="s">
        <v>6137</v>
      </c>
      <c r="D914" s="76" t="s">
        <v>4128</v>
      </c>
      <c r="E914" s="75" t="s">
        <v>2268</v>
      </c>
      <c r="F914" s="84" t="s">
        <v>2834</v>
      </c>
      <c r="G914" s="77" t="s">
        <v>2338</v>
      </c>
      <c r="H914" s="78">
        <v>1099581129</v>
      </c>
      <c r="I914" s="78">
        <v>1099581129</v>
      </c>
      <c r="J914" s="79" t="s">
        <v>4136</v>
      </c>
      <c r="K914" s="79" t="s">
        <v>2544</v>
      </c>
      <c r="L914" s="76" t="s">
        <v>2554</v>
      </c>
      <c r="M914" s="76" t="s">
        <v>2555</v>
      </c>
      <c r="N914" s="76">
        <v>3835465</v>
      </c>
      <c r="O914" s="76" t="s">
        <v>2556</v>
      </c>
      <c r="P914" s="79" t="s">
        <v>2557</v>
      </c>
      <c r="Q914" s="79" t="s">
        <v>6138</v>
      </c>
      <c r="R914" s="79" t="s">
        <v>6139</v>
      </c>
      <c r="S914" s="79">
        <v>20158001</v>
      </c>
      <c r="T914" s="79" t="s">
        <v>6140</v>
      </c>
      <c r="U914" s="80" t="s">
        <v>6141</v>
      </c>
      <c r="V914" s="80" t="s">
        <v>6142</v>
      </c>
      <c r="W914" s="79" t="s">
        <v>6142</v>
      </c>
      <c r="X914" s="81">
        <v>43053</v>
      </c>
      <c r="Y914" s="79">
        <v>2017060093032</v>
      </c>
      <c r="Z914" s="79" t="s">
        <v>6142</v>
      </c>
      <c r="AA914" s="82">
        <f t="shared" si="18"/>
        <v>1</v>
      </c>
      <c r="AB914" s="80" t="s">
        <v>6143</v>
      </c>
      <c r="AC914" s="80" t="s">
        <v>6144</v>
      </c>
      <c r="AD914" s="80" t="s">
        <v>6145</v>
      </c>
      <c r="AE914" s="76" t="s">
        <v>6146</v>
      </c>
      <c r="AF914" s="79" t="s">
        <v>2223</v>
      </c>
      <c r="AG914" s="76" t="s">
        <v>2449</v>
      </c>
    </row>
    <row r="915" spans="1:33" s="83" customFormat="1" ht="76.5" x14ac:dyDescent="0.25">
      <c r="A915" s="74" t="s">
        <v>2553</v>
      </c>
      <c r="B915" s="75">
        <v>80161500</v>
      </c>
      <c r="C915" s="76" t="s">
        <v>6147</v>
      </c>
      <c r="D915" s="76" t="s">
        <v>4128</v>
      </c>
      <c r="E915" s="75" t="s">
        <v>2302</v>
      </c>
      <c r="F915" s="84" t="s">
        <v>2834</v>
      </c>
      <c r="G915" s="77" t="s">
        <v>2338</v>
      </c>
      <c r="H915" s="78">
        <v>2509158203</v>
      </c>
      <c r="I915" s="78">
        <v>2509158203</v>
      </c>
      <c r="J915" s="79" t="s">
        <v>4136</v>
      </c>
      <c r="K915" s="79" t="s">
        <v>2544</v>
      </c>
      <c r="L915" s="76" t="s">
        <v>2554</v>
      </c>
      <c r="M915" s="76" t="s">
        <v>2555</v>
      </c>
      <c r="N915" s="76">
        <v>3835465</v>
      </c>
      <c r="O915" s="76" t="s">
        <v>2556</v>
      </c>
      <c r="P915" s="79" t="s">
        <v>2557</v>
      </c>
      <c r="Q915" s="79" t="s">
        <v>6148</v>
      </c>
      <c r="R915" s="79" t="s">
        <v>6149</v>
      </c>
      <c r="S915" s="79" t="s">
        <v>2576</v>
      </c>
      <c r="T915" s="79" t="s">
        <v>6150</v>
      </c>
      <c r="U915" s="80" t="s">
        <v>6151</v>
      </c>
      <c r="V915" s="80" t="s">
        <v>6152</v>
      </c>
      <c r="W915" s="79" t="s">
        <v>6152</v>
      </c>
      <c r="X915" s="81">
        <v>43053</v>
      </c>
      <c r="Y915" s="79">
        <v>2017060093032</v>
      </c>
      <c r="Z915" s="79" t="s">
        <v>6152</v>
      </c>
      <c r="AA915" s="82">
        <f t="shared" si="18"/>
        <v>1</v>
      </c>
      <c r="AB915" s="80" t="s">
        <v>6153</v>
      </c>
      <c r="AC915" s="80" t="s">
        <v>6144</v>
      </c>
      <c r="AD915" s="80" t="s">
        <v>6145</v>
      </c>
      <c r="AE915" s="76" t="s">
        <v>3396</v>
      </c>
      <c r="AF915" s="79" t="s">
        <v>2223</v>
      </c>
      <c r="AG915" s="76" t="s">
        <v>2449</v>
      </c>
    </row>
    <row r="916" spans="1:33" s="83" customFormat="1" ht="51" x14ac:dyDescent="0.25">
      <c r="A916" s="74" t="s">
        <v>2581</v>
      </c>
      <c r="B916" s="75">
        <v>77101704</v>
      </c>
      <c r="C916" s="76" t="s">
        <v>6154</v>
      </c>
      <c r="D916" s="76" t="s">
        <v>3161</v>
      </c>
      <c r="E916" s="75" t="s">
        <v>2302</v>
      </c>
      <c r="F916" s="84" t="s">
        <v>4129</v>
      </c>
      <c r="G916" s="77" t="s">
        <v>2338</v>
      </c>
      <c r="H916" s="78">
        <v>50000000</v>
      </c>
      <c r="I916" s="78">
        <v>50000000</v>
      </c>
      <c r="J916" s="79" t="s">
        <v>2874</v>
      </c>
      <c r="K916" s="79" t="s">
        <v>2221</v>
      </c>
      <c r="L916" s="76" t="s">
        <v>2582</v>
      </c>
      <c r="M916" s="76" t="s">
        <v>2583</v>
      </c>
      <c r="N916" s="76" t="s">
        <v>2584</v>
      </c>
      <c r="O916" s="76" t="s">
        <v>2585</v>
      </c>
      <c r="P916" s="79" t="s">
        <v>2586</v>
      </c>
      <c r="Q916" s="79" t="s">
        <v>2587</v>
      </c>
      <c r="R916" s="79" t="s">
        <v>2588</v>
      </c>
      <c r="S916" s="79" t="s">
        <v>2589</v>
      </c>
      <c r="T916" s="79">
        <v>34010103</v>
      </c>
      <c r="U916" s="80" t="s">
        <v>389</v>
      </c>
      <c r="V916" s="80"/>
      <c r="W916" s="79"/>
      <c r="X916" s="81"/>
      <c r="Y916" s="79"/>
      <c r="Z916" s="79"/>
      <c r="AA916" s="82" t="str">
        <f t="shared" si="18"/>
        <v/>
      </c>
      <c r="AB916" s="80"/>
      <c r="AC916" s="80"/>
      <c r="AD916" s="80"/>
      <c r="AE916" s="76" t="s">
        <v>2590</v>
      </c>
      <c r="AF916" s="79" t="s">
        <v>2591</v>
      </c>
      <c r="AG916" s="76" t="s">
        <v>2510</v>
      </c>
    </row>
    <row r="917" spans="1:33" s="83" customFormat="1" ht="51" x14ac:dyDescent="0.25">
      <c r="A917" s="74" t="s">
        <v>2581</v>
      </c>
      <c r="B917" s="75">
        <v>77101704</v>
      </c>
      <c r="C917" s="76" t="s">
        <v>6155</v>
      </c>
      <c r="D917" s="76" t="s">
        <v>3161</v>
      </c>
      <c r="E917" s="75" t="s">
        <v>2224</v>
      </c>
      <c r="F917" s="84" t="s">
        <v>4129</v>
      </c>
      <c r="G917" s="77" t="s">
        <v>2338</v>
      </c>
      <c r="H917" s="78">
        <v>200000000</v>
      </c>
      <c r="I917" s="78">
        <v>200000000</v>
      </c>
      <c r="J917" s="79" t="s">
        <v>2874</v>
      </c>
      <c r="K917" s="79" t="s">
        <v>2221</v>
      </c>
      <c r="L917" s="76" t="s">
        <v>2582</v>
      </c>
      <c r="M917" s="76" t="s">
        <v>2583</v>
      </c>
      <c r="N917" s="76" t="s">
        <v>2584</v>
      </c>
      <c r="O917" s="76" t="s">
        <v>2585</v>
      </c>
      <c r="P917" s="79" t="s">
        <v>2586</v>
      </c>
      <c r="Q917" s="79" t="s">
        <v>2587</v>
      </c>
      <c r="R917" s="79" t="s">
        <v>2588</v>
      </c>
      <c r="S917" s="79" t="s">
        <v>2589</v>
      </c>
      <c r="T917" s="79">
        <v>34010103</v>
      </c>
      <c r="U917" s="80" t="s">
        <v>389</v>
      </c>
      <c r="V917" s="80"/>
      <c r="W917" s="79"/>
      <c r="X917" s="81"/>
      <c r="Y917" s="79"/>
      <c r="Z917" s="79"/>
      <c r="AA917" s="82" t="str">
        <f t="shared" si="18"/>
        <v/>
      </c>
      <c r="AB917" s="80"/>
      <c r="AC917" s="80"/>
      <c r="AD917" s="80"/>
      <c r="AE917" s="76" t="s">
        <v>2590</v>
      </c>
      <c r="AF917" s="79" t="s">
        <v>2591</v>
      </c>
      <c r="AG917" s="76" t="s">
        <v>2510</v>
      </c>
    </row>
    <row r="918" spans="1:33" s="83" customFormat="1" ht="51" x14ac:dyDescent="0.25">
      <c r="A918" s="74" t="s">
        <v>2581</v>
      </c>
      <c r="B918" s="75">
        <v>77101604</v>
      </c>
      <c r="C918" s="76" t="s">
        <v>6156</v>
      </c>
      <c r="D918" s="76" t="s">
        <v>3157</v>
      </c>
      <c r="E918" s="75" t="s">
        <v>2224</v>
      </c>
      <c r="F918" s="84" t="s">
        <v>4129</v>
      </c>
      <c r="G918" s="77" t="s">
        <v>2338</v>
      </c>
      <c r="H918" s="78">
        <v>12024805447</v>
      </c>
      <c r="I918" s="78">
        <v>12024805447</v>
      </c>
      <c r="J918" s="79" t="s">
        <v>2874</v>
      </c>
      <c r="K918" s="79" t="s">
        <v>2221</v>
      </c>
      <c r="L918" s="76" t="s">
        <v>2582</v>
      </c>
      <c r="M918" s="76" t="s">
        <v>2583</v>
      </c>
      <c r="N918" s="76" t="s">
        <v>2584</v>
      </c>
      <c r="O918" s="76" t="s">
        <v>2585</v>
      </c>
      <c r="P918" s="79" t="s">
        <v>2592</v>
      </c>
      <c r="Q918" s="79" t="s">
        <v>2593</v>
      </c>
      <c r="R918" s="79" t="s">
        <v>2594</v>
      </c>
      <c r="S918" s="79" t="s">
        <v>2595</v>
      </c>
      <c r="T918" s="79">
        <v>34020104</v>
      </c>
      <c r="U918" s="80" t="s">
        <v>399</v>
      </c>
      <c r="V918" s="80"/>
      <c r="W918" s="79"/>
      <c r="X918" s="81"/>
      <c r="Y918" s="79"/>
      <c r="Z918" s="79"/>
      <c r="AA918" s="82" t="str">
        <f t="shared" si="18"/>
        <v/>
      </c>
      <c r="AB918" s="80"/>
      <c r="AC918" s="80"/>
      <c r="AD918" s="80"/>
      <c r="AE918" s="76" t="s">
        <v>6157</v>
      </c>
      <c r="AF918" s="79" t="s">
        <v>2591</v>
      </c>
      <c r="AG918" s="76" t="s">
        <v>2510</v>
      </c>
    </row>
    <row r="919" spans="1:33" s="83" customFormat="1" ht="76.5" x14ac:dyDescent="0.25">
      <c r="A919" s="74" t="s">
        <v>2581</v>
      </c>
      <c r="B919" s="75">
        <v>77101604</v>
      </c>
      <c r="C919" s="76" t="s">
        <v>6158</v>
      </c>
      <c r="D919" s="76" t="s">
        <v>3161</v>
      </c>
      <c r="E919" s="75" t="s">
        <v>4626</v>
      </c>
      <c r="F919" s="84" t="s">
        <v>4129</v>
      </c>
      <c r="G919" s="77" t="s">
        <v>2338</v>
      </c>
      <c r="H919" s="78">
        <v>1108201390</v>
      </c>
      <c r="I919" s="78">
        <v>1108201390</v>
      </c>
      <c r="J919" s="79" t="s">
        <v>2874</v>
      </c>
      <c r="K919" s="79" t="s">
        <v>2221</v>
      </c>
      <c r="L919" s="76" t="s">
        <v>2582</v>
      </c>
      <c r="M919" s="76" t="s">
        <v>2583</v>
      </c>
      <c r="N919" s="76" t="s">
        <v>2584</v>
      </c>
      <c r="O919" s="76" t="s">
        <v>2585</v>
      </c>
      <c r="P919" s="79" t="s">
        <v>2596</v>
      </c>
      <c r="Q919" s="79" t="s">
        <v>2597</v>
      </c>
      <c r="R919" s="79" t="s">
        <v>2598</v>
      </c>
      <c r="S919" s="79" t="s">
        <v>2599</v>
      </c>
      <c r="T919" s="79">
        <v>34020204</v>
      </c>
      <c r="U919" s="80" t="s">
        <v>407</v>
      </c>
      <c r="V919" s="80"/>
      <c r="W919" s="79"/>
      <c r="X919" s="81"/>
      <c r="Y919" s="79"/>
      <c r="Z919" s="79"/>
      <c r="AA919" s="82" t="str">
        <f t="shared" si="18"/>
        <v/>
      </c>
      <c r="AB919" s="80"/>
      <c r="AC919" s="80"/>
      <c r="AD919" s="80"/>
      <c r="AE919" s="76" t="s">
        <v>6159</v>
      </c>
      <c r="AF919" s="79" t="s">
        <v>2591</v>
      </c>
      <c r="AG919" s="76" t="s">
        <v>2510</v>
      </c>
    </row>
    <row r="920" spans="1:33" s="83" customFormat="1" ht="102" x14ac:dyDescent="0.25">
      <c r="A920" s="74" t="s">
        <v>2581</v>
      </c>
      <c r="B920" s="75">
        <v>77101604</v>
      </c>
      <c r="C920" s="76" t="s">
        <v>4100</v>
      </c>
      <c r="D920" s="76" t="s">
        <v>4128</v>
      </c>
      <c r="E920" s="75" t="s">
        <v>4626</v>
      </c>
      <c r="F920" s="84" t="s">
        <v>4129</v>
      </c>
      <c r="G920" s="77" t="s">
        <v>2338</v>
      </c>
      <c r="H920" s="78">
        <v>50000000</v>
      </c>
      <c r="I920" s="78">
        <v>25000000</v>
      </c>
      <c r="J920" s="79" t="s">
        <v>4136</v>
      </c>
      <c r="K920" s="79" t="s">
        <v>2544</v>
      </c>
      <c r="L920" s="76" t="s">
        <v>2582</v>
      </c>
      <c r="M920" s="76" t="s">
        <v>2583</v>
      </c>
      <c r="N920" s="76" t="s">
        <v>2584</v>
      </c>
      <c r="O920" s="76" t="s">
        <v>2585</v>
      </c>
      <c r="P920" s="79" t="s">
        <v>2596</v>
      </c>
      <c r="Q920" s="79" t="s">
        <v>2597</v>
      </c>
      <c r="R920" s="79" t="s">
        <v>2598</v>
      </c>
      <c r="S920" s="79" t="s">
        <v>2599</v>
      </c>
      <c r="T920" s="79">
        <v>34020204</v>
      </c>
      <c r="U920" s="80" t="s">
        <v>407</v>
      </c>
      <c r="V920" s="80">
        <v>7045</v>
      </c>
      <c r="W920" s="79">
        <v>17600</v>
      </c>
      <c r="X920" s="81">
        <v>42885</v>
      </c>
      <c r="Y920" s="79" t="s">
        <v>2221</v>
      </c>
      <c r="Z920" s="79">
        <v>4600006858</v>
      </c>
      <c r="AA920" s="82">
        <f t="shared" si="18"/>
        <v>1</v>
      </c>
      <c r="AB920" s="80" t="s">
        <v>6160</v>
      </c>
      <c r="AC920" s="80" t="s">
        <v>2222</v>
      </c>
      <c r="AD920" s="80" t="s">
        <v>6161</v>
      </c>
      <c r="AE920" s="76" t="s">
        <v>6159</v>
      </c>
      <c r="AF920" s="79" t="s">
        <v>2591</v>
      </c>
      <c r="AG920" s="76" t="s">
        <v>2510</v>
      </c>
    </row>
    <row r="921" spans="1:33" s="83" customFormat="1" ht="89.25" x14ac:dyDescent="0.25">
      <c r="A921" s="74" t="s">
        <v>2581</v>
      </c>
      <c r="B921" s="75">
        <v>77101604</v>
      </c>
      <c r="C921" s="76" t="s">
        <v>4091</v>
      </c>
      <c r="D921" s="76" t="s">
        <v>4128</v>
      </c>
      <c r="E921" s="75" t="s">
        <v>4626</v>
      </c>
      <c r="F921" s="84" t="s">
        <v>4129</v>
      </c>
      <c r="G921" s="77" t="s">
        <v>2338</v>
      </c>
      <c r="H921" s="78">
        <v>50000000</v>
      </c>
      <c r="I921" s="78">
        <v>25000000</v>
      </c>
      <c r="J921" s="79" t="s">
        <v>4136</v>
      </c>
      <c r="K921" s="79" t="s">
        <v>2544</v>
      </c>
      <c r="L921" s="76" t="s">
        <v>2582</v>
      </c>
      <c r="M921" s="76" t="s">
        <v>2583</v>
      </c>
      <c r="N921" s="76" t="s">
        <v>2584</v>
      </c>
      <c r="O921" s="76" t="s">
        <v>2585</v>
      </c>
      <c r="P921" s="79" t="s">
        <v>2596</v>
      </c>
      <c r="Q921" s="79" t="s">
        <v>2597</v>
      </c>
      <c r="R921" s="79" t="s">
        <v>2598</v>
      </c>
      <c r="S921" s="79" t="s">
        <v>2599</v>
      </c>
      <c r="T921" s="79">
        <v>34020204</v>
      </c>
      <c r="U921" s="80" t="s">
        <v>407</v>
      </c>
      <c r="V921" s="80">
        <v>7046</v>
      </c>
      <c r="W921" s="79">
        <v>17601</v>
      </c>
      <c r="X921" s="81">
        <v>42885</v>
      </c>
      <c r="Y921" s="79" t="s">
        <v>2221</v>
      </c>
      <c r="Z921" s="79">
        <v>4600006859</v>
      </c>
      <c r="AA921" s="82">
        <f t="shared" si="18"/>
        <v>1</v>
      </c>
      <c r="AB921" s="80" t="s">
        <v>6162</v>
      </c>
      <c r="AC921" s="80" t="s">
        <v>2222</v>
      </c>
      <c r="AD921" s="80" t="s">
        <v>6163</v>
      </c>
      <c r="AE921" s="76" t="s">
        <v>6159</v>
      </c>
      <c r="AF921" s="79" t="s">
        <v>2591</v>
      </c>
      <c r="AG921" s="76" t="s">
        <v>2510</v>
      </c>
    </row>
    <row r="922" spans="1:33" s="83" customFormat="1" ht="89.25" x14ac:dyDescent="0.25">
      <c r="A922" s="74" t="s">
        <v>2581</v>
      </c>
      <c r="B922" s="75">
        <v>77101604</v>
      </c>
      <c r="C922" s="76" t="s">
        <v>4098</v>
      </c>
      <c r="D922" s="76" t="s">
        <v>4128</v>
      </c>
      <c r="E922" s="75" t="s">
        <v>4626</v>
      </c>
      <c r="F922" s="84" t="s">
        <v>4129</v>
      </c>
      <c r="G922" s="77" t="s">
        <v>2338</v>
      </c>
      <c r="H922" s="78">
        <v>50000000</v>
      </c>
      <c r="I922" s="78">
        <v>25000000</v>
      </c>
      <c r="J922" s="79" t="s">
        <v>4136</v>
      </c>
      <c r="K922" s="79" t="s">
        <v>2544</v>
      </c>
      <c r="L922" s="76" t="s">
        <v>2582</v>
      </c>
      <c r="M922" s="76" t="s">
        <v>2583</v>
      </c>
      <c r="N922" s="76" t="s">
        <v>2584</v>
      </c>
      <c r="O922" s="76" t="s">
        <v>2585</v>
      </c>
      <c r="P922" s="79" t="s">
        <v>2596</v>
      </c>
      <c r="Q922" s="79" t="s">
        <v>2597</v>
      </c>
      <c r="R922" s="79" t="s">
        <v>2598</v>
      </c>
      <c r="S922" s="79" t="s">
        <v>2599</v>
      </c>
      <c r="T922" s="79">
        <v>34020204</v>
      </c>
      <c r="U922" s="80" t="s">
        <v>407</v>
      </c>
      <c r="V922" s="80">
        <v>7047</v>
      </c>
      <c r="W922" s="79">
        <v>17602</v>
      </c>
      <c r="X922" s="81">
        <v>42885</v>
      </c>
      <c r="Y922" s="79" t="s">
        <v>2221</v>
      </c>
      <c r="Z922" s="79">
        <v>4600006860</v>
      </c>
      <c r="AA922" s="82">
        <f t="shared" si="18"/>
        <v>1</v>
      </c>
      <c r="AB922" s="80" t="s">
        <v>6164</v>
      </c>
      <c r="AC922" s="80" t="s">
        <v>2222</v>
      </c>
      <c r="AD922" s="80" t="s">
        <v>6165</v>
      </c>
      <c r="AE922" s="76" t="s">
        <v>6159</v>
      </c>
      <c r="AF922" s="79" t="s">
        <v>2591</v>
      </c>
      <c r="AG922" s="76" t="s">
        <v>2510</v>
      </c>
    </row>
    <row r="923" spans="1:33" s="83" customFormat="1" ht="89.25" x14ac:dyDescent="0.25">
      <c r="A923" s="74" t="s">
        <v>2581</v>
      </c>
      <c r="B923" s="75">
        <v>77101604</v>
      </c>
      <c r="C923" s="76" t="s">
        <v>4101</v>
      </c>
      <c r="D923" s="76" t="s">
        <v>4128</v>
      </c>
      <c r="E923" s="75" t="s">
        <v>4626</v>
      </c>
      <c r="F923" s="84" t="s">
        <v>4129</v>
      </c>
      <c r="G923" s="77" t="s">
        <v>2338</v>
      </c>
      <c r="H923" s="78">
        <v>50000000</v>
      </c>
      <c r="I923" s="78">
        <v>25000000</v>
      </c>
      <c r="J923" s="79" t="s">
        <v>4136</v>
      </c>
      <c r="K923" s="79" t="s">
        <v>2544</v>
      </c>
      <c r="L923" s="76" t="s">
        <v>2582</v>
      </c>
      <c r="M923" s="76" t="s">
        <v>2583</v>
      </c>
      <c r="N923" s="76" t="s">
        <v>2584</v>
      </c>
      <c r="O923" s="76" t="s">
        <v>2585</v>
      </c>
      <c r="P923" s="79" t="s">
        <v>2596</v>
      </c>
      <c r="Q923" s="79" t="s">
        <v>2597</v>
      </c>
      <c r="R923" s="79" t="s">
        <v>2598</v>
      </c>
      <c r="S923" s="79" t="s">
        <v>2599</v>
      </c>
      <c r="T923" s="79">
        <v>34020204</v>
      </c>
      <c r="U923" s="80" t="s">
        <v>407</v>
      </c>
      <c r="V923" s="80">
        <v>7048</v>
      </c>
      <c r="W923" s="79">
        <v>17603</v>
      </c>
      <c r="X923" s="81">
        <v>42885</v>
      </c>
      <c r="Y923" s="79" t="s">
        <v>2221</v>
      </c>
      <c r="Z923" s="79">
        <v>4600006862</v>
      </c>
      <c r="AA923" s="82">
        <f t="shared" si="18"/>
        <v>1</v>
      </c>
      <c r="AB923" s="80" t="s">
        <v>6166</v>
      </c>
      <c r="AC923" s="80" t="s">
        <v>2222</v>
      </c>
      <c r="AD923" s="80" t="s">
        <v>6167</v>
      </c>
      <c r="AE923" s="76" t="s">
        <v>6159</v>
      </c>
      <c r="AF923" s="79" t="s">
        <v>2591</v>
      </c>
      <c r="AG923" s="76" t="s">
        <v>2510</v>
      </c>
    </row>
    <row r="924" spans="1:33" s="83" customFormat="1" ht="102" x14ac:dyDescent="0.25">
      <c r="A924" s="74" t="s">
        <v>2581</v>
      </c>
      <c r="B924" s="75">
        <v>77101604</v>
      </c>
      <c r="C924" s="76" t="s">
        <v>6168</v>
      </c>
      <c r="D924" s="76" t="s">
        <v>4128</v>
      </c>
      <c r="E924" s="75" t="s">
        <v>4626</v>
      </c>
      <c r="F924" s="84" t="s">
        <v>4129</v>
      </c>
      <c r="G924" s="77" t="s">
        <v>2338</v>
      </c>
      <c r="H924" s="78">
        <v>35000000</v>
      </c>
      <c r="I924" s="78">
        <v>17500000</v>
      </c>
      <c r="J924" s="79" t="s">
        <v>4136</v>
      </c>
      <c r="K924" s="79" t="s">
        <v>2544</v>
      </c>
      <c r="L924" s="76" t="s">
        <v>2582</v>
      </c>
      <c r="M924" s="76" t="s">
        <v>2583</v>
      </c>
      <c r="N924" s="76" t="s">
        <v>2584</v>
      </c>
      <c r="O924" s="76" t="s">
        <v>2585</v>
      </c>
      <c r="P924" s="79" t="s">
        <v>2596</v>
      </c>
      <c r="Q924" s="79" t="s">
        <v>2597</v>
      </c>
      <c r="R924" s="79" t="s">
        <v>2598</v>
      </c>
      <c r="S924" s="79" t="s">
        <v>2599</v>
      </c>
      <c r="T924" s="79">
        <v>34020204</v>
      </c>
      <c r="U924" s="80" t="s">
        <v>407</v>
      </c>
      <c r="V924" s="80">
        <v>7049</v>
      </c>
      <c r="W924" s="79">
        <v>17604</v>
      </c>
      <c r="X924" s="81">
        <v>42885</v>
      </c>
      <c r="Y924" s="79" t="s">
        <v>2221</v>
      </c>
      <c r="Z924" s="79">
        <v>4600006863</v>
      </c>
      <c r="AA924" s="82">
        <f t="shared" si="18"/>
        <v>1</v>
      </c>
      <c r="AB924" s="80" t="s">
        <v>6169</v>
      </c>
      <c r="AC924" s="80" t="s">
        <v>2222</v>
      </c>
      <c r="AD924" s="80" t="s">
        <v>6170</v>
      </c>
      <c r="AE924" s="76" t="s">
        <v>6159</v>
      </c>
      <c r="AF924" s="79" t="s">
        <v>2591</v>
      </c>
      <c r="AG924" s="76" t="s">
        <v>2510</v>
      </c>
    </row>
    <row r="925" spans="1:33" s="83" customFormat="1" ht="114.75" x14ac:dyDescent="0.25">
      <c r="A925" s="74" t="s">
        <v>2581</v>
      </c>
      <c r="B925" s="75">
        <v>77101604</v>
      </c>
      <c r="C925" s="76" t="s">
        <v>4088</v>
      </c>
      <c r="D925" s="76" t="s">
        <v>4128</v>
      </c>
      <c r="E925" s="75" t="s">
        <v>4626</v>
      </c>
      <c r="F925" s="84" t="s">
        <v>4129</v>
      </c>
      <c r="G925" s="77" t="s">
        <v>2338</v>
      </c>
      <c r="H925" s="78">
        <v>35866271</v>
      </c>
      <c r="I925" s="78">
        <v>17933136</v>
      </c>
      <c r="J925" s="79" t="s">
        <v>4136</v>
      </c>
      <c r="K925" s="79" t="s">
        <v>2544</v>
      </c>
      <c r="L925" s="76" t="s">
        <v>2582</v>
      </c>
      <c r="M925" s="76" t="s">
        <v>2583</v>
      </c>
      <c r="N925" s="76" t="s">
        <v>2584</v>
      </c>
      <c r="O925" s="76" t="s">
        <v>2585</v>
      </c>
      <c r="P925" s="79" t="s">
        <v>2596</v>
      </c>
      <c r="Q925" s="79" t="s">
        <v>2597</v>
      </c>
      <c r="R925" s="79" t="s">
        <v>2598</v>
      </c>
      <c r="S925" s="79" t="s">
        <v>2599</v>
      </c>
      <c r="T925" s="79">
        <v>34020204</v>
      </c>
      <c r="U925" s="80" t="s">
        <v>407</v>
      </c>
      <c r="V925" s="80">
        <v>7050</v>
      </c>
      <c r="W925" s="79">
        <v>17605</v>
      </c>
      <c r="X925" s="81">
        <v>42885</v>
      </c>
      <c r="Y925" s="79" t="s">
        <v>2221</v>
      </c>
      <c r="Z925" s="79">
        <v>4600006864</v>
      </c>
      <c r="AA925" s="82">
        <f t="shared" si="18"/>
        <v>1</v>
      </c>
      <c r="AB925" s="80" t="s">
        <v>6171</v>
      </c>
      <c r="AC925" s="80" t="s">
        <v>2222</v>
      </c>
      <c r="AD925" s="80" t="s">
        <v>6172</v>
      </c>
      <c r="AE925" s="76" t="s">
        <v>2611</v>
      </c>
      <c r="AF925" s="79" t="s">
        <v>2591</v>
      </c>
      <c r="AG925" s="76" t="s">
        <v>2510</v>
      </c>
    </row>
    <row r="926" spans="1:33" s="83" customFormat="1" ht="102" x14ac:dyDescent="0.25">
      <c r="A926" s="74" t="s">
        <v>2581</v>
      </c>
      <c r="B926" s="75">
        <v>77101604</v>
      </c>
      <c r="C926" s="76" t="s">
        <v>4089</v>
      </c>
      <c r="D926" s="76" t="s">
        <v>4128</v>
      </c>
      <c r="E926" s="75" t="s">
        <v>4626</v>
      </c>
      <c r="F926" s="84" t="s">
        <v>4129</v>
      </c>
      <c r="G926" s="77" t="s">
        <v>2338</v>
      </c>
      <c r="H926" s="78">
        <v>57000000</v>
      </c>
      <c r="I926" s="78">
        <v>28500000</v>
      </c>
      <c r="J926" s="79" t="s">
        <v>4136</v>
      </c>
      <c r="K926" s="79" t="s">
        <v>2544</v>
      </c>
      <c r="L926" s="76" t="s">
        <v>2582</v>
      </c>
      <c r="M926" s="76" t="s">
        <v>2583</v>
      </c>
      <c r="N926" s="76" t="s">
        <v>2584</v>
      </c>
      <c r="O926" s="76" t="s">
        <v>2585</v>
      </c>
      <c r="P926" s="79" t="s">
        <v>2596</v>
      </c>
      <c r="Q926" s="79" t="s">
        <v>2597</v>
      </c>
      <c r="R926" s="79" t="s">
        <v>2598</v>
      </c>
      <c r="S926" s="79" t="s">
        <v>2599</v>
      </c>
      <c r="T926" s="79">
        <v>34020204</v>
      </c>
      <c r="U926" s="80" t="s">
        <v>407</v>
      </c>
      <c r="V926" s="80">
        <v>7051</v>
      </c>
      <c r="W926" s="79">
        <v>17606</v>
      </c>
      <c r="X926" s="81">
        <v>42885</v>
      </c>
      <c r="Y926" s="79" t="s">
        <v>2221</v>
      </c>
      <c r="Z926" s="79">
        <v>4600006865</v>
      </c>
      <c r="AA926" s="82">
        <f t="shared" si="18"/>
        <v>1</v>
      </c>
      <c r="AB926" s="80" t="s">
        <v>6173</v>
      </c>
      <c r="AC926" s="80" t="s">
        <v>2222</v>
      </c>
      <c r="AD926" s="80" t="s">
        <v>6174</v>
      </c>
      <c r="AE926" s="76" t="s">
        <v>6159</v>
      </c>
      <c r="AF926" s="79" t="s">
        <v>2591</v>
      </c>
      <c r="AG926" s="76" t="s">
        <v>2510</v>
      </c>
    </row>
    <row r="927" spans="1:33" s="83" customFormat="1" ht="102" x14ac:dyDescent="0.25">
      <c r="A927" s="74" t="s">
        <v>2581</v>
      </c>
      <c r="B927" s="75">
        <v>77101604</v>
      </c>
      <c r="C927" s="76" t="s">
        <v>4090</v>
      </c>
      <c r="D927" s="76" t="s">
        <v>4128</v>
      </c>
      <c r="E927" s="75" t="s">
        <v>4626</v>
      </c>
      <c r="F927" s="84" t="s">
        <v>4129</v>
      </c>
      <c r="G927" s="77" t="s">
        <v>2338</v>
      </c>
      <c r="H927" s="78">
        <v>30000000</v>
      </c>
      <c r="I927" s="78">
        <v>15000000</v>
      </c>
      <c r="J927" s="79" t="s">
        <v>4136</v>
      </c>
      <c r="K927" s="79" t="s">
        <v>2544</v>
      </c>
      <c r="L927" s="76" t="s">
        <v>2582</v>
      </c>
      <c r="M927" s="76" t="s">
        <v>2583</v>
      </c>
      <c r="N927" s="76" t="s">
        <v>2584</v>
      </c>
      <c r="O927" s="76" t="s">
        <v>2585</v>
      </c>
      <c r="P927" s="79" t="s">
        <v>2596</v>
      </c>
      <c r="Q927" s="79" t="s">
        <v>2597</v>
      </c>
      <c r="R927" s="79" t="s">
        <v>2598</v>
      </c>
      <c r="S927" s="79" t="s">
        <v>2599</v>
      </c>
      <c r="T927" s="79">
        <v>34020204</v>
      </c>
      <c r="U927" s="80" t="s">
        <v>407</v>
      </c>
      <c r="V927" s="80">
        <v>7053</v>
      </c>
      <c r="W927" s="79">
        <v>17607</v>
      </c>
      <c r="X927" s="81">
        <v>42885</v>
      </c>
      <c r="Y927" s="79" t="s">
        <v>2221</v>
      </c>
      <c r="Z927" s="79">
        <v>4600006869</v>
      </c>
      <c r="AA927" s="82">
        <f t="shared" si="18"/>
        <v>1</v>
      </c>
      <c r="AB927" s="80" t="s">
        <v>6175</v>
      </c>
      <c r="AC927" s="80" t="s">
        <v>2222</v>
      </c>
      <c r="AD927" s="80" t="s">
        <v>6176</v>
      </c>
      <c r="AE927" s="76" t="s">
        <v>6159</v>
      </c>
      <c r="AF927" s="79" t="s">
        <v>2591</v>
      </c>
      <c r="AG927" s="76" t="s">
        <v>2510</v>
      </c>
    </row>
    <row r="928" spans="1:33" s="83" customFormat="1" ht="102" x14ac:dyDescent="0.25">
      <c r="A928" s="74" t="s">
        <v>2581</v>
      </c>
      <c r="B928" s="75">
        <v>77101604</v>
      </c>
      <c r="C928" s="76" t="s">
        <v>4099</v>
      </c>
      <c r="D928" s="76" t="s">
        <v>4128</v>
      </c>
      <c r="E928" s="75" t="s">
        <v>4626</v>
      </c>
      <c r="F928" s="84" t="s">
        <v>4129</v>
      </c>
      <c r="G928" s="77" t="s">
        <v>2338</v>
      </c>
      <c r="H928" s="78">
        <v>50000000</v>
      </c>
      <c r="I928" s="78">
        <v>25000000</v>
      </c>
      <c r="J928" s="79" t="s">
        <v>4136</v>
      </c>
      <c r="K928" s="79" t="s">
        <v>2544</v>
      </c>
      <c r="L928" s="76" t="s">
        <v>2582</v>
      </c>
      <c r="M928" s="76" t="s">
        <v>2583</v>
      </c>
      <c r="N928" s="76" t="s">
        <v>2584</v>
      </c>
      <c r="O928" s="76" t="s">
        <v>2585</v>
      </c>
      <c r="P928" s="79" t="s">
        <v>2596</v>
      </c>
      <c r="Q928" s="79" t="s">
        <v>2597</v>
      </c>
      <c r="R928" s="79" t="s">
        <v>2598</v>
      </c>
      <c r="S928" s="79" t="s">
        <v>2599</v>
      </c>
      <c r="T928" s="79">
        <v>34020204</v>
      </c>
      <c r="U928" s="80" t="s">
        <v>407</v>
      </c>
      <c r="V928" s="80">
        <v>7052</v>
      </c>
      <c r="W928" s="79">
        <v>17608</v>
      </c>
      <c r="X928" s="81">
        <v>42885</v>
      </c>
      <c r="Y928" s="79" t="s">
        <v>2221</v>
      </c>
      <c r="Z928" s="79">
        <v>4600006867</v>
      </c>
      <c r="AA928" s="82">
        <f t="shared" si="18"/>
        <v>1</v>
      </c>
      <c r="AB928" s="80" t="s">
        <v>6177</v>
      </c>
      <c r="AC928" s="80" t="s">
        <v>2222</v>
      </c>
      <c r="AD928" s="80" t="s">
        <v>6178</v>
      </c>
      <c r="AE928" s="76" t="s">
        <v>6159</v>
      </c>
      <c r="AF928" s="79" t="s">
        <v>2591</v>
      </c>
      <c r="AG928" s="76" t="s">
        <v>2510</v>
      </c>
    </row>
    <row r="929" spans="1:33" s="83" customFormat="1" ht="102" x14ac:dyDescent="0.25">
      <c r="A929" s="74" t="s">
        <v>2581</v>
      </c>
      <c r="B929" s="75">
        <v>77101604</v>
      </c>
      <c r="C929" s="76" t="s">
        <v>4092</v>
      </c>
      <c r="D929" s="76" t="s">
        <v>4128</v>
      </c>
      <c r="E929" s="75" t="s">
        <v>4626</v>
      </c>
      <c r="F929" s="84" t="s">
        <v>4129</v>
      </c>
      <c r="G929" s="77" t="s">
        <v>2338</v>
      </c>
      <c r="H929" s="78">
        <v>50000000</v>
      </c>
      <c r="I929" s="78">
        <v>25000000</v>
      </c>
      <c r="J929" s="79" t="s">
        <v>4136</v>
      </c>
      <c r="K929" s="79" t="s">
        <v>2544</v>
      </c>
      <c r="L929" s="76" t="s">
        <v>2582</v>
      </c>
      <c r="M929" s="76" t="s">
        <v>2583</v>
      </c>
      <c r="N929" s="76" t="s">
        <v>2584</v>
      </c>
      <c r="O929" s="76" t="s">
        <v>2585</v>
      </c>
      <c r="P929" s="79" t="s">
        <v>2596</v>
      </c>
      <c r="Q929" s="79" t="s">
        <v>2597</v>
      </c>
      <c r="R929" s="79" t="s">
        <v>2598</v>
      </c>
      <c r="S929" s="79" t="s">
        <v>2599</v>
      </c>
      <c r="T929" s="79">
        <v>34020204</v>
      </c>
      <c r="U929" s="80" t="s">
        <v>407</v>
      </c>
      <c r="V929" s="80">
        <v>7055</v>
      </c>
      <c r="W929" s="79">
        <v>17613</v>
      </c>
      <c r="X929" s="81">
        <v>42885</v>
      </c>
      <c r="Y929" s="79" t="s">
        <v>2221</v>
      </c>
      <c r="Z929" s="79">
        <v>4600006871</v>
      </c>
      <c r="AA929" s="82">
        <f t="shared" si="18"/>
        <v>1</v>
      </c>
      <c r="AB929" s="80" t="s">
        <v>6179</v>
      </c>
      <c r="AC929" s="80" t="s">
        <v>2222</v>
      </c>
      <c r="AD929" s="80" t="s">
        <v>6180</v>
      </c>
      <c r="AE929" s="76" t="s">
        <v>6159</v>
      </c>
      <c r="AF929" s="79" t="s">
        <v>2591</v>
      </c>
      <c r="AG929" s="76" t="s">
        <v>2510</v>
      </c>
    </row>
    <row r="930" spans="1:33" s="83" customFormat="1" ht="89.25" x14ac:dyDescent="0.25">
      <c r="A930" s="74" t="s">
        <v>2581</v>
      </c>
      <c r="B930" s="75">
        <v>77101604</v>
      </c>
      <c r="C930" s="76" t="s">
        <v>4093</v>
      </c>
      <c r="D930" s="76" t="s">
        <v>4128</v>
      </c>
      <c r="E930" s="75" t="s">
        <v>4626</v>
      </c>
      <c r="F930" s="84" t="s">
        <v>4129</v>
      </c>
      <c r="G930" s="77" t="s">
        <v>2338</v>
      </c>
      <c r="H930" s="78">
        <v>50000000</v>
      </c>
      <c r="I930" s="78">
        <v>25000000</v>
      </c>
      <c r="J930" s="79" t="s">
        <v>4136</v>
      </c>
      <c r="K930" s="79" t="s">
        <v>2544</v>
      </c>
      <c r="L930" s="76" t="s">
        <v>2582</v>
      </c>
      <c r="M930" s="76" t="s">
        <v>2583</v>
      </c>
      <c r="N930" s="76" t="s">
        <v>2584</v>
      </c>
      <c r="O930" s="76" t="s">
        <v>2585</v>
      </c>
      <c r="P930" s="79" t="s">
        <v>2596</v>
      </c>
      <c r="Q930" s="79" t="s">
        <v>2597</v>
      </c>
      <c r="R930" s="79" t="s">
        <v>2598</v>
      </c>
      <c r="S930" s="79" t="s">
        <v>2599</v>
      </c>
      <c r="T930" s="79">
        <v>34020204</v>
      </c>
      <c r="U930" s="80" t="s">
        <v>407</v>
      </c>
      <c r="V930" s="80">
        <v>7056</v>
      </c>
      <c r="W930" s="79">
        <v>17614</v>
      </c>
      <c r="X930" s="81">
        <v>42885</v>
      </c>
      <c r="Y930" s="79" t="s">
        <v>2221</v>
      </c>
      <c r="Z930" s="79">
        <v>4600006874</v>
      </c>
      <c r="AA930" s="82">
        <f t="shared" si="18"/>
        <v>1</v>
      </c>
      <c r="AB930" s="80" t="s">
        <v>6181</v>
      </c>
      <c r="AC930" s="80" t="s">
        <v>2222</v>
      </c>
      <c r="AD930" s="80" t="s">
        <v>6182</v>
      </c>
      <c r="AE930" s="76" t="s">
        <v>2611</v>
      </c>
      <c r="AF930" s="79" t="s">
        <v>2591</v>
      </c>
      <c r="AG930" s="76" t="s">
        <v>2510</v>
      </c>
    </row>
    <row r="931" spans="1:33" s="83" customFormat="1" ht="114.75" x14ac:dyDescent="0.25">
      <c r="A931" s="74" t="s">
        <v>2581</v>
      </c>
      <c r="B931" s="75">
        <v>77101604</v>
      </c>
      <c r="C931" s="76" t="s">
        <v>4095</v>
      </c>
      <c r="D931" s="76" t="s">
        <v>4128</v>
      </c>
      <c r="E931" s="75" t="s">
        <v>4626</v>
      </c>
      <c r="F931" s="84" t="s">
        <v>4129</v>
      </c>
      <c r="G931" s="77" t="s">
        <v>2338</v>
      </c>
      <c r="H931" s="78">
        <v>50000000</v>
      </c>
      <c r="I931" s="78">
        <v>25000000</v>
      </c>
      <c r="J931" s="79" t="s">
        <v>4136</v>
      </c>
      <c r="K931" s="79" t="s">
        <v>2544</v>
      </c>
      <c r="L931" s="76" t="s">
        <v>2582</v>
      </c>
      <c r="M931" s="76" t="s">
        <v>2583</v>
      </c>
      <c r="N931" s="76" t="s">
        <v>2584</v>
      </c>
      <c r="O931" s="76" t="s">
        <v>2585</v>
      </c>
      <c r="P931" s="79" t="s">
        <v>2596</v>
      </c>
      <c r="Q931" s="79" t="s">
        <v>2597</v>
      </c>
      <c r="R931" s="79" t="s">
        <v>2598</v>
      </c>
      <c r="S931" s="79" t="s">
        <v>2599</v>
      </c>
      <c r="T931" s="79">
        <v>34020204</v>
      </c>
      <c r="U931" s="80" t="s">
        <v>407</v>
      </c>
      <c r="V931" s="80">
        <v>7057</v>
      </c>
      <c r="W931" s="79">
        <v>17615</v>
      </c>
      <c r="X931" s="81">
        <v>42885</v>
      </c>
      <c r="Y931" s="79" t="s">
        <v>2221</v>
      </c>
      <c r="Z931" s="79">
        <v>4600006875</v>
      </c>
      <c r="AA931" s="82">
        <f t="shared" si="18"/>
        <v>1</v>
      </c>
      <c r="AB931" s="80" t="s">
        <v>6183</v>
      </c>
      <c r="AC931" s="80" t="s">
        <v>2222</v>
      </c>
      <c r="AD931" s="80" t="s">
        <v>6184</v>
      </c>
      <c r="AE931" s="76" t="s">
        <v>2611</v>
      </c>
      <c r="AF931" s="79" t="s">
        <v>2591</v>
      </c>
      <c r="AG931" s="76" t="s">
        <v>2510</v>
      </c>
    </row>
    <row r="932" spans="1:33" s="83" customFormat="1" ht="140.25" x14ac:dyDescent="0.25">
      <c r="A932" s="74" t="s">
        <v>2581</v>
      </c>
      <c r="B932" s="75">
        <v>77101604</v>
      </c>
      <c r="C932" s="76" t="s">
        <v>6185</v>
      </c>
      <c r="D932" s="76" t="s">
        <v>4128</v>
      </c>
      <c r="E932" s="75" t="s">
        <v>2292</v>
      </c>
      <c r="F932" s="84" t="s">
        <v>4129</v>
      </c>
      <c r="G932" s="77" t="s">
        <v>2338</v>
      </c>
      <c r="H932" s="78">
        <v>48000000</v>
      </c>
      <c r="I932" s="78">
        <v>24000000</v>
      </c>
      <c r="J932" s="79" t="s">
        <v>4136</v>
      </c>
      <c r="K932" s="79" t="s">
        <v>2544</v>
      </c>
      <c r="L932" s="76" t="s">
        <v>2582</v>
      </c>
      <c r="M932" s="76" t="s">
        <v>2583</v>
      </c>
      <c r="N932" s="76" t="s">
        <v>2584</v>
      </c>
      <c r="O932" s="76" t="s">
        <v>2585</v>
      </c>
      <c r="P932" s="79" t="s">
        <v>2596</v>
      </c>
      <c r="Q932" s="79" t="s">
        <v>2597</v>
      </c>
      <c r="R932" s="79" t="s">
        <v>2598</v>
      </c>
      <c r="S932" s="79" t="s">
        <v>2599</v>
      </c>
      <c r="T932" s="79">
        <v>34020204</v>
      </c>
      <c r="U932" s="80" t="s">
        <v>407</v>
      </c>
      <c r="V932" s="80">
        <v>7058</v>
      </c>
      <c r="W932" s="79">
        <v>17616</v>
      </c>
      <c r="X932" s="81">
        <v>42885</v>
      </c>
      <c r="Y932" s="79" t="s">
        <v>2221</v>
      </c>
      <c r="Z932" s="79">
        <v>4600006876</v>
      </c>
      <c r="AA932" s="82">
        <f t="shared" si="18"/>
        <v>1</v>
      </c>
      <c r="AB932" s="80" t="s">
        <v>6186</v>
      </c>
      <c r="AC932" s="80" t="s">
        <v>2222</v>
      </c>
      <c r="AD932" s="80" t="s">
        <v>6187</v>
      </c>
      <c r="AE932" s="76" t="s">
        <v>2611</v>
      </c>
      <c r="AF932" s="79" t="s">
        <v>2591</v>
      </c>
      <c r="AG932" s="76" t="s">
        <v>2510</v>
      </c>
    </row>
    <row r="933" spans="1:33" s="83" customFormat="1" ht="89.25" x14ac:dyDescent="0.25">
      <c r="A933" s="74" t="s">
        <v>2581</v>
      </c>
      <c r="B933" s="75">
        <v>77101604</v>
      </c>
      <c r="C933" s="76" t="s">
        <v>4104</v>
      </c>
      <c r="D933" s="76" t="s">
        <v>4128</v>
      </c>
      <c r="E933" s="75" t="s">
        <v>4626</v>
      </c>
      <c r="F933" s="84" t="s">
        <v>4129</v>
      </c>
      <c r="G933" s="77" t="s">
        <v>2338</v>
      </c>
      <c r="H933" s="78">
        <v>20000000</v>
      </c>
      <c r="I933" s="78">
        <v>10000000</v>
      </c>
      <c r="J933" s="79" t="s">
        <v>4136</v>
      </c>
      <c r="K933" s="79" t="s">
        <v>2544</v>
      </c>
      <c r="L933" s="76" t="s">
        <v>2582</v>
      </c>
      <c r="M933" s="76" t="s">
        <v>2583</v>
      </c>
      <c r="N933" s="76" t="s">
        <v>2584</v>
      </c>
      <c r="O933" s="76" t="s">
        <v>2585</v>
      </c>
      <c r="P933" s="79" t="s">
        <v>2596</v>
      </c>
      <c r="Q933" s="79" t="s">
        <v>2597</v>
      </c>
      <c r="R933" s="79" t="s">
        <v>2598</v>
      </c>
      <c r="S933" s="79" t="s">
        <v>2599</v>
      </c>
      <c r="T933" s="79">
        <v>34020204</v>
      </c>
      <c r="U933" s="80" t="s">
        <v>407</v>
      </c>
      <c r="V933" s="80">
        <v>7059</v>
      </c>
      <c r="W933" s="79">
        <v>17617</v>
      </c>
      <c r="X933" s="81">
        <v>42923</v>
      </c>
      <c r="Y933" s="79" t="s">
        <v>2221</v>
      </c>
      <c r="Z933" s="79">
        <v>4600007005</v>
      </c>
      <c r="AA933" s="82">
        <f t="shared" si="18"/>
        <v>1</v>
      </c>
      <c r="AB933" s="80" t="s">
        <v>6188</v>
      </c>
      <c r="AC933" s="80" t="s">
        <v>2222</v>
      </c>
      <c r="AD933" s="80" t="s">
        <v>6189</v>
      </c>
      <c r="AE933" s="76" t="s">
        <v>2611</v>
      </c>
      <c r="AF933" s="79" t="s">
        <v>2591</v>
      </c>
      <c r="AG933" s="76" t="s">
        <v>2510</v>
      </c>
    </row>
    <row r="934" spans="1:33" s="83" customFormat="1" ht="102" x14ac:dyDescent="0.25">
      <c r="A934" s="74" t="s">
        <v>2581</v>
      </c>
      <c r="B934" s="75">
        <v>77101604</v>
      </c>
      <c r="C934" s="76" t="s">
        <v>6190</v>
      </c>
      <c r="D934" s="76" t="s">
        <v>4128</v>
      </c>
      <c r="E934" s="75" t="s">
        <v>4626</v>
      </c>
      <c r="F934" s="84" t="s">
        <v>4129</v>
      </c>
      <c r="G934" s="77" t="s">
        <v>2338</v>
      </c>
      <c r="H934" s="78">
        <v>50000000</v>
      </c>
      <c r="I934" s="78">
        <v>25000000</v>
      </c>
      <c r="J934" s="79" t="s">
        <v>4136</v>
      </c>
      <c r="K934" s="79" t="s">
        <v>2544</v>
      </c>
      <c r="L934" s="76" t="s">
        <v>2582</v>
      </c>
      <c r="M934" s="76" t="s">
        <v>2583</v>
      </c>
      <c r="N934" s="76" t="s">
        <v>2584</v>
      </c>
      <c r="O934" s="76" t="s">
        <v>2585</v>
      </c>
      <c r="P934" s="79" t="s">
        <v>2596</v>
      </c>
      <c r="Q934" s="79" t="s">
        <v>2597</v>
      </c>
      <c r="R934" s="79" t="s">
        <v>2598</v>
      </c>
      <c r="S934" s="79" t="s">
        <v>2599</v>
      </c>
      <c r="T934" s="79">
        <v>34020204</v>
      </c>
      <c r="U934" s="80" t="s">
        <v>407</v>
      </c>
      <c r="V934" s="80">
        <v>7060</v>
      </c>
      <c r="W934" s="79">
        <v>17618</v>
      </c>
      <c r="X934" s="81">
        <v>42885</v>
      </c>
      <c r="Y934" s="79" t="s">
        <v>2221</v>
      </c>
      <c r="Z934" s="79">
        <v>4600006877</v>
      </c>
      <c r="AA934" s="82">
        <f t="shared" si="18"/>
        <v>1</v>
      </c>
      <c r="AB934" s="80" t="s">
        <v>6191</v>
      </c>
      <c r="AC934" s="80" t="s">
        <v>2222</v>
      </c>
      <c r="AD934" s="80" t="s">
        <v>6192</v>
      </c>
      <c r="AE934" s="76" t="s">
        <v>2611</v>
      </c>
      <c r="AF934" s="79" t="s">
        <v>2591</v>
      </c>
      <c r="AG934" s="76" t="s">
        <v>2510</v>
      </c>
    </row>
    <row r="935" spans="1:33" s="83" customFormat="1" ht="102" x14ac:dyDescent="0.25">
      <c r="A935" s="74" t="s">
        <v>2581</v>
      </c>
      <c r="B935" s="75">
        <v>77101604</v>
      </c>
      <c r="C935" s="76" t="s">
        <v>4097</v>
      </c>
      <c r="D935" s="76" t="s">
        <v>4128</v>
      </c>
      <c r="E935" s="75" t="s">
        <v>4626</v>
      </c>
      <c r="F935" s="84" t="s">
        <v>4129</v>
      </c>
      <c r="G935" s="77" t="s">
        <v>2338</v>
      </c>
      <c r="H935" s="78">
        <v>20000000</v>
      </c>
      <c r="I935" s="78">
        <v>10000000</v>
      </c>
      <c r="J935" s="79" t="s">
        <v>4136</v>
      </c>
      <c r="K935" s="79" t="s">
        <v>2544</v>
      </c>
      <c r="L935" s="76" t="s">
        <v>2582</v>
      </c>
      <c r="M935" s="76" t="s">
        <v>2583</v>
      </c>
      <c r="N935" s="76" t="s">
        <v>2584</v>
      </c>
      <c r="O935" s="76" t="s">
        <v>2585</v>
      </c>
      <c r="P935" s="79" t="s">
        <v>2596</v>
      </c>
      <c r="Q935" s="79" t="s">
        <v>2597</v>
      </c>
      <c r="R935" s="79" t="s">
        <v>2598</v>
      </c>
      <c r="S935" s="79" t="s">
        <v>2599</v>
      </c>
      <c r="T935" s="79">
        <v>34020204</v>
      </c>
      <c r="U935" s="80" t="s">
        <v>407</v>
      </c>
      <c r="V935" s="80">
        <v>7062</v>
      </c>
      <c r="W935" s="79">
        <v>17620</v>
      </c>
      <c r="X935" s="81">
        <v>42885</v>
      </c>
      <c r="Y935" s="79" t="s">
        <v>2221</v>
      </c>
      <c r="Z935" s="79">
        <v>4600006879</v>
      </c>
      <c r="AA935" s="82">
        <f t="shared" si="18"/>
        <v>1</v>
      </c>
      <c r="AB935" s="80" t="s">
        <v>6193</v>
      </c>
      <c r="AC935" s="80" t="s">
        <v>2222</v>
      </c>
      <c r="AD935" s="80" t="s">
        <v>6194</v>
      </c>
      <c r="AE935" s="76" t="s">
        <v>2611</v>
      </c>
      <c r="AF935" s="79" t="s">
        <v>2591</v>
      </c>
      <c r="AG935" s="76" t="s">
        <v>2510</v>
      </c>
    </row>
    <row r="936" spans="1:33" s="83" customFormat="1" ht="102" x14ac:dyDescent="0.25">
      <c r="A936" s="74" t="s">
        <v>2581</v>
      </c>
      <c r="B936" s="75">
        <v>77101604</v>
      </c>
      <c r="C936" s="76" t="s">
        <v>4103</v>
      </c>
      <c r="D936" s="76" t="s">
        <v>4128</v>
      </c>
      <c r="E936" s="75" t="s">
        <v>4626</v>
      </c>
      <c r="F936" s="84" t="s">
        <v>4129</v>
      </c>
      <c r="G936" s="77" t="s">
        <v>2338</v>
      </c>
      <c r="H936" s="78">
        <v>30000000</v>
      </c>
      <c r="I936" s="78">
        <v>15000000</v>
      </c>
      <c r="J936" s="79" t="s">
        <v>4136</v>
      </c>
      <c r="K936" s="79" t="s">
        <v>2544</v>
      </c>
      <c r="L936" s="76" t="s">
        <v>2582</v>
      </c>
      <c r="M936" s="76" t="s">
        <v>2583</v>
      </c>
      <c r="N936" s="76" t="s">
        <v>2584</v>
      </c>
      <c r="O936" s="76" t="s">
        <v>2585</v>
      </c>
      <c r="P936" s="79" t="s">
        <v>2596</v>
      </c>
      <c r="Q936" s="79" t="s">
        <v>2597</v>
      </c>
      <c r="R936" s="79" t="s">
        <v>2598</v>
      </c>
      <c r="S936" s="79" t="s">
        <v>2599</v>
      </c>
      <c r="T936" s="79">
        <v>34020204</v>
      </c>
      <c r="U936" s="80" t="s">
        <v>407</v>
      </c>
      <c r="V936" s="80">
        <v>7063</v>
      </c>
      <c r="W936" s="79">
        <v>17621</v>
      </c>
      <c r="X936" s="81">
        <v>42885</v>
      </c>
      <c r="Y936" s="79" t="s">
        <v>2221</v>
      </c>
      <c r="Z936" s="79">
        <v>4600006880</v>
      </c>
      <c r="AA936" s="82">
        <f t="shared" si="18"/>
        <v>1</v>
      </c>
      <c r="AB936" s="80" t="s">
        <v>6195</v>
      </c>
      <c r="AC936" s="80" t="s">
        <v>2222</v>
      </c>
      <c r="AD936" s="80" t="s">
        <v>6196</v>
      </c>
      <c r="AE936" s="76" t="s">
        <v>2611</v>
      </c>
      <c r="AF936" s="79" t="s">
        <v>2591</v>
      </c>
      <c r="AG936" s="76" t="s">
        <v>2510</v>
      </c>
    </row>
    <row r="937" spans="1:33" s="83" customFormat="1" ht="102" x14ac:dyDescent="0.25">
      <c r="A937" s="74" t="s">
        <v>2581</v>
      </c>
      <c r="B937" s="75">
        <v>77101604</v>
      </c>
      <c r="C937" s="76" t="s">
        <v>4102</v>
      </c>
      <c r="D937" s="76" t="s">
        <v>4128</v>
      </c>
      <c r="E937" s="75" t="s">
        <v>4626</v>
      </c>
      <c r="F937" s="84" t="s">
        <v>4129</v>
      </c>
      <c r="G937" s="77" t="s">
        <v>2338</v>
      </c>
      <c r="H937" s="78">
        <v>70000000</v>
      </c>
      <c r="I937" s="78">
        <v>35000000</v>
      </c>
      <c r="J937" s="79" t="s">
        <v>4136</v>
      </c>
      <c r="K937" s="79" t="s">
        <v>2544</v>
      </c>
      <c r="L937" s="76" t="s">
        <v>2582</v>
      </c>
      <c r="M937" s="76" t="s">
        <v>2583</v>
      </c>
      <c r="N937" s="76" t="s">
        <v>2584</v>
      </c>
      <c r="O937" s="76" t="s">
        <v>2585</v>
      </c>
      <c r="P937" s="79" t="s">
        <v>2596</v>
      </c>
      <c r="Q937" s="79" t="s">
        <v>2597</v>
      </c>
      <c r="R937" s="79" t="s">
        <v>2598</v>
      </c>
      <c r="S937" s="79" t="s">
        <v>2599</v>
      </c>
      <c r="T937" s="79">
        <v>34020204</v>
      </c>
      <c r="U937" s="80" t="s">
        <v>407</v>
      </c>
      <c r="V937" s="80">
        <v>7064</v>
      </c>
      <c r="W937" s="79">
        <v>17622</v>
      </c>
      <c r="X937" s="81">
        <v>42885</v>
      </c>
      <c r="Y937" s="79" t="s">
        <v>2221</v>
      </c>
      <c r="Z937" s="79">
        <v>4600006881</v>
      </c>
      <c r="AA937" s="82">
        <f t="shared" si="18"/>
        <v>1</v>
      </c>
      <c r="AB937" s="80" t="s">
        <v>6197</v>
      </c>
      <c r="AC937" s="80" t="s">
        <v>2222</v>
      </c>
      <c r="AD937" s="80" t="s">
        <v>6198</v>
      </c>
      <c r="AE937" s="76" t="s">
        <v>2611</v>
      </c>
      <c r="AF937" s="79" t="s">
        <v>2591</v>
      </c>
      <c r="AG937" s="76" t="s">
        <v>2510</v>
      </c>
    </row>
    <row r="938" spans="1:33" s="83" customFormat="1" ht="102" x14ac:dyDescent="0.25">
      <c r="A938" s="74" t="s">
        <v>2581</v>
      </c>
      <c r="B938" s="75">
        <v>77101604</v>
      </c>
      <c r="C938" s="76" t="s">
        <v>6199</v>
      </c>
      <c r="D938" s="76" t="s">
        <v>4128</v>
      </c>
      <c r="E938" s="75" t="s">
        <v>4626</v>
      </c>
      <c r="F938" s="84" t="s">
        <v>4129</v>
      </c>
      <c r="G938" s="77" t="s">
        <v>2338</v>
      </c>
      <c r="H938" s="78">
        <v>10000000</v>
      </c>
      <c r="I938" s="78">
        <v>5000000</v>
      </c>
      <c r="J938" s="79" t="s">
        <v>4136</v>
      </c>
      <c r="K938" s="79" t="s">
        <v>2544</v>
      </c>
      <c r="L938" s="76" t="s">
        <v>2582</v>
      </c>
      <c r="M938" s="76" t="s">
        <v>2583</v>
      </c>
      <c r="N938" s="76" t="s">
        <v>2584</v>
      </c>
      <c r="O938" s="76" t="s">
        <v>2585</v>
      </c>
      <c r="P938" s="79" t="s">
        <v>2596</v>
      </c>
      <c r="Q938" s="79" t="s">
        <v>2597</v>
      </c>
      <c r="R938" s="79" t="s">
        <v>2598</v>
      </c>
      <c r="S938" s="79" t="s">
        <v>2599</v>
      </c>
      <c r="T938" s="79">
        <v>34020204</v>
      </c>
      <c r="U938" s="80" t="s">
        <v>407</v>
      </c>
      <c r="V938" s="80">
        <v>7065</v>
      </c>
      <c r="W938" s="79">
        <v>17623</v>
      </c>
      <c r="X938" s="81">
        <v>42886</v>
      </c>
      <c r="Y938" s="79" t="s">
        <v>2221</v>
      </c>
      <c r="Z938" s="79">
        <v>4600006890</v>
      </c>
      <c r="AA938" s="82">
        <f t="shared" si="18"/>
        <v>1</v>
      </c>
      <c r="AB938" s="80" t="s">
        <v>6200</v>
      </c>
      <c r="AC938" s="80" t="s">
        <v>2222</v>
      </c>
      <c r="AD938" s="80" t="s">
        <v>6201</v>
      </c>
      <c r="AE938" s="76" t="s">
        <v>2611</v>
      </c>
      <c r="AF938" s="79" t="s">
        <v>2591</v>
      </c>
      <c r="AG938" s="76" t="s">
        <v>2510</v>
      </c>
    </row>
    <row r="939" spans="1:33" s="83" customFormat="1" ht="102" x14ac:dyDescent="0.25">
      <c r="A939" s="74" t="s">
        <v>2581</v>
      </c>
      <c r="B939" s="75">
        <v>77101604</v>
      </c>
      <c r="C939" s="76" t="s">
        <v>4096</v>
      </c>
      <c r="D939" s="76" t="s">
        <v>4128</v>
      </c>
      <c r="E939" s="75" t="s">
        <v>4626</v>
      </c>
      <c r="F939" s="84" t="s">
        <v>4129</v>
      </c>
      <c r="G939" s="77" t="s">
        <v>2338</v>
      </c>
      <c r="H939" s="78">
        <v>50000000</v>
      </c>
      <c r="I939" s="78">
        <v>25000000</v>
      </c>
      <c r="J939" s="79" t="s">
        <v>4136</v>
      </c>
      <c r="K939" s="79" t="s">
        <v>2544</v>
      </c>
      <c r="L939" s="76" t="s">
        <v>2582</v>
      </c>
      <c r="M939" s="76" t="s">
        <v>2583</v>
      </c>
      <c r="N939" s="76" t="s">
        <v>2584</v>
      </c>
      <c r="O939" s="76" t="s">
        <v>2585</v>
      </c>
      <c r="P939" s="79" t="s">
        <v>2596</v>
      </c>
      <c r="Q939" s="79" t="s">
        <v>2597</v>
      </c>
      <c r="R939" s="79" t="s">
        <v>2598</v>
      </c>
      <c r="S939" s="79" t="s">
        <v>2599</v>
      </c>
      <c r="T939" s="79">
        <v>34020204</v>
      </c>
      <c r="U939" s="80" t="s">
        <v>407</v>
      </c>
      <c r="V939" s="80">
        <v>7066</v>
      </c>
      <c r="W939" s="79">
        <v>17624</v>
      </c>
      <c r="X939" s="81">
        <v>42885</v>
      </c>
      <c r="Y939" s="79" t="s">
        <v>2221</v>
      </c>
      <c r="Z939" s="79">
        <v>4600006891</v>
      </c>
      <c r="AA939" s="82">
        <f t="shared" si="18"/>
        <v>1</v>
      </c>
      <c r="AB939" s="80" t="s">
        <v>6202</v>
      </c>
      <c r="AC939" s="80" t="s">
        <v>2222</v>
      </c>
      <c r="AD939" s="80" t="s">
        <v>6203</v>
      </c>
      <c r="AE939" s="76" t="s">
        <v>2611</v>
      </c>
      <c r="AF939" s="79" t="s">
        <v>2591</v>
      </c>
      <c r="AG939" s="76" t="s">
        <v>2510</v>
      </c>
    </row>
    <row r="940" spans="1:33" s="83" customFormat="1" ht="102" x14ac:dyDescent="0.25">
      <c r="A940" s="74" t="s">
        <v>2581</v>
      </c>
      <c r="B940" s="75">
        <v>77101604</v>
      </c>
      <c r="C940" s="76" t="s">
        <v>4094</v>
      </c>
      <c r="D940" s="76" t="s">
        <v>4128</v>
      </c>
      <c r="E940" s="75" t="s">
        <v>2224</v>
      </c>
      <c r="F940" s="84" t="s">
        <v>4129</v>
      </c>
      <c r="G940" s="77" t="s">
        <v>2338</v>
      </c>
      <c r="H940" s="78">
        <v>54439775</v>
      </c>
      <c r="I940" s="78">
        <v>27219888</v>
      </c>
      <c r="J940" s="79" t="s">
        <v>4136</v>
      </c>
      <c r="K940" s="79" t="s">
        <v>2544</v>
      </c>
      <c r="L940" s="76" t="s">
        <v>2582</v>
      </c>
      <c r="M940" s="76" t="s">
        <v>2583</v>
      </c>
      <c r="N940" s="76" t="s">
        <v>2584</v>
      </c>
      <c r="O940" s="76" t="s">
        <v>2585</v>
      </c>
      <c r="P940" s="79" t="s">
        <v>2596</v>
      </c>
      <c r="Q940" s="79" t="s">
        <v>2597</v>
      </c>
      <c r="R940" s="79" t="s">
        <v>2598</v>
      </c>
      <c r="S940" s="79" t="s">
        <v>2599</v>
      </c>
      <c r="T940" s="79">
        <v>34020204</v>
      </c>
      <c r="U940" s="80" t="s">
        <v>407</v>
      </c>
      <c r="V940" s="80">
        <v>7067</v>
      </c>
      <c r="W940" s="79">
        <v>17625</v>
      </c>
      <c r="X940" s="81">
        <v>42885</v>
      </c>
      <c r="Y940" s="79" t="s">
        <v>2221</v>
      </c>
      <c r="Z940" s="79">
        <v>4600006882</v>
      </c>
      <c r="AA940" s="82">
        <f t="shared" si="18"/>
        <v>1</v>
      </c>
      <c r="AB940" s="80" t="s">
        <v>6204</v>
      </c>
      <c r="AC940" s="80" t="s">
        <v>2222</v>
      </c>
      <c r="AD940" s="80" t="s">
        <v>6205</v>
      </c>
      <c r="AE940" s="76" t="s">
        <v>6159</v>
      </c>
      <c r="AF940" s="79" t="s">
        <v>2591</v>
      </c>
      <c r="AG940" s="76" t="s">
        <v>2510</v>
      </c>
    </row>
    <row r="941" spans="1:33" s="83" customFormat="1" ht="127.5" x14ac:dyDescent="0.25">
      <c r="A941" s="74" t="s">
        <v>2581</v>
      </c>
      <c r="B941" s="75">
        <v>77101604</v>
      </c>
      <c r="C941" s="76" t="s">
        <v>6206</v>
      </c>
      <c r="D941" s="76" t="s">
        <v>4128</v>
      </c>
      <c r="E941" s="75" t="s">
        <v>2292</v>
      </c>
      <c r="F941" s="84" t="s">
        <v>4129</v>
      </c>
      <c r="G941" s="77" t="s">
        <v>2338</v>
      </c>
      <c r="H941" s="78">
        <v>50000000</v>
      </c>
      <c r="I941" s="78">
        <v>85979446</v>
      </c>
      <c r="J941" s="79" t="s">
        <v>4136</v>
      </c>
      <c r="K941" s="79" t="s">
        <v>2544</v>
      </c>
      <c r="L941" s="76" t="s">
        <v>2582</v>
      </c>
      <c r="M941" s="76" t="s">
        <v>2583</v>
      </c>
      <c r="N941" s="76" t="s">
        <v>2584</v>
      </c>
      <c r="O941" s="76" t="s">
        <v>2585</v>
      </c>
      <c r="P941" s="79" t="s">
        <v>2596</v>
      </c>
      <c r="Q941" s="79" t="s">
        <v>2597</v>
      </c>
      <c r="R941" s="79" t="s">
        <v>2598</v>
      </c>
      <c r="S941" s="79" t="s">
        <v>2599</v>
      </c>
      <c r="T941" s="79">
        <v>34020204</v>
      </c>
      <c r="U941" s="80" t="s">
        <v>407</v>
      </c>
      <c r="V941" s="80">
        <v>7595</v>
      </c>
      <c r="W941" s="79">
        <v>18773</v>
      </c>
      <c r="X941" s="81">
        <v>43006</v>
      </c>
      <c r="Y941" s="79" t="s">
        <v>2221</v>
      </c>
      <c r="Z941" s="79">
        <v>4600007537</v>
      </c>
      <c r="AA941" s="82">
        <f t="shared" si="18"/>
        <v>1</v>
      </c>
      <c r="AB941" s="80" t="s">
        <v>6207</v>
      </c>
      <c r="AC941" s="80" t="s">
        <v>2222</v>
      </c>
      <c r="AD941" s="80" t="s">
        <v>6208</v>
      </c>
      <c r="AE941" s="76" t="s">
        <v>2611</v>
      </c>
      <c r="AF941" s="79" t="s">
        <v>2591</v>
      </c>
      <c r="AG941" s="76" t="s">
        <v>2510</v>
      </c>
    </row>
    <row r="942" spans="1:33" s="83" customFormat="1" ht="102" x14ac:dyDescent="0.25">
      <c r="A942" s="74" t="s">
        <v>2581</v>
      </c>
      <c r="B942" s="75">
        <v>77101604</v>
      </c>
      <c r="C942" s="76" t="s">
        <v>6209</v>
      </c>
      <c r="D942" s="76" t="s">
        <v>4128</v>
      </c>
      <c r="E942" s="75" t="s">
        <v>2292</v>
      </c>
      <c r="F942" s="84" t="s">
        <v>4129</v>
      </c>
      <c r="G942" s="77" t="s">
        <v>2338</v>
      </c>
      <c r="H942" s="78">
        <v>180000000</v>
      </c>
      <c r="I942" s="78">
        <v>63296090</v>
      </c>
      <c r="J942" s="79" t="s">
        <v>4136</v>
      </c>
      <c r="K942" s="79" t="s">
        <v>2544</v>
      </c>
      <c r="L942" s="76" t="s">
        <v>2582</v>
      </c>
      <c r="M942" s="76" t="s">
        <v>2583</v>
      </c>
      <c r="N942" s="76" t="s">
        <v>2584</v>
      </c>
      <c r="O942" s="76" t="s">
        <v>2585</v>
      </c>
      <c r="P942" s="79" t="s">
        <v>2596</v>
      </c>
      <c r="Q942" s="79" t="s">
        <v>2597</v>
      </c>
      <c r="R942" s="79" t="s">
        <v>2598</v>
      </c>
      <c r="S942" s="79" t="s">
        <v>2599</v>
      </c>
      <c r="T942" s="79">
        <v>34020204</v>
      </c>
      <c r="U942" s="80" t="s">
        <v>407</v>
      </c>
      <c r="V942" s="80">
        <v>7206</v>
      </c>
      <c r="W942" s="79">
        <v>18012</v>
      </c>
      <c r="X942" s="81">
        <v>42943</v>
      </c>
      <c r="Y942" s="79" t="s">
        <v>2221</v>
      </c>
      <c r="Z942" s="79">
        <v>4600007094</v>
      </c>
      <c r="AA942" s="82">
        <f t="shared" si="18"/>
        <v>1</v>
      </c>
      <c r="AB942" s="80" t="s">
        <v>6210</v>
      </c>
      <c r="AC942" s="80" t="s">
        <v>2222</v>
      </c>
      <c r="AD942" s="80" t="s">
        <v>6211</v>
      </c>
      <c r="AE942" s="76" t="s">
        <v>2611</v>
      </c>
      <c r="AF942" s="79" t="s">
        <v>2591</v>
      </c>
      <c r="AG942" s="76" t="s">
        <v>2510</v>
      </c>
    </row>
    <row r="943" spans="1:33" s="83" customFormat="1" ht="127.5" x14ac:dyDescent="0.25">
      <c r="A943" s="74" t="s">
        <v>2581</v>
      </c>
      <c r="B943" s="75">
        <v>77101604</v>
      </c>
      <c r="C943" s="76" t="s">
        <v>6212</v>
      </c>
      <c r="D943" s="76" t="s">
        <v>4128</v>
      </c>
      <c r="E943" s="75" t="s">
        <v>2292</v>
      </c>
      <c r="F943" s="84" t="s">
        <v>4129</v>
      </c>
      <c r="G943" s="77" t="s">
        <v>2338</v>
      </c>
      <c r="H943" s="78">
        <v>80000000</v>
      </c>
      <c r="I943" s="78">
        <v>17041255</v>
      </c>
      <c r="J943" s="79" t="s">
        <v>4136</v>
      </c>
      <c r="K943" s="79" t="s">
        <v>2544</v>
      </c>
      <c r="L943" s="76" t="s">
        <v>2582</v>
      </c>
      <c r="M943" s="76" t="s">
        <v>2583</v>
      </c>
      <c r="N943" s="76" t="s">
        <v>2584</v>
      </c>
      <c r="O943" s="76" t="s">
        <v>2585</v>
      </c>
      <c r="P943" s="79" t="s">
        <v>2596</v>
      </c>
      <c r="Q943" s="79" t="s">
        <v>2597</v>
      </c>
      <c r="R943" s="79" t="s">
        <v>2598</v>
      </c>
      <c r="S943" s="79" t="s">
        <v>2599</v>
      </c>
      <c r="T943" s="79">
        <v>34020204</v>
      </c>
      <c r="U943" s="80" t="s">
        <v>407</v>
      </c>
      <c r="V943" s="80">
        <v>7207</v>
      </c>
      <c r="W943" s="79">
        <v>18013</v>
      </c>
      <c r="X943" s="81">
        <v>42943</v>
      </c>
      <c r="Y943" s="79" t="s">
        <v>2221</v>
      </c>
      <c r="Z943" s="79">
        <v>4600007092</v>
      </c>
      <c r="AA943" s="82">
        <f t="shared" si="18"/>
        <v>1</v>
      </c>
      <c r="AB943" s="80" t="s">
        <v>6213</v>
      </c>
      <c r="AC943" s="80" t="s">
        <v>2222</v>
      </c>
      <c r="AD943" s="80" t="s">
        <v>6214</v>
      </c>
      <c r="AE943" s="76" t="s">
        <v>2611</v>
      </c>
      <c r="AF943" s="79" t="s">
        <v>2591</v>
      </c>
      <c r="AG943" s="76" t="s">
        <v>2510</v>
      </c>
    </row>
    <row r="944" spans="1:33" s="83" customFormat="1" ht="102" x14ac:dyDescent="0.25">
      <c r="A944" s="74" t="s">
        <v>2581</v>
      </c>
      <c r="B944" s="75">
        <v>77101604</v>
      </c>
      <c r="C944" s="76" t="s">
        <v>6215</v>
      </c>
      <c r="D944" s="76" t="s">
        <v>4128</v>
      </c>
      <c r="E944" s="75" t="s">
        <v>2292</v>
      </c>
      <c r="F944" s="84" t="s">
        <v>4129</v>
      </c>
      <c r="G944" s="77" t="s">
        <v>2338</v>
      </c>
      <c r="H944" s="78">
        <v>60000000</v>
      </c>
      <c r="I944" s="78">
        <v>17041255</v>
      </c>
      <c r="J944" s="79" t="s">
        <v>4136</v>
      </c>
      <c r="K944" s="79" t="s">
        <v>2544</v>
      </c>
      <c r="L944" s="76" t="s">
        <v>2582</v>
      </c>
      <c r="M944" s="76" t="s">
        <v>2583</v>
      </c>
      <c r="N944" s="76" t="s">
        <v>2584</v>
      </c>
      <c r="O944" s="76" t="s">
        <v>2585</v>
      </c>
      <c r="P944" s="79" t="s">
        <v>2596</v>
      </c>
      <c r="Q944" s="79" t="s">
        <v>2597</v>
      </c>
      <c r="R944" s="79" t="s">
        <v>2598</v>
      </c>
      <c r="S944" s="79" t="s">
        <v>2599</v>
      </c>
      <c r="T944" s="79">
        <v>34020204</v>
      </c>
      <c r="U944" s="80" t="s">
        <v>407</v>
      </c>
      <c r="V944" s="80">
        <v>7208</v>
      </c>
      <c r="W944" s="79">
        <v>18014</v>
      </c>
      <c r="X944" s="81">
        <v>42943</v>
      </c>
      <c r="Y944" s="79" t="s">
        <v>2221</v>
      </c>
      <c r="Z944" s="79">
        <v>4600007093</v>
      </c>
      <c r="AA944" s="82">
        <f t="shared" si="18"/>
        <v>1</v>
      </c>
      <c r="AB944" s="80" t="s">
        <v>6216</v>
      </c>
      <c r="AC944" s="80" t="s">
        <v>2222</v>
      </c>
      <c r="AD944" s="80" t="s">
        <v>6217</v>
      </c>
      <c r="AE944" s="76" t="s">
        <v>6159</v>
      </c>
      <c r="AF944" s="79" t="s">
        <v>2591</v>
      </c>
      <c r="AG944" s="76" t="s">
        <v>2510</v>
      </c>
    </row>
    <row r="945" spans="1:33" s="83" customFormat="1" ht="102" x14ac:dyDescent="0.25">
      <c r="A945" s="74" t="s">
        <v>2581</v>
      </c>
      <c r="B945" s="75">
        <v>77101604</v>
      </c>
      <c r="C945" s="76" t="s">
        <v>6218</v>
      </c>
      <c r="D945" s="76" t="s">
        <v>4128</v>
      </c>
      <c r="E945" s="75" t="s">
        <v>2292</v>
      </c>
      <c r="F945" s="84" t="s">
        <v>4129</v>
      </c>
      <c r="G945" s="77" t="s">
        <v>2338</v>
      </c>
      <c r="H945" s="78">
        <v>120000000</v>
      </c>
      <c r="I945" s="78">
        <v>41882933</v>
      </c>
      <c r="J945" s="79" t="s">
        <v>4136</v>
      </c>
      <c r="K945" s="79" t="s">
        <v>2544</v>
      </c>
      <c r="L945" s="76" t="s">
        <v>2582</v>
      </c>
      <c r="M945" s="76" t="s">
        <v>2583</v>
      </c>
      <c r="N945" s="76" t="s">
        <v>2584</v>
      </c>
      <c r="O945" s="76" t="s">
        <v>2585</v>
      </c>
      <c r="P945" s="79" t="s">
        <v>2596</v>
      </c>
      <c r="Q945" s="79" t="s">
        <v>2597</v>
      </c>
      <c r="R945" s="79" t="s">
        <v>2598</v>
      </c>
      <c r="S945" s="79" t="s">
        <v>2599</v>
      </c>
      <c r="T945" s="79">
        <v>34020204</v>
      </c>
      <c r="U945" s="80" t="s">
        <v>407</v>
      </c>
      <c r="V945" s="80">
        <v>7209</v>
      </c>
      <c r="W945" s="79">
        <v>18015</v>
      </c>
      <c r="X945" s="81">
        <v>42943</v>
      </c>
      <c r="Y945" s="79" t="s">
        <v>2221</v>
      </c>
      <c r="Z945" s="79">
        <v>4600007095</v>
      </c>
      <c r="AA945" s="82">
        <f t="shared" si="18"/>
        <v>1</v>
      </c>
      <c r="AB945" s="80" t="s">
        <v>6219</v>
      </c>
      <c r="AC945" s="80" t="s">
        <v>2222</v>
      </c>
      <c r="AD945" s="80" t="s">
        <v>6220</v>
      </c>
      <c r="AE945" s="76" t="s">
        <v>6159</v>
      </c>
      <c r="AF945" s="79" t="s">
        <v>2591</v>
      </c>
      <c r="AG945" s="76" t="s">
        <v>2510</v>
      </c>
    </row>
    <row r="946" spans="1:33" s="83" customFormat="1" ht="102" x14ac:dyDescent="0.25">
      <c r="A946" s="74" t="s">
        <v>2581</v>
      </c>
      <c r="B946" s="75">
        <v>77101604</v>
      </c>
      <c r="C946" s="76" t="s">
        <v>6221</v>
      </c>
      <c r="D946" s="76" t="s">
        <v>4128</v>
      </c>
      <c r="E946" s="75" t="s">
        <v>2292</v>
      </c>
      <c r="F946" s="84" t="s">
        <v>4129</v>
      </c>
      <c r="G946" s="77" t="s">
        <v>2338</v>
      </c>
      <c r="H946" s="78">
        <v>60000000</v>
      </c>
      <c r="I946" s="78">
        <v>18015041</v>
      </c>
      <c r="J946" s="79" t="s">
        <v>4136</v>
      </c>
      <c r="K946" s="79" t="s">
        <v>2544</v>
      </c>
      <c r="L946" s="76" t="s">
        <v>2582</v>
      </c>
      <c r="M946" s="76" t="s">
        <v>2583</v>
      </c>
      <c r="N946" s="76" t="s">
        <v>2584</v>
      </c>
      <c r="O946" s="76" t="s">
        <v>2585</v>
      </c>
      <c r="P946" s="79" t="s">
        <v>2596</v>
      </c>
      <c r="Q946" s="79" t="s">
        <v>2597</v>
      </c>
      <c r="R946" s="79" t="s">
        <v>2598</v>
      </c>
      <c r="S946" s="79" t="s">
        <v>2599</v>
      </c>
      <c r="T946" s="79">
        <v>34020204</v>
      </c>
      <c r="U946" s="80" t="s">
        <v>407</v>
      </c>
      <c r="V946" s="80">
        <v>7210</v>
      </c>
      <c r="W946" s="79">
        <v>18016</v>
      </c>
      <c r="X946" s="81">
        <v>42943</v>
      </c>
      <c r="Y946" s="79" t="s">
        <v>2221</v>
      </c>
      <c r="Z946" s="79">
        <v>4600007096</v>
      </c>
      <c r="AA946" s="82">
        <f t="shared" si="18"/>
        <v>1</v>
      </c>
      <c r="AB946" s="80" t="s">
        <v>6222</v>
      </c>
      <c r="AC946" s="80" t="s">
        <v>2222</v>
      </c>
      <c r="AD946" s="80" t="s">
        <v>6223</v>
      </c>
      <c r="AE946" s="76" t="s">
        <v>6159</v>
      </c>
      <c r="AF946" s="79" t="s">
        <v>2591</v>
      </c>
      <c r="AG946" s="76" t="s">
        <v>2510</v>
      </c>
    </row>
    <row r="947" spans="1:33" s="83" customFormat="1" ht="114.75" x14ac:dyDescent="0.25">
      <c r="A947" s="74" t="s">
        <v>2581</v>
      </c>
      <c r="B947" s="75">
        <v>77101604</v>
      </c>
      <c r="C947" s="76" t="s">
        <v>6224</v>
      </c>
      <c r="D947" s="76" t="s">
        <v>4128</v>
      </c>
      <c r="E947" s="75" t="s">
        <v>2292</v>
      </c>
      <c r="F947" s="84" t="s">
        <v>4129</v>
      </c>
      <c r="G947" s="77" t="s">
        <v>2338</v>
      </c>
      <c r="H947" s="78">
        <v>90000000</v>
      </c>
      <c r="I947" s="78">
        <v>29213580</v>
      </c>
      <c r="J947" s="79" t="s">
        <v>4136</v>
      </c>
      <c r="K947" s="79" t="s">
        <v>2544</v>
      </c>
      <c r="L947" s="76" t="s">
        <v>2582</v>
      </c>
      <c r="M947" s="76" t="s">
        <v>2583</v>
      </c>
      <c r="N947" s="76" t="s">
        <v>2584</v>
      </c>
      <c r="O947" s="76" t="s">
        <v>2585</v>
      </c>
      <c r="P947" s="79" t="s">
        <v>2596</v>
      </c>
      <c r="Q947" s="79" t="s">
        <v>2597</v>
      </c>
      <c r="R947" s="79" t="s">
        <v>2598</v>
      </c>
      <c r="S947" s="79" t="s">
        <v>2599</v>
      </c>
      <c r="T947" s="79">
        <v>34020204</v>
      </c>
      <c r="U947" s="80" t="s">
        <v>407</v>
      </c>
      <c r="V947" s="80">
        <v>7211</v>
      </c>
      <c r="W947" s="79">
        <v>18017</v>
      </c>
      <c r="X947" s="81">
        <v>42943</v>
      </c>
      <c r="Y947" s="79" t="s">
        <v>2221</v>
      </c>
      <c r="Z947" s="79">
        <v>4600007097</v>
      </c>
      <c r="AA947" s="82">
        <f t="shared" si="18"/>
        <v>1</v>
      </c>
      <c r="AB947" s="80" t="s">
        <v>6225</v>
      </c>
      <c r="AC947" s="80" t="s">
        <v>2222</v>
      </c>
      <c r="AD947" s="80" t="s">
        <v>6226</v>
      </c>
      <c r="AE947" s="76" t="s">
        <v>6159</v>
      </c>
      <c r="AF947" s="79" t="s">
        <v>2591</v>
      </c>
      <c r="AG947" s="76" t="s">
        <v>2510</v>
      </c>
    </row>
    <row r="948" spans="1:33" s="83" customFormat="1" ht="114.75" x14ac:dyDescent="0.25">
      <c r="A948" s="74" t="s">
        <v>2581</v>
      </c>
      <c r="B948" s="75">
        <v>77101604</v>
      </c>
      <c r="C948" s="76" t="s">
        <v>6227</v>
      </c>
      <c r="D948" s="76" t="s">
        <v>4128</v>
      </c>
      <c r="E948" s="75" t="s">
        <v>2292</v>
      </c>
      <c r="F948" s="84" t="s">
        <v>4129</v>
      </c>
      <c r="G948" s="77" t="s">
        <v>2338</v>
      </c>
      <c r="H948" s="78">
        <v>120000000</v>
      </c>
      <c r="I948" s="78">
        <v>41385905</v>
      </c>
      <c r="J948" s="79" t="s">
        <v>4136</v>
      </c>
      <c r="K948" s="79" t="s">
        <v>2544</v>
      </c>
      <c r="L948" s="76" t="s">
        <v>2582</v>
      </c>
      <c r="M948" s="76" t="s">
        <v>2583</v>
      </c>
      <c r="N948" s="76" t="s">
        <v>2584</v>
      </c>
      <c r="O948" s="76" t="s">
        <v>2585</v>
      </c>
      <c r="P948" s="79" t="s">
        <v>2596</v>
      </c>
      <c r="Q948" s="79" t="s">
        <v>2597</v>
      </c>
      <c r="R948" s="79" t="s">
        <v>2598</v>
      </c>
      <c r="S948" s="79" t="s">
        <v>2599</v>
      </c>
      <c r="T948" s="79">
        <v>34020204</v>
      </c>
      <c r="U948" s="80" t="s">
        <v>407</v>
      </c>
      <c r="V948" s="80">
        <v>7212</v>
      </c>
      <c r="W948" s="79">
        <v>18018</v>
      </c>
      <c r="X948" s="81">
        <v>42943</v>
      </c>
      <c r="Y948" s="79" t="s">
        <v>2221</v>
      </c>
      <c r="Z948" s="79">
        <v>4600007098</v>
      </c>
      <c r="AA948" s="82">
        <f t="shared" si="18"/>
        <v>1</v>
      </c>
      <c r="AB948" s="80" t="s">
        <v>6228</v>
      </c>
      <c r="AC948" s="80" t="s">
        <v>2222</v>
      </c>
      <c r="AD948" s="80" t="s">
        <v>6229</v>
      </c>
      <c r="AE948" s="76" t="s">
        <v>6159</v>
      </c>
      <c r="AF948" s="79" t="s">
        <v>2591</v>
      </c>
      <c r="AG948" s="76" t="s">
        <v>2510</v>
      </c>
    </row>
    <row r="949" spans="1:33" s="83" customFormat="1" ht="114.75" x14ac:dyDescent="0.25">
      <c r="A949" s="74" t="s">
        <v>2581</v>
      </c>
      <c r="B949" s="75">
        <v>77101604</v>
      </c>
      <c r="C949" s="76" t="s">
        <v>6230</v>
      </c>
      <c r="D949" s="76" t="s">
        <v>4128</v>
      </c>
      <c r="E949" s="75" t="s">
        <v>2292</v>
      </c>
      <c r="F949" s="84" t="s">
        <v>4129</v>
      </c>
      <c r="G949" s="77" t="s">
        <v>2338</v>
      </c>
      <c r="H949" s="78">
        <v>80000000</v>
      </c>
      <c r="I949" s="78">
        <v>17041255</v>
      </c>
      <c r="J949" s="79" t="s">
        <v>4136</v>
      </c>
      <c r="K949" s="79" t="s">
        <v>2544</v>
      </c>
      <c r="L949" s="76" t="s">
        <v>2582</v>
      </c>
      <c r="M949" s="76" t="s">
        <v>2583</v>
      </c>
      <c r="N949" s="76" t="s">
        <v>2584</v>
      </c>
      <c r="O949" s="76" t="s">
        <v>2585</v>
      </c>
      <c r="P949" s="79" t="s">
        <v>2596</v>
      </c>
      <c r="Q949" s="79" t="s">
        <v>2597</v>
      </c>
      <c r="R949" s="79" t="s">
        <v>2598</v>
      </c>
      <c r="S949" s="79" t="s">
        <v>2599</v>
      </c>
      <c r="T949" s="79">
        <v>34020204</v>
      </c>
      <c r="U949" s="80" t="s">
        <v>407</v>
      </c>
      <c r="V949" s="80">
        <v>7213</v>
      </c>
      <c r="W949" s="79">
        <v>18019</v>
      </c>
      <c r="X949" s="81">
        <v>42943</v>
      </c>
      <c r="Y949" s="79" t="s">
        <v>2221</v>
      </c>
      <c r="Z949" s="79">
        <v>4600007099</v>
      </c>
      <c r="AA949" s="82">
        <f t="shared" si="18"/>
        <v>1</v>
      </c>
      <c r="AB949" s="80" t="s">
        <v>6231</v>
      </c>
      <c r="AC949" s="80" t="s">
        <v>2222</v>
      </c>
      <c r="AD949" s="80" t="s">
        <v>6232</v>
      </c>
      <c r="AE949" s="76" t="s">
        <v>6159</v>
      </c>
      <c r="AF949" s="79" t="s">
        <v>2591</v>
      </c>
      <c r="AG949" s="76" t="s">
        <v>2510</v>
      </c>
    </row>
    <row r="950" spans="1:33" s="83" customFormat="1" ht="127.5" x14ac:dyDescent="0.25">
      <c r="A950" s="74" t="s">
        <v>2581</v>
      </c>
      <c r="B950" s="75">
        <v>77101604</v>
      </c>
      <c r="C950" s="76" t="s">
        <v>6233</v>
      </c>
      <c r="D950" s="76" t="s">
        <v>4128</v>
      </c>
      <c r="E950" s="75" t="s">
        <v>2292</v>
      </c>
      <c r="F950" s="84" t="s">
        <v>4129</v>
      </c>
      <c r="G950" s="77" t="s">
        <v>2338</v>
      </c>
      <c r="H950" s="78">
        <v>60000000</v>
      </c>
      <c r="I950" s="78">
        <v>18015041</v>
      </c>
      <c r="J950" s="79" t="s">
        <v>4136</v>
      </c>
      <c r="K950" s="79" t="s">
        <v>2544</v>
      </c>
      <c r="L950" s="76" t="s">
        <v>2582</v>
      </c>
      <c r="M950" s="76" t="s">
        <v>2583</v>
      </c>
      <c r="N950" s="76" t="s">
        <v>2584</v>
      </c>
      <c r="O950" s="76" t="s">
        <v>2585</v>
      </c>
      <c r="P950" s="79" t="s">
        <v>2596</v>
      </c>
      <c r="Q950" s="79" t="s">
        <v>2597</v>
      </c>
      <c r="R950" s="79" t="s">
        <v>2598</v>
      </c>
      <c r="S950" s="79" t="s">
        <v>2599</v>
      </c>
      <c r="T950" s="79">
        <v>34020204</v>
      </c>
      <c r="U950" s="80" t="s">
        <v>407</v>
      </c>
      <c r="V950" s="80">
        <v>7214</v>
      </c>
      <c r="W950" s="79">
        <v>18020</v>
      </c>
      <c r="X950" s="81">
        <v>42943</v>
      </c>
      <c r="Y950" s="79" t="s">
        <v>2221</v>
      </c>
      <c r="Z950" s="79">
        <v>4600007100</v>
      </c>
      <c r="AA950" s="82">
        <f t="shared" si="18"/>
        <v>1</v>
      </c>
      <c r="AB950" s="80" t="s">
        <v>6234</v>
      </c>
      <c r="AC950" s="80" t="s">
        <v>2222</v>
      </c>
      <c r="AD950" s="80" t="s">
        <v>6235</v>
      </c>
      <c r="AE950" s="76" t="s">
        <v>6159</v>
      </c>
      <c r="AF950" s="79" t="s">
        <v>2591</v>
      </c>
      <c r="AG950" s="76" t="s">
        <v>2510</v>
      </c>
    </row>
    <row r="951" spans="1:33" s="83" customFormat="1" ht="102" x14ac:dyDescent="0.25">
      <c r="A951" s="74" t="s">
        <v>2581</v>
      </c>
      <c r="B951" s="75">
        <v>77101604</v>
      </c>
      <c r="C951" s="76" t="s">
        <v>6236</v>
      </c>
      <c r="D951" s="76" t="s">
        <v>4128</v>
      </c>
      <c r="E951" s="75" t="s">
        <v>2292</v>
      </c>
      <c r="F951" s="84" t="s">
        <v>4129</v>
      </c>
      <c r="G951" s="77" t="s">
        <v>2338</v>
      </c>
      <c r="H951" s="78">
        <v>80000000</v>
      </c>
      <c r="I951" s="78">
        <v>17041255</v>
      </c>
      <c r="J951" s="79" t="s">
        <v>4136</v>
      </c>
      <c r="K951" s="79" t="s">
        <v>2544</v>
      </c>
      <c r="L951" s="76" t="s">
        <v>2582</v>
      </c>
      <c r="M951" s="76" t="s">
        <v>2583</v>
      </c>
      <c r="N951" s="76" t="s">
        <v>2584</v>
      </c>
      <c r="O951" s="76" t="s">
        <v>2585</v>
      </c>
      <c r="P951" s="79" t="s">
        <v>2596</v>
      </c>
      <c r="Q951" s="79" t="s">
        <v>2597</v>
      </c>
      <c r="R951" s="79" t="s">
        <v>2598</v>
      </c>
      <c r="S951" s="79" t="s">
        <v>2599</v>
      </c>
      <c r="T951" s="79">
        <v>34020204</v>
      </c>
      <c r="U951" s="80" t="s">
        <v>407</v>
      </c>
      <c r="V951" s="80">
        <v>7215</v>
      </c>
      <c r="W951" s="79">
        <v>18021</v>
      </c>
      <c r="X951" s="81">
        <v>42943</v>
      </c>
      <c r="Y951" s="79" t="s">
        <v>2221</v>
      </c>
      <c r="Z951" s="79">
        <v>4600007101</v>
      </c>
      <c r="AA951" s="82">
        <f t="shared" si="18"/>
        <v>1</v>
      </c>
      <c r="AB951" s="80" t="s">
        <v>6237</v>
      </c>
      <c r="AC951" s="80" t="s">
        <v>2222</v>
      </c>
      <c r="AD951" s="80" t="s">
        <v>6238</v>
      </c>
      <c r="AE951" s="76" t="s">
        <v>6159</v>
      </c>
      <c r="AF951" s="79" t="s">
        <v>2591</v>
      </c>
      <c r="AG951" s="76" t="s">
        <v>2510</v>
      </c>
    </row>
    <row r="952" spans="1:33" s="83" customFormat="1" ht="114.75" x14ac:dyDescent="0.25">
      <c r="A952" s="74" t="s">
        <v>2581</v>
      </c>
      <c r="B952" s="75">
        <v>77101604</v>
      </c>
      <c r="C952" s="76" t="s">
        <v>6239</v>
      </c>
      <c r="D952" s="76" t="s">
        <v>4128</v>
      </c>
      <c r="E952" s="75" t="s">
        <v>2292</v>
      </c>
      <c r="F952" s="84" t="s">
        <v>4129</v>
      </c>
      <c r="G952" s="77" t="s">
        <v>2338</v>
      </c>
      <c r="H952" s="78">
        <v>210000000</v>
      </c>
      <c r="I952" s="78">
        <v>77243515</v>
      </c>
      <c r="J952" s="79" t="s">
        <v>4136</v>
      </c>
      <c r="K952" s="79" t="s">
        <v>2544</v>
      </c>
      <c r="L952" s="76" t="s">
        <v>2582</v>
      </c>
      <c r="M952" s="76" t="s">
        <v>2583</v>
      </c>
      <c r="N952" s="76" t="s">
        <v>2584</v>
      </c>
      <c r="O952" s="76" t="s">
        <v>2585</v>
      </c>
      <c r="P952" s="79" t="s">
        <v>2596</v>
      </c>
      <c r="Q952" s="79" t="s">
        <v>2597</v>
      </c>
      <c r="R952" s="79" t="s">
        <v>2598</v>
      </c>
      <c r="S952" s="79" t="s">
        <v>2599</v>
      </c>
      <c r="T952" s="79">
        <v>34020204</v>
      </c>
      <c r="U952" s="80" t="s">
        <v>407</v>
      </c>
      <c r="V952" s="80">
        <v>7216</v>
      </c>
      <c r="W952" s="79">
        <v>18022</v>
      </c>
      <c r="X952" s="81">
        <v>42943</v>
      </c>
      <c r="Y952" s="79" t="s">
        <v>2221</v>
      </c>
      <c r="Z952" s="79">
        <v>4600007102</v>
      </c>
      <c r="AA952" s="82">
        <f t="shared" si="18"/>
        <v>1</v>
      </c>
      <c r="AB952" s="80" t="s">
        <v>6240</v>
      </c>
      <c r="AC952" s="80" t="s">
        <v>2222</v>
      </c>
      <c r="AD952" s="80" t="s">
        <v>6241</v>
      </c>
      <c r="AE952" s="76" t="s">
        <v>2611</v>
      </c>
      <c r="AF952" s="79" t="s">
        <v>2591</v>
      </c>
      <c r="AG952" s="76" t="s">
        <v>2510</v>
      </c>
    </row>
    <row r="953" spans="1:33" s="83" customFormat="1" ht="114.75" x14ac:dyDescent="0.25">
      <c r="A953" s="74" t="s">
        <v>2581</v>
      </c>
      <c r="B953" s="75">
        <v>77101604</v>
      </c>
      <c r="C953" s="76" t="s">
        <v>6242</v>
      </c>
      <c r="D953" s="76" t="s">
        <v>4128</v>
      </c>
      <c r="E953" s="75" t="s">
        <v>2292</v>
      </c>
      <c r="F953" s="84" t="s">
        <v>4129</v>
      </c>
      <c r="G953" s="77" t="s">
        <v>2338</v>
      </c>
      <c r="H953" s="78">
        <v>120000000</v>
      </c>
      <c r="I953" s="78">
        <v>41740925</v>
      </c>
      <c r="J953" s="79" t="s">
        <v>4136</v>
      </c>
      <c r="K953" s="79" t="s">
        <v>2544</v>
      </c>
      <c r="L953" s="76" t="s">
        <v>2582</v>
      </c>
      <c r="M953" s="76" t="s">
        <v>2583</v>
      </c>
      <c r="N953" s="76" t="s">
        <v>2584</v>
      </c>
      <c r="O953" s="76" t="s">
        <v>2585</v>
      </c>
      <c r="P953" s="79" t="s">
        <v>2596</v>
      </c>
      <c r="Q953" s="79" t="s">
        <v>2597</v>
      </c>
      <c r="R953" s="79" t="s">
        <v>2598</v>
      </c>
      <c r="S953" s="79" t="s">
        <v>2599</v>
      </c>
      <c r="T953" s="79">
        <v>34020204</v>
      </c>
      <c r="U953" s="80" t="s">
        <v>407</v>
      </c>
      <c r="V953" s="80">
        <v>7217</v>
      </c>
      <c r="W953" s="79">
        <v>18023</v>
      </c>
      <c r="X953" s="81">
        <v>42943</v>
      </c>
      <c r="Y953" s="79" t="s">
        <v>2221</v>
      </c>
      <c r="Z953" s="79">
        <v>4600007103</v>
      </c>
      <c r="AA953" s="82">
        <f t="shared" si="18"/>
        <v>1</v>
      </c>
      <c r="AB953" s="80" t="s">
        <v>6243</v>
      </c>
      <c r="AC953" s="80" t="s">
        <v>2222</v>
      </c>
      <c r="AD953" s="80" t="s">
        <v>6244</v>
      </c>
      <c r="AE953" s="76" t="s">
        <v>2611</v>
      </c>
      <c r="AF953" s="79" t="s">
        <v>2591</v>
      </c>
      <c r="AG953" s="76" t="s">
        <v>2510</v>
      </c>
    </row>
    <row r="954" spans="1:33" s="83" customFormat="1" ht="114.75" x14ac:dyDescent="0.25">
      <c r="A954" s="74" t="s">
        <v>2581</v>
      </c>
      <c r="B954" s="75">
        <v>77101604</v>
      </c>
      <c r="C954" s="76" t="s">
        <v>6245</v>
      </c>
      <c r="D954" s="76" t="s">
        <v>4128</v>
      </c>
      <c r="E954" s="75" t="s">
        <v>2292</v>
      </c>
      <c r="F954" s="84" t="s">
        <v>4129</v>
      </c>
      <c r="G954" s="77" t="s">
        <v>2338</v>
      </c>
      <c r="H954" s="78">
        <v>180000000</v>
      </c>
      <c r="I954" s="78">
        <v>65243662</v>
      </c>
      <c r="J954" s="79" t="s">
        <v>4136</v>
      </c>
      <c r="K954" s="79" t="s">
        <v>2544</v>
      </c>
      <c r="L954" s="76" t="s">
        <v>2582</v>
      </c>
      <c r="M954" s="76" t="s">
        <v>2583</v>
      </c>
      <c r="N954" s="76" t="s">
        <v>2584</v>
      </c>
      <c r="O954" s="76" t="s">
        <v>2585</v>
      </c>
      <c r="P954" s="79" t="s">
        <v>2596</v>
      </c>
      <c r="Q954" s="79" t="s">
        <v>2597</v>
      </c>
      <c r="R954" s="79" t="s">
        <v>2598</v>
      </c>
      <c r="S954" s="79" t="s">
        <v>2599</v>
      </c>
      <c r="T954" s="79">
        <v>34020204</v>
      </c>
      <c r="U954" s="80" t="s">
        <v>407</v>
      </c>
      <c r="V954" s="80">
        <v>7218</v>
      </c>
      <c r="W954" s="79">
        <v>18024</v>
      </c>
      <c r="X954" s="81">
        <v>42943</v>
      </c>
      <c r="Y954" s="79" t="s">
        <v>2221</v>
      </c>
      <c r="Z954" s="79">
        <v>4600007104</v>
      </c>
      <c r="AA954" s="82">
        <f t="shared" si="18"/>
        <v>1</v>
      </c>
      <c r="AB954" s="80" t="s">
        <v>6246</v>
      </c>
      <c r="AC954" s="80" t="s">
        <v>2222</v>
      </c>
      <c r="AD954" s="80" t="s">
        <v>6247</v>
      </c>
      <c r="AE954" s="76" t="s">
        <v>2611</v>
      </c>
      <c r="AF954" s="79" t="s">
        <v>2591</v>
      </c>
      <c r="AG954" s="76" t="s">
        <v>2510</v>
      </c>
    </row>
    <row r="955" spans="1:33" s="83" customFormat="1" ht="102" x14ac:dyDescent="0.25">
      <c r="A955" s="74" t="s">
        <v>2581</v>
      </c>
      <c r="B955" s="75">
        <v>77101604</v>
      </c>
      <c r="C955" s="76" t="s">
        <v>6248</v>
      </c>
      <c r="D955" s="76" t="s">
        <v>4128</v>
      </c>
      <c r="E955" s="75" t="s">
        <v>2292</v>
      </c>
      <c r="F955" s="84" t="s">
        <v>4129</v>
      </c>
      <c r="G955" s="77" t="s">
        <v>2338</v>
      </c>
      <c r="H955" s="78">
        <v>68000000</v>
      </c>
      <c r="I955" s="78">
        <v>14748798</v>
      </c>
      <c r="J955" s="79" t="s">
        <v>4136</v>
      </c>
      <c r="K955" s="79" t="s">
        <v>2544</v>
      </c>
      <c r="L955" s="76" t="s">
        <v>2582</v>
      </c>
      <c r="M955" s="76" t="s">
        <v>2583</v>
      </c>
      <c r="N955" s="76" t="s">
        <v>2584</v>
      </c>
      <c r="O955" s="76" t="s">
        <v>2585</v>
      </c>
      <c r="P955" s="79" t="s">
        <v>2596</v>
      </c>
      <c r="Q955" s="79" t="s">
        <v>2597</v>
      </c>
      <c r="R955" s="79" t="s">
        <v>2598</v>
      </c>
      <c r="S955" s="79" t="s">
        <v>2599</v>
      </c>
      <c r="T955" s="79">
        <v>34020204</v>
      </c>
      <c r="U955" s="80" t="s">
        <v>407</v>
      </c>
      <c r="V955" s="80">
        <v>7219</v>
      </c>
      <c r="W955" s="79">
        <v>18025</v>
      </c>
      <c r="X955" s="81">
        <v>42943</v>
      </c>
      <c r="Y955" s="79" t="s">
        <v>2221</v>
      </c>
      <c r="Z955" s="79">
        <v>4600007105</v>
      </c>
      <c r="AA955" s="82">
        <f t="shared" si="18"/>
        <v>1</v>
      </c>
      <c r="AB955" s="80" t="s">
        <v>6249</v>
      </c>
      <c r="AC955" s="80" t="s">
        <v>2222</v>
      </c>
      <c r="AD955" s="80" t="s">
        <v>6250</v>
      </c>
      <c r="AE955" s="76" t="s">
        <v>6159</v>
      </c>
      <c r="AF955" s="79" t="s">
        <v>2591</v>
      </c>
      <c r="AG955" s="76" t="s">
        <v>2510</v>
      </c>
    </row>
    <row r="956" spans="1:33" s="83" customFormat="1" ht="114.75" x14ac:dyDescent="0.25">
      <c r="A956" s="74" t="s">
        <v>2581</v>
      </c>
      <c r="B956" s="75">
        <v>77101604</v>
      </c>
      <c r="C956" s="76" t="s">
        <v>6251</v>
      </c>
      <c r="D956" s="76" t="s">
        <v>4128</v>
      </c>
      <c r="E956" s="75" t="s">
        <v>2292</v>
      </c>
      <c r="F956" s="84" t="s">
        <v>4129</v>
      </c>
      <c r="G956" s="77" t="s">
        <v>2338</v>
      </c>
      <c r="H956" s="78">
        <v>60000000</v>
      </c>
      <c r="I956" s="78">
        <v>18501934</v>
      </c>
      <c r="J956" s="79" t="s">
        <v>4136</v>
      </c>
      <c r="K956" s="79" t="s">
        <v>2544</v>
      </c>
      <c r="L956" s="76" t="s">
        <v>2582</v>
      </c>
      <c r="M956" s="76" t="s">
        <v>2583</v>
      </c>
      <c r="N956" s="76" t="s">
        <v>2584</v>
      </c>
      <c r="O956" s="76" t="s">
        <v>2585</v>
      </c>
      <c r="P956" s="79" t="s">
        <v>2596</v>
      </c>
      <c r="Q956" s="79" t="s">
        <v>2597</v>
      </c>
      <c r="R956" s="79" t="s">
        <v>2598</v>
      </c>
      <c r="S956" s="79" t="s">
        <v>2599</v>
      </c>
      <c r="T956" s="79">
        <v>34020204</v>
      </c>
      <c r="U956" s="80" t="s">
        <v>407</v>
      </c>
      <c r="V956" s="80">
        <v>7220</v>
      </c>
      <c r="W956" s="79">
        <v>18026</v>
      </c>
      <c r="X956" s="81">
        <v>42943</v>
      </c>
      <c r="Y956" s="79" t="s">
        <v>2221</v>
      </c>
      <c r="Z956" s="79">
        <v>4600007106</v>
      </c>
      <c r="AA956" s="82">
        <f t="shared" si="18"/>
        <v>1</v>
      </c>
      <c r="AB956" s="80" t="s">
        <v>6252</v>
      </c>
      <c r="AC956" s="80" t="s">
        <v>2222</v>
      </c>
      <c r="AD956" s="80" t="s">
        <v>6253</v>
      </c>
      <c r="AE956" s="76" t="s">
        <v>2611</v>
      </c>
      <c r="AF956" s="79" t="s">
        <v>2591</v>
      </c>
      <c r="AG956" s="76" t="s">
        <v>2510</v>
      </c>
    </row>
    <row r="957" spans="1:33" s="83" customFormat="1" ht="114.75" x14ac:dyDescent="0.25">
      <c r="A957" s="74" t="s">
        <v>2581</v>
      </c>
      <c r="B957" s="75">
        <v>77101604</v>
      </c>
      <c r="C957" s="76" t="s">
        <v>6254</v>
      </c>
      <c r="D957" s="76" t="s">
        <v>4128</v>
      </c>
      <c r="E957" s="75" t="s">
        <v>2292</v>
      </c>
      <c r="F957" s="84" t="s">
        <v>4129</v>
      </c>
      <c r="G957" s="77" t="s">
        <v>2338</v>
      </c>
      <c r="H957" s="78">
        <v>216000000</v>
      </c>
      <c r="I957" s="78">
        <v>77902880</v>
      </c>
      <c r="J957" s="79" t="s">
        <v>4136</v>
      </c>
      <c r="K957" s="79" t="s">
        <v>2544</v>
      </c>
      <c r="L957" s="76" t="s">
        <v>2582</v>
      </c>
      <c r="M957" s="76" t="s">
        <v>2583</v>
      </c>
      <c r="N957" s="76" t="s">
        <v>2584</v>
      </c>
      <c r="O957" s="76" t="s">
        <v>2585</v>
      </c>
      <c r="P957" s="79" t="s">
        <v>2596</v>
      </c>
      <c r="Q957" s="79" t="s">
        <v>2597</v>
      </c>
      <c r="R957" s="79" t="s">
        <v>2598</v>
      </c>
      <c r="S957" s="79" t="s">
        <v>2599</v>
      </c>
      <c r="T957" s="79">
        <v>34020204</v>
      </c>
      <c r="U957" s="80" t="s">
        <v>407</v>
      </c>
      <c r="V957" s="80">
        <v>7221</v>
      </c>
      <c r="W957" s="79">
        <v>18027</v>
      </c>
      <c r="X957" s="81">
        <v>42943</v>
      </c>
      <c r="Y957" s="79" t="s">
        <v>2221</v>
      </c>
      <c r="Z957" s="79">
        <v>460007107</v>
      </c>
      <c r="AA957" s="82">
        <f t="shared" si="18"/>
        <v>1</v>
      </c>
      <c r="AB957" s="80" t="s">
        <v>6255</v>
      </c>
      <c r="AC957" s="80" t="s">
        <v>2222</v>
      </c>
      <c r="AD957" s="80" t="s">
        <v>6256</v>
      </c>
      <c r="AE957" s="76" t="s">
        <v>6159</v>
      </c>
      <c r="AF957" s="79" t="s">
        <v>2591</v>
      </c>
      <c r="AG957" s="76" t="s">
        <v>2510</v>
      </c>
    </row>
    <row r="958" spans="1:33" s="83" customFormat="1" ht="127.5" x14ac:dyDescent="0.25">
      <c r="A958" s="74" t="s">
        <v>2581</v>
      </c>
      <c r="B958" s="75">
        <v>77101604</v>
      </c>
      <c r="C958" s="76" t="s">
        <v>6257</v>
      </c>
      <c r="D958" s="76" t="s">
        <v>4128</v>
      </c>
      <c r="E958" s="75" t="s">
        <v>2292</v>
      </c>
      <c r="F958" s="84" t="s">
        <v>4129</v>
      </c>
      <c r="G958" s="77" t="s">
        <v>2338</v>
      </c>
      <c r="H958" s="78">
        <v>104000000</v>
      </c>
      <c r="I958" s="78">
        <v>24344650</v>
      </c>
      <c r="J958" s="79" t="s">
        <v>4136</v>
      </c>
      <c r="K958" s="79" t="s">
        <v>2544</v>
      </c>
      <c r="L958" s="76" t="s">
        <v>2582</v>
      </c>
      <c r="M958" s="76" t="s">
        <v>2583</v>
      </c>
      <c r="N958" s="76" t="s">
        <v>2584</v>
      </c>
      <c r="O958" s="76" t="s">
        <v>2585</v>
      </c>
      <c r="P958" s="79" t="s">
        <v>2596</v>
      </c>
      <c r="Q958" s="79" t="s">
        <v>2597</v>
      </c>
      <c r="R958" s="79" t="s">
        <v>2598</v>
      </c>
      <c r="S958" s="79" t="s">
        <v>2599</v>
      </c>
      <c r="T958" s="79">
        <v>34020204</v>
      </c>
      <c r="U958" s="80" t="s">
        <v>407</v>
      </c>
      <c r="V958" s="80">
        <v>7222</v>
      </c>
      <c r="W958" s="79">
        <v>18028</v>
      </c>
      <c r="X958" s="81">
        <v>42943</v>
      </c>
      <c r="Y958" s="79" t="s">
        <v>2221</v>
      </c>
      <c r="Z958" s="79">
        <v>460007108</v>
      </c>
      <c r="AA958" s="82">
        <f t="shared" si="18"/>
        <v>1</v>
      </c>
      <c r="AB958" s="80" t="s">
        <v>6258</v>
      </c>
      <c r="AC958" s="80" t="s">
        <v>2222</v>
      </c>
      <c r="AD958" s="80" t="s">
        <v>6259</v>
      </c>
      <c r="AE958" s="76" t="s">
        <v>2611</v>
      </c>
      <c r="AF958" s="79" t="s">
        <v>2591</v>
      </c>
      <c r="AG958" s="76" t="s">
        <v>2510</v>
      </c>
    </row>
    <row r="959" spans="1:33" s="83" customFormat="1" ht="114.75" x14ac:dyDescent="0.25">
      <c r="A959" s="74" t="s">
        <v>2581</v>
      </c>
      <c r="B959" s="75">
        <v>77101604</v>
      </c>
      <c r="C959" s="76" t="s">
        <v>6260</v>
      </c>
      <c r="D959" s="76" t="s">
        <v>4128</v>
      </c>
      <c r="E959" s="75" t="s">
        <v>2292</v>
      </c>
      <c r="F959" s="84" t="s">
        <v>4129</v>
      </c>
      <c r="G959" s="77" t="s">
        <v>2338</v>
      </c>
      <c r="H959" s="78">
        <v>67200000</v>
      </c>
      <c r="I959" s="78">
        <v>13633004</v>
      </c>
      <c r="J959" s="79" t="s">
        <v>4136</v>
      </c>
      <c r="K959" s="79" t="s">
        <v>2544</v>
      </c>
      <c r="L959" s="76" t="s">
        <v>2582</v>
      </c>
      <c r="M959" s="76" t="s">
        <v>2583</v>
      </c>
      <c r="N959" s="76" t="s">
        <v>2584</v>
      </c>
      <c r="O959" s="76" t="s">
        <v>2585</v>
      </c>
      <c r="P959" s="79" t="s">
        <v>2596</v>
      </c>
      <c r="Q959" s="79" t="s">
        <v>2597</v>
      </c>
      <c r="R959" s="79" t="s">
        <v>2598</v>
      </c>
      <c r="S959" s="79" t="s">
        <v>2599</v>
      </c>
      <c r="T959" s="79">
        <v>34020204</v>
      </c>
      <c r="U959" s="80" t="s">
        <v>407</v>
      </c>
      <c r="V959" s="80">
        <v>7223</v>
      </c>
      <c r="W959" s="79">
        <v>18029</v>
      </c>
      <c r="X959" s="81">
        <v>42943</v>
      </c>
      <c r="Y959" s="79" t="s">
        <v>2221</v>
      </c>
      <c r="Z959" s="79">
        <v>460007109</v>
      </c>
      <c r="AA959" s="82">
        <f t="shared" si="18"/>
        <v>1</v>
      </c>
      <c r="AB959" s="80" t="s">
        <v>6261</v>
      </c>
      <c r="AC959" s="80" t="s">
        <v>2222</v>
      </c>
      <c r="AD959" s="80" t="s">
        <v>6262</v>
      </c>
      <c r="AE959" s="76" t="s">
        <v>6159</v>
      </c>
      <c r="AF959" s="79" t="s">
        <v>2591</v>
      </c>
      <c r="AG959" s="76" t="s">
        <v>2510</v>
      </c>
    </row>
    <row r="960" spans="1:33" s="83" customFormat="1" ht="127.5" x14ac:dyDescent="0.25">
      <c r="A960" s="74" t="s">
        <v>2581</v>
      </c>
      <c r="B960" s="75">
        <v>77101604</v>
      </c>
      <c r="C960" s="76" t="s">
        <v>6263</v>
      </c>
      <c r="D960" s="76" t="s">
        <v>4128</v>
      </c>
      <c r="E960" s="75" t="s">
        <v>2292</v>
      </c>
      <c r="F960" s="84" t="s">
        <v>4129</v>
      </c>
      <c r="G960" s="77" t="s">
        <v>2338</v>
      </c>
      <c r="H960" s="78">
        <v>300000000</v>
      </c>
      <c r="I960" s="78">
        <v>107286165</v>
      </c>
      <c r="J960" s="79" t="s">
        <v>4136</v>
      </c>
      <c r="K960" s="79" t="s">
        <v>2544</v>
      </c>
      <c r="L960" s="76" t="s">
        <v>2582</v>
      </c>
      <c r="M960" s="76" t="s">
        <v>2583</v>
      </c>
      <c r="N960" s="76" t="s">
        <v>2584</v>
      </c>
      <c r="O960" s="76" t="s">
        <v>2585</v>
      </c>
      <c r="P960" s="79" t="s">
        <v>2596</v>
      </c>
      <c r="Q960" s="79" t="s">
        <v>2597</v>
      </c>
      <c r="R960" s="79" t="s">
        <v>2598</v>
      </c>
      <c r="S960" s="79" t="s">
        <v>2599</v>
      </c>
      <c r="T960" s="79">
        <v>34020204</v>
      </c>
      <c r="U960" s="80" t="s">
        <v>407</v>
      </c>
      <c r="V960" s="80">
        <v>7224</v>
      </c>
      <c r="W960" s="79">
        <v>18030</v>
      </c>
      <c r="X960" s="81">
        <v>42943</v>
      </c>
      <c r="Y960" s="79" t="s">
        <v>2221</v>
      </c>
      <c r="Z960" s="79">
        <v>460007110</v>
      </c>
      <c r="AA960" s="82">
        <f t="shared" si="18"/>
        <v>1</v>
      </c>
      <c r="AB960" s="80" t="s">
        <v>6264</v>
      </c>
      <c r="AC960" s="80" t="s">
        <v>2222</v>
      </c>
      <c r="AD960" s="80" t="s">
        <v>6265</v>
      </c>
      <c r="AE960" s="76" t="s">
        <v>6159</v>
      </c>
      <c r="AF960" s="79" t="s">
        <v>2591</v>
      </c>
      <c r="AG960" s="76" t="s">
        <v>2510</v>
      </c>
    </row>
    <row r="961" spans="1:33" s="83" customFormat="1" ht="102" x14ac:dyDescent="0.25">
      <c r="A961" s="74" t="s">
        <v>2581</v>
      </c>
      <c r="B961" s="75">
        <v>77101604</v>
      </c>
      <c r="C961" s="76" t="s">
        <v>6266</v>
      </c>
      <c r="D961" s="76" t="s">
        <v>4128</v>
      </c>
      <c r="E961" s="75" t="s">
        <v>2292</v>
      </c>
      <c r="F961" s="84" t="s">
        <v>4129</v>
      </c>
      <c r="G961" s="77" t="s">
        <v>2338</v>
      </c>
      <c r="H961" s="78">
        <v>80000000</v>
      </c>
      <c r="I961" s="78">
        <v>17041255</v>
      </c>
      <c r="J961" s="79" t="s">
        <v>4136</v>
      </c>
      <c r="K961" s="79" t="s">
        <v>2544</v>
      </c>
      <c r="L961" s="76" t="s">
        <v>2582</v>
      </c>
      <c r="M961" s="76" t="s">
        <v>2583</v>
      </c>
      <c r="N961" s="76" t="s">
        <v>2584</v>
      </c>
      <c r="O961" s="76" t="s">
        <v>2585</v>
      </c>
      <c r="P961" s="79" t="s">
        <v>2596</v>
      </c>
      <c r="Q961" s="79" t="s">
        <v>2597</v>
      </c>
      <c r="R961" s="79" t="s">
        <v>2598</v>
      </c>
      <c r="S961" s="79" t="s">
        <v>2599</v>
      </c>
      <c r="T961" s="79">
        <v>34020204</v>
      </c>
      <c r="U961" s="80" t="s">
        <v>407</v>
      </c>
      <c r="V961" s="80">
        <v>7225</v>
      </c>
      <c r="W961" s="79">
        <v>18031</v>
      </c>
      <c r="X961" s="81">
        <v>42943</v>
      </c>
      <c r="Y961" s="79" t="s">
        <v>2221</v>
      </c>
      <c r="Z961" s="79">
        <v>460007111</v>
      </c>
      <c r="AA961" s="82">
        <f t="shared" si="18"/>
        <v>1</v>
      </c>
      <c r="AB961" s="80" t="s">
        <v>6267</v>
      </c>
      <c r="AC961" s="80" t="s">
        <v>2222</v>
      </c>
      <c r="AD961" s="80" t="s">
        <v>6268</v>
      </c>
      <c r="AE961" s="76" t="s">
        <v>6159</v>
      </c>
      <c r="AF961" s="79" t="s">
        <v>2591</v>
      </c>
      <c r="AG961" s="76" t="s">
        <v>2510</v>
      </c>
    </row>
    <row r="962" spans="1:33" s="83" customFormat="1" ht="102" x14ac:dyDescent="0.25">
      <c r="A962" s="74" t="s">
        <v>2581</v>
      </c>
      <c r="B962" s="75">
        <v>77101604</v>
      </c>
      <c r="C962" s="76" t="s">
        <v>6269</v>
      </c>
      <c r="D962" s="76" t="s">
        <v>4128</v>
      </c>
      <c r="E962" s="75" t="s">
        <v>2292</v>
      </c>
      <c r="F962" s="84" t="s">
        <v>4129</v>
      </c>
      <c r="G962" s="77" t="s">
        <v>2338</v>
      </c>
      <c r="H962" s="78">
        <v>40000000</v>
      </c>
      <c r="I962" s="78">
        <v>5860302</v>
      </c>
      <c r="J962" s="79" t="s">
        <v>4136</v>
      </c>
      <c r="K962" s="79" t="s">
        <v>2544</v>
      </c>
      <c r="L962" s="76" t="s">
        <v>2582</v>
      </c>
      <c r="M962" s="76" t="s">
        <v>2583</v>
      </c>
      <c r="N962" s="76" t="s">
        <v>2584</v>
      </c>
      <c r="O962" s="76" t="s">
        <v>2585</v>
      </c>
      <c r="P962" s="79" t="s">
        <v>2596</v>
      </c>
      <c r="Q962" s="79" t="s">
        <v>2597</v>
      </c>
      <c r="R962" s="79" t="s">
        <v>2598</v>
      </c>
      <c r="S962" s="79" t="s">
        <v>2599</v>
      </c>
      <c r="T962" s="79">
        <v>34020204</v>
      </c>
      <c r="U962" s="80" t="s">
        <v>407</v>
      </c>
      <c r="V962" s="80">
        <v>7226</v>
      </c>
      <c r="W962" s="79">
        <v>18032</v>
      </c>
      <c r="X962" s="81">
        <v>42943</v>
      </c>
      <c r="Y962" s="79" t="s">
        <v>2221</v>
      </c>
      <c r="Z962" s="79">
        <v>4600007112</v>
      </c>
      <c r="AA962" s="82">
        <f t="shared" si="18"/>
        <v>1</v>
      </c>
      <c r="AB962" s="80" t="s">
        <v>6270</v>
      </c>
      <c r="AC962" s="80" t="s">
        <v>2222</v>
      </c>
      <c r="AD962" s="80" t="s">
        <v>6271</v>
      </c>
      <c r="AE962" s="76" t="s">
        <v>6159</v>
      </c>
      <c r="AF962" s="79" t="s">
        <v>2591</v>
      </c>
      <c r="AG962" s="76" t="s">
        <v>2510</v>
      </c>
    </row>
    <row r="963" spans="1:33" s="83" customFormat="1" ht="114.75" x14ac:dyDescent="0.25">
      <c r="A963" s="74" t="s">
        <v>2581</v>
      </c>
      <c r="B963" s="75">
        <v>77101604</v>
      </c>
      <c r="C963" s="76" t="s">
        <v>6272</v>
      </c>
      <c r="D963" s="76" t="s">
        <v>4128</v>
      </c>
      <c r="E963" s="75" t="s">
        <v>2292</v>
      </c>
      <c r="F963" s="84" t="s">
        <v>4129</v>
      </c>
      <c r="G963" s="77" t="s">
        <v>2338</v>
      </c>
      <c r="H963" s="78">
        <v>120000000</v>
      </c>
      <c r="I963" s="78">
        <v>41385905</v>
      </c>
      <c r="J963" s="79" t="s">
        <v>4136</v>
      </c>
      <c r="K963" s="79" t="s">
        <v>2544</v>
      </c>
      <c r="L963" s="76" t="s">
        <v>2582</v>
      </c>
      <c r="M963" s="76" t="s">
        <v>2583</v>
      </c>
      <c r="N963" s="76" t="s">
        <v>2584</v>
      </c>
      <c r="O963" s="76" t="s">
        <v>2585</v>
      </c>
      <c r="P963" s="79" t="s">
        <v>2596</v>
      </c>
      <c r="Q963" s="79" t="s">
        <v>2597</v>
      </c>
      <c r="R963" s="79" t="s">
        <v>2598</v>
      </c>
      <c r="S963" s="79" t="s">
        <v>2599</v>
      </c>
      <c r="T963" s="79">
        <v>34020204</v>
      </c>
      <c r="U963" s="80" t="s">
        <v>407</v>
      </c>
      <c r="V963" s="80">
        <v>7227</v>
      </c>
      <c r="W963" s="79">
        <v>18033</v>
      </c>
      <c r="X963" s="81">
        <v>42943</v>
      </c>
      <c r="Y963" s="79" t="s">
        <v>2221</v>
      </c>
      <c r="Z963" s="79">
        <v>460007125</v>
      </c>
      <c r="AA963" s="82">
        <f t="shared" si="18"/>
        <v>1</v>
      </c>
      <c r="AB963" s="80" t="s">
        <v>6273</v>
      </c>
      <c r="AC963" s="80" t="s">
        <v>2222</v>
      </c>
      <c r="AD963" s="80" t="s">
        <v>6274</v>
      </c>
      <c r="AE963" s="76" t="s">
        <v>6159</v>
      </c>
      <c r="AF963" s="79" t="s">
        <v>2591</v>
      </c>
      <c r="AG963" s="76" t="s">
        <v>2510</v>
      </c>
    </row>
    <row r="964" spans="1:33" s="83" customFormat="1" ht="102" x14ac:dyDescent="0.25">
      <c r="A964" s="74" t="s">
        <v>2581</v>
      </c>
      <c r="B964" s="75">
        <v>77101604</v>
      </c>
      <c r="C964" s="76" t="s">
        <v>6275</v>
      </c>
      <c r="D964" s="76" t="s">
        <v>4128</v>
      </c>
      <c r="E964" s="75" t="s">
        <v>2292</v>
      </c>
      <c r="F964" s="84" t="s">
        <v>4129</v>
      </c>
      <c r="G964" s="77" t="s">
        <v>2338</v>
      </c>
      <c r="H964" s="78">
        <v>83987064</v>
      </c>
      <c r="I964" s="78">
        <v>17041255</v>
      </c>
      <c r="J964" s="79" t="s">
        <v>4136</v>
      </c>
      <c r="K964" s="79" t="s">
        <v>2544</v>
      </c>
      <c r="L964" s="76" t="s">
        <v>2582</v>
      </c>
      <c r="M964" s="76" t="s">
        <v>2583</v>
      </c>
      <c r="N964" s="76" t="s">
        <v>2584</v>
      </c>
      <c r="O964" s="76" t="s">
        <v>2585</v>
      </c>
      <c r="P964" s="79" t="s">
        <v>2596</v>
      </c>
      <c r="Q964" s="79" t="s">
        <v>2597</v>
      </c>
      <c r="R964" s="79" t="s">
        <v>2598</v>
      </c>
      <c r="S964" s="79" t="s">
        <v>2599</v>
      </c>
      <c r="T964" s="79">
        <v>34020204</v>
      </c>
      <c r="U964" s="80" t="s">
        <v>407</v>
      </c>
      <c r="V964" s="80">
        <v>7228</v>
      </c>
      <c r="W964" s="79">
        <v>18034</v>
      </c>
      <c r="X964" s="81">
        <v>42943</v>
      </c>
      <c r="Y964" s="79" t="s">
        <v>2221</v>
      </c>
      <c r="Z964" s="79">
        <v>460007113</v>
      </c>
      <c r="AA964" s="82">
        <f t="shared" si="18"/>
        <v>1</v>
      </c>
      <c r="AB964" s="80" t="s">
        <v>6276</v>
      </c>
      <c r="AC964" s="80" t="s">
        <v>2222</v>
      </c>
      <c r="AD964" s="80" t="s">
        <v>6277</v>
      </c>
      <c r="AE964" s="76" t="s">
        <v>6159</v>
      </c>
      <c r="AF964" s="79" t="s">
        <v>2591</v>
      </c>
      <c r="AG964" s="76" t="s">
        <v>2510</v>
      </c>
    </row>
    <row r="965" spans="1:33" s="83" customFormat="1" ht="114.75" x14ac:dyDescent="0.25">
      <c r="A965" s="74" t="s">
        <v>2581</v>
      </c>
      <c r="B965" s="75">
        <v>77101604</v>
      </c>
      <c r="C965" s="76" t="s">
        <v>6278</v>
      </c>
      <c r="D965" s="76" t="s">
        <v>4128</v>
      </c>
      <c r="E965" s="75" t="s">
        <v>2292</v>
      </c>
      <c r="F965" s="84" t="s">
        <v>4129</v>
      </c>
      <c r="G965" s="77" t="s">
        <v>2338</v>
      </c>
      <c r="H965" s="78">
        <v>60000000</v>
      </c>
      <c r="I965" s="78">
        <v>18501934</v>
      </c>
      <c r="J965" s="79" t="s">
        <v>4136</v>
      </c>
      <c r="K965" s="79" t="s">
        <v>2544</v>
      </c>
      <c r="L965" s="76" t="s">
        <v>2582</v>
      </c>
      <c r="M965" s="76" t="s">
        <v>2583</v>
      </c>
      <c r="N965" s="76" t="s">
        <v>2584</v>
      </c>
      <c r="O965" s="76" t="s">
        <v>2585</v>
      </c>
      <c r="P965" s="79" t="s">
        <v>2596</v>
      </c>
      <c r="Q965" s="79" t="s">
        <v>2597</v>
      </c>
      <c r="R965" s="79" t="s">
        <v>2598</v>
      </c>
      <c r="S965" s="79" t="s">
        <v>2599</v>
      </c>
      <c r="T965" s="79">
        <v>34020204</v>
      </c>
      <c r="U965" s="80" t="s">
        <v>407</v>
      </c>
      <c r="V965" s="80">
        <v>7229</v>
      </c>
      <c r="W965" s="79" t="s">
        <v>6279</v>
      </c>
      <c r="X965" s="81">
        <v>42943</v>
      </c>
      <c r="Y965" s="79" t="s">
        <v>2221</v>
      </c>
      <c r="Z965" s="79">
        <v>4600007114</v>
      </c>
      <c r="AA965" s="82">
        <f t="shared" si="18"/>
        <v>1</v>
      </c>
      <c r="AB965" s="80" t="s">
        <v>6280</v>
      </c>
      <c r="AC965" s="80" t="s">
        <v>2222</v>
      </c>
      <c r="AD965" s="80" t="s">
        <v>6281</v>
      </c>
      <c r="AE965" s="76" t="s">
        <v>2611</v>
      </c>
      <c r="AF965" s="79" t="s">
        <v>2591</v>
      </c>
      <c r="AG965" s="76" t="s">
        <v>2510</v>
      </c>
    </row>
    <row r="966" spans="1:33" s="83" customFormat="1" ht="102" x14ac:dyDescent="0.25">
      <c r="A966" s="74" t="s">
        <v>2581</v>
      </c>
      <c r="B966" s="75">
        <v>77101604</v>
      </c>
      <c r="C966" s="76" t="s">
        <v>6282</v>
      </c>
      <c r="D966" s="76" t="s">
        <v>4128</v>
      </c>
      <c r="E966" s="75" t="s">
        <v>2219</v>
      </c>
      <c r="F966" s="84" t="s">
        <v>4129</v>
      </c>
      <c r="G966" s="77" t="s">
        <v>2338</v>
      </c>
      <c r="H966" s="78">
        <v>60000000</v>
      </c>
      <c r="I966" s="78">
        <v>18643942</v>
      </c>
      <c r="J966" s="79" t="s">
        <v>4136</v>
      </c>
      <c r="K966" s="79" t="s">
        <v>2544</v>
      </c>
      <c r="L966" s="76" t="s">
        <v>2582</v>
      </c>
      <c r="M966" s="76" t="s">
        <v>2583</v>
      </c>
      <c r="N966" s="76" t="s">
        <v>2584</v>
      </c>
      <c r="O966" s="76" t="s">
        <v>2585</v>
      </c>
      <c r="P966" s="79" t="s">
        <v>2596</v>
      </c>
      <c r="Q966" s="79" t="s">
        <v>2597</v>
      </c>
      <c r="R966" s="79" t="s">
        <v>2598</v>
      </c>
      <c r="S966" s="79" t="s">
        <v>2599</v>
      </c>
      <c r="T966" s="79">
        <v>34020204</v>
      </c>
      <c r="U966" s="80" t="s">
        <v>407</v>
      </c>
      <c r="V966" s="80">
        <v>7276</v>
      </c>
      <c r="W966" s="79">
        <v>18215</v>
      </c>
      <c r="X966" s="81">
        <v>42944</v>
      </c>
      <c r="Y966" s="79" t="s">
        <v>2221</v>
      </c>
      <c r="Z966" s="79">
        <v>4600007116</v>
      </c>
      <c r="AA966" s="82">
        <f t="shared" si="18"/>
        <v>1</v>
      </c>
      <c r="AB966" s="80" t="s">
        <v>6283</v>
      </c>
      <c r="AC966" s="80" t="s">
        <v>2222</v>
      </c>
      <c r="AD966" s="80" t="s">
        <v>6284</v>
      </c>
      <c r="AE966" s="76" t="s">
        <v>2611</v>
      </c>
      <c r="AF966" s="79" t="s">
        <v>2591</v>
      </c>
      <c r="AG966" s="76" t="s">
        <v>2510</v>
      </c>
    </row>
    <row r="967" spans="1:33" s="83" customFormat="1" ht="102" x14ac:dyDescent="0.25">
      <c r="A967" s="74" t="s">
        <v>2581</v>
      </c>
      <c r="B967" s="75">
        <v>77101604</v>
      </c>
      <c r="C967" s="76" t="s">
        <v>6285</v>
      </c>
      <c r="D967" s="76" t="s">
        <v>4128</v>
      </c>
      <c r="E967" s="75" t="s">
        <v>2219</v>
      </c>
      <c r="F967" s="84" t="s">
        <v>4129</v>
      </c>
      <c r="G967" s="77" t="s">
        <v>2338</v>
      </c>
      <c r="H967" s="78">
        <v>50000000</v>
      </c>
      <c r="I967" s="78">
        <v>24344650</v>
      </c>
      <c r="J967" s="79" t="s">
        <v>4136</v>
      </c>
      <c r="K967" s="79" t="s">
        <v>2544</v>
      </c>
      <c r="L967" s="76" t="s">
        <v>2582</v>
      </c>
      <c r="M967" s="76" t="s">
        <v>2583</v>
      </c>
      <c r="N967" s="76" t="s">
        <v>2584</v>
      </c>
      <c r="O967" s="76" t="s">
        <v>2585</v>
      </c>
      <c r="P967" s="79" t="s">
        <v>2596</v>
      </c>
      <c r="Q967" s="79" t="s">
        <v>2597</v>
      </c>
      <c r="R967" s="79" t="s">
        <v>2598</v>
      </c>
      <c r="S967" s="79" t="s">
        <v>2599</v>
      </c>
      <c r="T967" s="79">
        <v>34020204</v>
      </c>
      <c r="U967" s="80" t="s">
        <v>407</v>
      </c>
      <c r="V967" s="80">
        <v>7485</v>
      </c>
      <c r="W967" s="79">
        <v>18584</v>
      </c>
      <c r="X967" s="81">
        <v>42992</v>
      </c>
      <c r="Y967" s="79" t="s">
        <v>2221</v>
      </c>
      <c r="Z967" s="79">
        <v>4600007443</v>
      </c>
      <c r="AA967" s="82">
        <f t="shared" si="18"/>
        <v>1</v>
      </c>
      <c r="AB967" s="80" t="s">
        <v>6286</v>
      </c>
      <c r="AC967" s="80" t="s">
        <v>2222</v>
      </c>
      <c r="AD967" s="80" t="s">
        <v>6287</v>
      </c>
      <c r="AE967" s="76" t="s">
        <v>2611</v>
      </c>
      <c r="AF967" s="79" t="s">
        <v>2591</v>
      </c>
      <c r="AG967" s="76" t="s">
        <v>2510</v>
      </c>
    </row>
    <row r="968" spans="1:33" s="83" customFormat="1" ht="127.5" x14ac:dyDescent="0.25">
      <c r="A968" s="74" t="s">
        <v>2581</v>
      </c>
      <c r="B968" s="75">
        <v>77101604</v>
      </c>
      <c r="C968" s="76" t="s">
        <v>6288</v>
      </c>
      <c r="D968" s="76" t="s">
        <v>4128</v>
      </c>
      <c r="E968" s="75" t="s">
        <v>2219</v>
      </c>
      <c r="F968" s="84" t="s">
        <v>4129</v>
      </c>
      <c r="G968" s="77" t="s">
        <v>2338</v>
      </c>
      <c r="H968" s="78">
        <v>62987565</v>
      </c>
      <c r="I968" s="78">
        <v>51610658</v>
      </c>
      <c r="J968" s="79" t="s">
        <v>4136</v>
      </c>
      <c r="K968" s="79" t="s">
        <v>2544</v>
      </c>
      <c r="L968" s="76" t="s">
        <v>2582</v>
      </c>
      <c r="M968" s="76" t="s">
        <v>2583</v>
      </c>
      <c r="N968" s="76" t="s">
        <v>2584</v>
      </c>
      <c r="O968" s="76" t="s">
        <v>2585</v>
      </c>
      <c r="P968" s="79" t="s">
        <v>2596</v>
      </c>
      <c r="Q968" s="79" t="s">
        <v>2597</v>
      </c>
      <c r="R968" s="79" t="s">
        <v>2598</v>
      </c>
      <c r="S968" s="79" t="s">
        <v>2599</v>
      </c>
      <c r="T968" s="79">
        <v>34020204</v>
      </c>
      <c r="U968" s="80" t="s">
        <v>407</v>
      </c>
      <c r="V968" s="80">
        <v>7486</v>
      </c>
      <c r="W968" s="79">
        <v>18583</v>
      </c>
      <c r="X968" s="81">
        <v>42992</v>
      </c>
      <c r="Y968" s="79" t="s">
        <v>2221</v>
      </c>
      <c r="Z968" s="79">
        <v>4600007444</v>
      </c>
      <c r="AA968" s="82">
        <f t="shared" si="18"/>
        <v>1</v>
      </c>
      <c r="AB968" s="80" t="s">
        <v>6289</v>
      </c>
      <c r="AC968" s="80" t="s">
        <v>2222</v>
      </c>
      <c r="AD968" s="80" t="s">
        <v>6290</v>
      </c>
      <c r="AE968" s="76" t="s">
        <v>6159</v>
      </c>
      <c r="AF968" s="79" t="s">
        <v>2591</v>
      </c>
      <c r="AG968" s="76" t="s">
        <v>2510</v>
      </c>
    </row>
    <row r="969" spans="1:33" s="83" customFormat="1" ht="114.75" x14ac:dyDescent="0.25">
      <c r="A969" s="74" t="s">
        <v>2581</v>
      </c>
      <c r="B969" s="75">
        <v>77101604</v>
      </c>
      <c r="C969" s="76" t="s">
        <v>6291</v>
      </c>
      <c r="D969" s="76" t="s">
        <v>4128</v>
      </c>
      <c r="E969" s="75" t="s">
        <v>2219</v>
      </c>
      <c r="F969" s="84" t="s">
        <v>4129</v>
      </c>
      <c r="G969" s="77" t="s">
        <v>2338</v>
      </c>
      <c r="H969" s="78">
        <v>24455796</v>
      </c>
      <c r="I969" s="78">
        <v>9603645</v>
      </c>
      <c r="J969" s="79" t="s">
        <v>4136</v>
      </c>
      <c r="K969" s="79" t="s">
        <v>2544</v>
      </c>
      <c r="L969" s="76" t="s">
        <v>2582</v>
      </c>
      <c r="M969" s="76" t="s">
        <v>2583</v>
      </c>
      <c r="N969" s="76" t="s">
        <v>2584</v>
      </c>
      <c r="O969" s="76" t="s">
        <v>2585</v>
      </c>
      <c r="P969" s="79" t="s">
        <v>2596</v>
      </c>
      <c r="Q969" s="79" t="s">
        <v>2597</v>
      </c>
      <c r="R969" s="79" t="s">
        <v>2598</v>
      </c>
      <c r="S969" s="79" t="s">
        <v>2599</v>
      </c>
      <c r="T969" s="79">
        <v>34020204</v>
      </c>
      <c r="U969" s="80" t="s">
        <v>407</v>
      </c>
      <c r="V969" s="80">
        <v>7277</v>
      </c>
      <c r="W969" s="79">
        <v>18188</v>
      </c>
      <c r="X969" s="81">
        <v>42982</v>
      </c>
      <c r="Y969" s="79" t="s">
        <v>2221</v>
      </c>
      <c r="Z969" s="79">
        <v>4600007399</v>
      </c>
      <c r="AA969" s="82">
        <f t="shared" si="18"/>
        <v>1</v>
      </c>
      <c r="AB969" s="80" t="s">
        <v>6292</v>
      </c>
      <c r="AC969" s="80" t="s">
        <v>2222</v>
      </c>
      <c r="AD969" s="80" t="s">
        <v>6293</v>
      </c>
      <c r="AE969" s="76" t="s">
        <v>6294</v>
      </c>
      <c r="AF969" s="79" t="s">
        <v>2591</v>
      </c>
      <c r="AG969" s="76" t="s">
        <v>2510</v>
      </c>
    </row>
    <row r="970" spans="1:33" s="83" customFormat="1" ht="102" x14ac:dyDescent="0.25">
      <c r="A970" s="74" t="s">
        <v>2581</v>
      </c>
      <c r="B970" s="75">
        <v>77101604</v>
      </c>
      <c r="C970" s="76" t="s">
        <v>6295</v>
      </c>
      <c r="D970" s="76" t="s">
        <v>4128</v>
      </c>
      <c r="E970" s="75" t="s">
        <v>2219</v>
      </c>
      <c r="F970" s="84" t="s">
        <v>4129</v>
      </c>
      <c r="G970" s="77" t="s">
        <v>2338</v>
      </c>
      <c r="H970" s="78">
        <v>160000000</v>
      </c>
      <c r="I970" s="78">
        <v>30025240</v>
      </c>
      <c r="J970" s="79" t="s">
        <v>4136</v>
      </c>
      <c r="K970" s="79" t="s">
        <v>2544</v>
      </c>
      <c r="L970" s="76" t="s">
        <v>2582</v>
      </c>
      <c r="M970" s="76" t="s">
        <v>2583</v>
      </c>
      <c r="N970" s="76" t="s">
        <v>2584</v>
      </c>
      <c r="O970" s="76" t="s">
        <v>2585</v>
      </c>
      <c r="P970" s="79" t="s">
        <v>2596</v>
      </c>
      <c r="Q970" s="79" t="s">
        <v>2597</v>
      </c>
      <c r="R970" s="79" t="s">
        <v>2598</v>
      </c>
      <c r="S970" s="79" t="s">
        <v>2599</v>
      </c>
      <c r="T970" s="79">
        <v>34020204</v>
      </c>
      <c r="U970" s="80" t="s">
        <v>407</v>
      </c>
      <c r="V970" s="80">
        <v>7278</v>
      </c>
      <c r="W970" s="79">
        <v>18789</v>
      </c>
      <c r="X970" s="81">
        <v>42982</v>
      </c>
      <c r="Y970" s="79" t="s">
        <v>2221</v>
      </c>
      <c r="Z970" s="79">
        <v>4600007400</v>
      </c>
      <c r="AA970" s="82">
        <f t="shared" si="18"/>
        <v>1</v>
      </c>
      <c r="AB970" s="80" t="s">
        <v>6296</v>
      </c>
      <c r="AC970" s="80" t="s">
        <v>2222</v>
      </c>
      <c r="AD970" s="80" t="s">
        <v>6297</v>
      </c>
      <c r="AE970" s="76" t="s">
        <v>6294</v>
      </c>
      <c r="AF970" s="79" t="s">
        <v>2591</v>
      </c>
      <c r="AG970" s="76" t="s">
        <v>2510</v>
      </c>
    </row>
    <row r="971" spans="1:33" s="83" customFormat="1" ht="127.5" x14ac:dyDescent="0.25">
      <c r="A971" s="74" t="s">
        <v>2581</v>
      </c>
      <c r="B971" s="75">
        <v>77101604</v>
      </c>
      <c r="C971" s="76" t="s">
        <v>6298</v>
      </c>
      <c r="D971" s="76" t="s">
        <v>4128</v>
      </c>
      <c r="E971" s="75" t="s">
        <v>2219</v>
      </c>
      <c r="F971" s="84" t="s">
        <v>4129</v>
      </c>
      <c r="G971" s="77" t="s">
        <v>2338</v>
      </c>
      <c r="H971" s="78">
        <v>80000000</v>
      </c>
      <c r="I971" s="78">
        <v>15378781</v>
      </c>
      <c r="J971" s="79" t="s">
        <v>4136</v>
      </c>
      <c r="K971" s="79" t="s">
        <v>2544</v>
      </c>
      <c r="L971" s="76" t="s">
        <v>2582</v>
      </c>
      <c r="M971" s="76" t="s">
        <v>2583</v>
      </c>
      <c r="N971" s="76" t="s">
        <v>2584</v>
      </c>
      <c r="O971" s="76" t="s">
        <v>2585</v>
      </c>
      <c r="P971" s="79" t="s">
        <v>2596</v>
      </c>
      <c r="Q971" s="79" t="s">
        <v>2597</v>
      </c>
      <c r="R971" s="79" t="s">
        <v>2598</v>
      </c>
      <c r="S971" s="79" t="s">
        <v>2599</v>
      </c>
      <c r="T971" s="79">
        <v>34020204</v>
      </c>
      <c r="U971" s="80" t="s">
        <v>407</v>
      </c>
      <c r="V971" s="80">
        <v>7279</v>
      </c>
      <c r="W971" s="79">
        <v>18190</v>
      </c>
      <c r="X971" s="81">
        <v>42982</v>
      </c>
      <c r="Y971" s="79" t="s">
        <v>2221</v>
      </c>
      <c r="Z971" s="79">
        <v>4600007401</v>
      </c>
      <c r="AA971" s="82">
        <f t="shared" si="18"/>
        <v>1</v>
      </c>
      <c r="AB971" s="80" t="s">
        <v>6299</v>
      </c>
      <c r="AC971" s="80" t="s">
        <v>2222</v>
      </c>
      <c r="AD971" s="80" t="s">
        <v>6300</v>
      </c>
      <c r="AE971" s="76" t="s">
        <v>6294</v>
      </c>
      <c r="AF971" s="79" t="s">
        <v>2591</v>
      </c>
      <c r="AG971" s="76" t="s">
        <v>2510</v>
      </c>
    </row>
    <row r="972" spans="1:33" s="83" customFormat="1" ht="102" x14ac:dyDescent="0.25">
      <c r="A972" s="74" t="s">
        <v>2581</v>
      </c>
      <c r="B972" s="75">
        <v>77101604</v>
      </c>
      <c r="C972" s="76" t="s">
        <v>6301</v>
      </c>
      <c r="D972" s="76" t="s">
        <v>4128</v>
      </c>
      <c r="E972" s="75" t="s">
        <v>2219</v>
      </c>
      <c r="F972" s="84" t="s">
        <v>4129</v>
      </c>
      <c r="G972" s="77" t="s">
        <v>2338</v>
      </c>
      <c r="H972" s="78">
        <v>120000000</v>
      </c>
      <c r="I972" s="78">
        <v>25631302</v>
      </c>
      <c r="J972" s="79" t="s">
        <v>4136</v>
      </c>
      <c r="K972" s="79" t="s">
        <v>2544</v>
      </c>
      <c r="L972" s="76" t="s">
        <v>2582</v>
      </c>
      <c r="M972" s="76" t="s">
        <v>2583</v>
      </c>
      <c r="N972" s="76" t="s">
        <v>2584</v>
      </c>
      <c r="O972" s="76" t="s">
        <v>2585</v>
      </c>
      <c r="P972" s="79" t="s">
        <v>2596</v>
      </c>
      <c r="Q972" s="79" t="s">
        <v>2597</v>
      </c>
      <c r="R972" s="79" t="s">
        <v>2598</v>
      </c>
      <c r="S972" s="79" t="s">
        <v>2599</v>
      </c>
      <c r="T972" s="79">
        <v>34020204</v>
      </c>
      <c r="U972" s="80" t="s">
        <v>407</v>
      </c>
      <c r="V972" s="80">
        <v>7280</v>
      </c>
      <c r="W972" s="79">
        <v>18191</v>
      </c>
      <c r="X972" s="81">
        <v>42982</v>
      </c>
      <c r="Y972" s="79" t="s">
        <v>2221</v>
      </c>
      <c r="Z972" s="79">
        <v>4600007400</v>
      </c>
      <c r="AA972" s="82">
        <f t="shared" si="18"/>
        <v>1</v>
      </c>
      <c r="AB972" s="80" t="s">
        <v>6302</v>
      </c>
      <c r="AC972" s="80" t="s">
        <v>2222</v>
      </c>
      <c r="AD972" s="80" t="s">
        <v>6303</v>
      </c>
      <c r="AE972" s="76" t="s">
        <v>6294</v>
      </c>
      <c r="AF972" s="79" t="s">
        <v>2591</v>
      </c>
      <c r="AG972" s="76" t="s">
        <v>2510</v>
      </c>
    </row>
    <row r="973" spans="1:33" s="83" customFormat="1" ht="114.75" x14ac:dyDescent="0.25">
      <c r="A973" s="74" t="s">
        <v>2581</v>
      </c>
      <c r="B973" s="75">
        <v>77101604</v>
      </c>
      <c r="C973" s="76" t="s">
        <v>6304</v>
      </c>
      <c r="D973" s="76" t="s">
        <v>4128</v>
      </c>
      <c r="E973" s="75" t="s">
        <v>2219</v>
      </c>
      <c r="F973" s="84" t="s">
        <v>4129</v>
      </c>
      <c r="G973" s="77" t="s">
        <v>2338</v>
      </c>
      <c r="H973" s="78">
        <v>84000000</v>
      </c>
      <c r="I973" s="78">
        <v>16843427</v>
      </c>
      <c r="J973" s="79" t="s">
        <v>4136</v>
      </c>
      <c r="K973" s="79" t="s">
        <v>2544</v>
      </c>
      <c r="L973" s="76" t="s">
        <v>2582</v>
      </c>
      <c r="M973" s="76" t="s">
        <v>2583</v>
      </c>
      <c r="N973" s="76" t="s">
        <v>2584</v>
      </c>
      <c r="O973" s="76" t="s">
        <v>2585</v>
      </c>
      <c r="P973" s="79" t="s">
        <v>2596</v>
      </c>
      <c r="Q973" s="79" t="s">
        <v>2597</v>
      </c>
      <c r="R973" s="79" t="s">
        <v>2598</v>
      </c>
      <c r="S973" s="79" t="s">
        <v>2599</v>
      </c>
      <c r="T973" s="79">
        <v>34020204</v>
      </c>
      <c r="U973" s="80" t="s">
        <v>407</v>
      </c>
      <c r="V973" s="80">
        <v>7281</v>
      </c>
      <c r="W973" s="79">
        <v>18192</v>
      </c>
      <c r="X973" s="81">
        <v>42982</v>
      </c>
      <c r="Y973" s="79" t="s">
        <v>2221</v>
      </c>
      <c r="Z973" s="79">
        <v>4600007403</v>
      </c>
      <c r="AA973" s="82">
        <f t="shared" ref="AA973:AA1036" si="19">+IF(AND(W973="",X973="",Y973="",Z973=""),"",IF(AND(W973&lt;&gt;"",X973="",Y973="",Z973=""),0%,IF(AND(W973&lt;&gt;"",X973&lt;&gt;"",Y973="",Z973=""),33%,IF(AND(W973&lt;&gt;"",X973&lt;&gt;"",Y973&lt;&gt;"",Z973=""),66%,IF(AND(W973&lt;&gt;"",X973&lt;&gt;"",Y973&lt;&gt;"",Z973&lt;&gt;""),100%,"Información incompleta")))))</f>
        <v>1</v>
      </c>
      <c r="AB973" s="80" t="s">
        <v>6305</v>
      </c>
      <c r="AC973" s="80" t="s">
        <v>2222</v>
      </c>
      <c r="AD973" s="80" t="s">
        <v>6306</v>
      </c>
      <c r="AE973" s="76" t="s">
        <v>6294</v>
      </c>
      <c r="AF973" s="79" t="s">
        <v>2591</v>
      </c>
      <c r="AG973" s="76" t="s">
        <v>2510</v>
      </c>
    </row>
    <row r="974" spans="1:33" s="83" customFormat="1" ht="114.75" x14ac:dyDescent="0.25">
      <c r="A974" s="74" t="s">
        <v>2581</v>
      </c>
      <c r="B974" s="75">
        <v>77101604</v>
      </c>
      <c r="C974" s="76" t="s">
        <v>6307</v>
      </c>
      <c r="D974" s="76" t="s">
        <v>4128</v>
      </c>
      <c r="E974" s="75" t="s">
        <v>2219</v>
      </c>
      <c r="F974" s="84" t="s">
        <v>4129</v>
      </c>
      <c r="G974" s="77" t="s">
        <v>2338</v>
      </c>
      <c r="H974" s="78">
        <v>64000000</v>
      </c>
      <c r="I974" s="78">
        <v>15291901</v>
      </c>
      <c r="J974" s="79" t="s">
        <v>4136</v>
      </c>
      <c r="K974" s="79" t="s">
        <v>2544</v>
      </c>
      <c r="L974" s="76" t="s">
        <v>2582</v>
      </c>
      <c r="M974" s="76" t="s">
        <v>2583</v>
      </c>
      <c r="N974" s="76" t="s">
        <v>2584</v>
      </c>
      <c r="O974" s="76" t="s">
        <v>2585</v>
      </c>
      <c r="P974" s="79" t="s">
        <v>2596</v>
      </c>
      <c r="Q974" s="79" t="s">
        <v>2597</v>
      </c>
      <c r="R974" s="79" t="s">
        <v>2598</v>
      </c>
      <c r="S974" s="79" t="s">
        <v>2599</v>
      </c>
      <c r="T974" s="79">
        <v>34020204</v>
      </c>
      <c r="U974" s="80" t="s">
        <v>407</v>
      </c>
      <c r="V974" s="80">
        <v>7282</v>
      </c>
      <c r="W974" s="79">
        <v>18193</v>
      </c>
      <c r="X974" s="81">
        <v>42982</v>
      </c>
      <c r="Y974" s="79" t="s">
        <v>2221</v>
      </c>
      <c r="Z974" s="79">
        <v>4600007404</v>
      </c>
      <c r="AA974" s="82">
        <f t="shared" si="19"/>
        <v>1</v>
      </c>
      <c r="AB974" s="80" t="s">
        <v>6308</v>
      </c>
      <c r="AC974" s="80" t="s">
        <v>2222</v>
      </c>
      <c r="AD974" s="80" t="s">
        <v>6309</v>
      </c>
      <c r="AE974" s="76" t="s">
        <v>6294</v>
      </c>
      <c r="AF974" s="79" t="s">
        <v>2591</v>
      </c>
      <c r="AG974" s="76" t="s">
        <v>2510</v>
      </c>
    </row>
    <row r="975" spans="1:33" s="83" customFormat="1" ht="127.5" x14ac:dyDescent="0.25">
      <c r="A975" s="74" t="s">
        <v>2581</v>
      </c>
      <c r="B975" s="75">
        <v>77101604</v>
      </c>
      <c r="C975" s="76" t="s">
        <v>6310</v>
      </c>
      <c r="D975" s="76" t="s">
        <v>4128</v>
      </c>
      <c r="E975" s="75" t="s">
        <v>2219</v>
      </c>
      <c r="F975" s="84" t="s">
        <v>4129</v>
      </c>
      <c r="G975" s="77" t="s">
        <v>2338</v>
      </c>
      <c r="H975" s="78">
        <v>80000000</v>
      </c>
      <c r="I975" s="78">
        <v>16111104</v>
      </c>
      <c r="J975" s="79" t="s">
        <v>4136</v>
      </c>
      <c r="K975" s="79" t="s">
        <v>2544</v>
      </c>
      <c r="L975" s="76" t="s">
        <v>2582</v>
      </c>
      <c r="M975" s="76" t="s">
        <v>2583</v>
      </c>
      <c r="N975" s="76" t="s">
        <v>2584</v>
      </c>
      <c r="O975" s="76" t="s">
        <v>2585</v>
      </c>
      <c r="P975" s="79" t="s">
        <v>2596</v>
      </c>
      <c r="Q975" s="79" t="s">
        <v>2597</v>
      </c>
      <c r="R975" s="79" t="s">
        <v>2598</v>
      </c>
      <c r="S975" s="79" t="s">
        <v>2599</v>
      </c>
      <c r="T975" s="79">
        <v>34020204</v>
      </c>
      <c r="U975" s="80" t="s">
        <v>407</v>
      </c>
      <c r="V975" s="80">
        <v>7283</v>
      </c>
      <c r="W975" s="79">
        <v>18194</v>
      </c>
      <c r="X975" s="81">
        <v>42982</v>
      </c>
      <c r="Y975" s="79" t="s">
        <v>2221</v>
      </c>
      <c r="Z975" s="79">
        <v>4600007405</v>
      </c>
      <c r="AA975" s="82">
        <f t="shared" si="19"/>
        <v>1</v>
      </c>
      <c r="AB975" s="80" t="s">
        <v>6311</v>
      </c>
      <c r="AC975" s="80" t="s">
        <v>2222</v>
      </c>
      <c r="AD975" s="80" t="s">
        <v>6312</v>
      </c>
      <c r="AE975" s="76" t="s">
        <v>6294</v>
      </c>
      <c r="AF975" s="79" t="s">
        <v>2591</v>
      </c>
      <c r="AG975" s="76" t="s">
        <v>2510</v>
      </c>
    </row>
    <row r="976" spans="1:33" s="83" customFormat="1" ht="127.5" x14ac:dyDescent="0.25">
      <c r="A976" s="74" t="s">
        <v>2581</v>
      </c>
      <c r="B976" s="75">
        <v>77101604</v>
      </c>
      <c r="C976" s="76" t="s">
        <v>6313</v>
      </c>
      <c r="D976" s="76" t="s">
        <v>4128</v>
      </c>
      <c r="E976" s="75" t="s">
        <v>2219</v>
      </c>
      <c r="F976" s="84" t="s">
        <v>4129</v>
      </c>
      <c r="G976" s="77" t="s">
        <v>2338</v>
      </c>
      <c r="H976" s="78">
        <v>80000000</v>
      </c>
      <c r="I976" s="78">
        <v>17941911</v>
      </c>
      <c r="J976" s="79" t="s">
        <v>4136</v>
      </c>
      <c r="K976" s="79" t="s">
        <v>2544</v>
      </c>
      <c r="L976" s="76" t="s">
        <v>2582</v>
      </c>
      <c r="M976" s="76" t="s">
        <v>2583</v>
      </c>
      <c r="N976" s="76" t="s">
        <v>2584</v>
      </c>
      <c r="O976" s="76" t="s">
        <v>2585</v>
      </c>
      <c r="P976" s="79" t="s">
        <v>2596</v>
      </c>
      <c r="Q976" s="79" t="s">
        <v>2597</v>
      </c>
      <c r="R976" s="79" t="s">
        <v>2598</v>
      </c>
      <c r="S976" s="79" t="s">
        <v>2599</v>
      </c>
      <c r="T976" s="79">
        <v>34020204</v>
      </c>
      <c r="U976" s="80" t="s">
        <v>407</v>
      </c>
      <c r="V976" s="80">
        <v>7284</v>
      </c>
      <c r="W976" s="79">
        <v>18195</v>
      </c>
      <c r="X976" s="81">
        <v>42982</v>
      </c>
      <c r="Y976" s="79" t="s">
        <v>2221</v>
      </c>
      <c r="Z976" s="79">
        <v>4600007406</v>
      </c>
      <c r="AA976" s="82">
        <f t="shared" si="19"/>
        <v>1</v>
      </c>
      <c r="AB976" s="80" t="s">
        <v>6314</v>
      </c>
      <c r="AC976" s="80" t="s">
        <v>2222</v>
      </c>
      <c r="AD976" s="80" t="s">
        <v>6315</v>
      </c>
      <c r="AE976" s="76" t="s">
        <v>6294</v>
      </c>
      <c r="AF976" s="79" t="s">
        <v>2591</v>
      </c>
      <c r="AG976" s="76" t="s">
        <v>2510</v>
      </c>
    </row>
    <row r="977" spans="1:33" s="83" customFormat="1" ht="114.75" x14ac:dyDescent="0.25">
      <c r="A977" s="74" t="s">
        <v>2581</v>
      </c>
      <c r="B977" s="75">
        <v>77101604</v>
      </c>
      <c r="C977" s="76" t="s">
        <v>6316</v>
      </c>
      <c r="D977" s="76" t="s">
        <v>4128</v>
      </c>
      <c r="E977" s="75" t="s">
        <v>2219</v>
      </c>
      <c r="F977" s="84" t="s">
        <v>4129</v>
      </c>
      <c r="G977" s="77" t="s">
        <v>2338</v>
      </c>
      <c r="H977" s="78">
        <v>80000000</v>
      </c>
      <c r="I977" s="78">
        <v>16111104</v>
      </c>
      <c r="J977" s="79" t="s">
        <v>4136</v>
      </c>
      <c r="K977" s="79" t="s">
        <v>2544</v>
      </c>
      <c r="L977" s="76" t="s">
        <v>2582</v>
      </c>
      <c r="M977" s="76" t="s">
        <v>2583</v>
      </c>
      <c r="N977" s="76" t="s">
        <v>2584</v>
      </c>
      <c r="O977" s="76" t="s">
        <v>2585</v>
      </c>
      <c r="P977" s="79" t="s">
        <v>2596</v>
      </c>
      <c r="Q977" s="79" t="s">
        <v>2597</v>
      </c>
      <c r="R977" s="79" t="s">
        <v>2598</v>
      </c>
      <c r="S977" s="79" t="s">
        <v>2599</v>
      </c>
      <c r="T977" s="79">
        <v>34020204</v>
      </c>
      <c r="U977" s="80" t="s">
        <v>407</v>
      </c>
      <c r="V977" s="80">
        <v>7285</v>
      </c>
      <c r="W977" s="79">
        <v>18196</v>
      </c>
      <c r="X977" s="81">
        <v>42982</v>
      </c>
      <c r="Y977" s="79" t="s">
        <v>2221</v>
      </c>
      <c r="Z977" s="79">
        <v>4600007407</v>
      </c>
      <c r="AA977" s="82">
        <f t="shared" si="19"/>
        <v>1</v>
      </c>
      <c r="AB977" s="80" t="s">
        <v>6317</v>
      </c>
      <c r="AC977" s="80" t="s">
        <v>2222</v>
      </c>
      <c r="AD977" s="80" t="s">
        <v>6318</v>
      </c>
      <c r="AE977" s="76" t="s">
        <v>6294</v>
      </c>
      <c r="AF977" s="79" t="s">
        <v>2591</v>
      </c>
      <c r="AG977" s="76" t="s">
        <v>2510</v>
      </c>
    </row>
    <row r="978" spans="1:33" s="83" customFormat="1" ht="102" x14ac:dyDescent="0.25">
      <c r="A978" s="74" t="s">
        <v>2581</v>
      </c>
      <c r="B978" s="75">
        <v>77101604</v>
      </c>
      <c r="C978" s="76" t="s">
        <v>6319</v>
      </c>
      <c r="D978" s="76" t="s">
        <v>4128</v>
      </c>
      <c r="E978" s="75" t="s">
        <v>2219</v>
      </c>
      <c r="F978" s="84" t="s">
        <v>4129</v>
      </c>
      <c r="G978" s="77" t="s">
        <v>2338</v>
      </c>
      <c r="H978" s="78">
        <v>120000000</v>
      </c>
      <c r="I978" s="78">
        <v>23434333</v>
      </c>
      <c r="J978" s="79" t="s">
        <v>4136</v>
      </c>
      <c r="K978" s="79" t="s">
        <v>2544</v>
      </c>
      <c r="L978" s="76" t="s">
        <v>2582</v>
      </c>
      <c r="M978" s="76" t="s">
        <v>2583</v>
      </c>
      <c r="N978" s="76" t="s">
        <v>2584</v>
      </c>
      <c r="O978" s="76" t="s">
        <v>2585</v>
      </c>
      <c r="P978" s="79" t="s">
        <v>2596</v>
      </c>
      <c r="Q978" s="79" t="s">
        <v>2597</v>
      </c>
      <c r="R978" s="79" t="s">
        <v>2598</v>
      </c>
      <c r="S978" s="79" t="s">
        <v>2599</v>
      </c>
      <c r="T978" s="79">
        <v>34020204</v>
      </c>
      <c r="U978" s="80" t="s">
        <v>407</v>
      </c>
      <c r="V978" s="80">
        <v>7286</v>
      </c>
      <c r="W978" s="79">
        <v>18197</v>
      </c>
      <c r="X978" s="81">
        <v>42982</v>
      </c>
      <c r="Y978" s="79" t="s">
        <v>2221</v>
      </c>
      <c r="Z978" s="79">
        <v>4600007408</v>
      </c>
      <c r="AA978" s="82">
        <f t="shared" si="19"/>
        <v>1</v>
      </c>
      <c r="AB978" s="80" t="s">
        <v>6320</v>
      </c>
      <c r="AC978" s="80" t="s">
        <v>2222</v>
      </c>
      <c r="AD978" s="80" t="s">
        <v>6321</v>
      </c>
      <c r="AE978" s="76" t="s">
        <v>6294</v>
      </c>
      <c r="AF978" s="79" t="s">
        <v>2591</v>
      </c>
      <c r="AG978" s="76" t="s">
        <v>2510</v>
      </c>
    </row>
    <row r="979" spans="1:33" s="83" customFormat="1" ht="102" x14ac:dyDescent="0.25">
      <c r="A979" s="74" t="s">
        <v>2581</v>
      </c>
      <c r="B979" s="75">
        <v>77101604</v>
      </c>
      <c r="C979" s="76" t="s">
        <v>6322</v>
      </c>
      <c r="D979" s="76" t="s">
        <v>4128</v>
      </c>
      <c r="E979" s="75" t="s">
        <v>2219</v>
      </c>
      <c r="F979" s="84" t="s">
        <v>4129</v>
      </c>
      <c r="G979" s="77" t="s">
        <v>2338</v>
      </c>
      <c r="H979" s="78">
        <v>60000000</v>
      </c>
      <c r="I979" s="78">
        <v>11717167</v>
      </c>
      <c r="J979" s="79" t="s">
        <v>4136</v>
      </c>
      <c r="K979" s="79" t="s">
        <v>2544</v>
      </c>
      <c r="L979" s="76" t="s">
        <v>2582</v>
      </c>
      <c r="M979" s="76" t="s">
        <v>2583</v>
      </c>
      <c r="N979" s="76" t="s">
        <v>2584</v>
      </c>
      <c r="O979" s="76" t="s">
        <v>2585</v>
      </c>
      <c r="P979" s="79" t="s">
        <v>2596</v>
      </c>
      <c r="Q979" s="79" t="s">
        <v>2597</v>
      </c>
      <c r="R979" s="79" t="s">
        <v>2598</v>
      </c>
      <c r="S979" s="79" t="s">
        <v>2599</v>
      </c>
      <c r="T979" s="79">
        <v>34020204</v>
      </c>
      <c r="U979" s="80" t="s">
        <v>407</v>
      </c>
      <c r="V979" s="80">
        <v>7287</v>
      </c>
      <c r="W979" s="79">
        <v>18198</v>
      </c>
      <c r="X979" s="81">
        <v>42982</v>
      </c>
      <c r="Y979" s="79" t="s">
        <v>2221</v>
      </c>
      <c r="Z979" s="79">
        <v>4600007409</v>
      </c>
      <c r="AA979" s="82">
        <f t="shared" si="19"/>
        <v>1</v>
      </c>
      <c r="AB979" s="80" t="s">
        <v>6323</v>
      </c>
      <c r="AC979" s="80" t="s">
        <v>2222</v>
      </c>
      <c r="AD979" s="80" t="s">
        <v>6324</v>
      </c>
      <c r="AE979" s="76" t="s">
        <v>6294</v>
      </c>
      <c r="AF979" s="79" t="s">
        <v>2591</v>
      </c>
      <c r="AG979" s="76" t="s">
        <v>2510</v>
      </c>
    </row>
    <row r="980" spans="1:33" s="83" customFormat="1" ht="102" x14ac:dyDescent="0.25">
      <c r="A980" s="74" t="s">
        <v>2581</v>
      </c>
      <c r="B980" s="75">
        <v>77101604</v>
      </c>
      <c r="C980" s="76" t="s">
        <v>6325</v>
      </c>
      <c r="D980" s="76" t="s">
        <v>4128</v>
      </c>
      <c r="E980" s="75" t="s">
        <v>4695</v>
      </c>
      <c r="F980" s="84" t="s">
        <v>4129</v>
      </c>
      <c r="G980" s="77" t="s">
        <v>2338</v>
      </c>
      <c r="H980" s="78">
        <v>200000000</v>
      </c>
      <c r="I980" s="78">
        <v>41010083</v>
      </c>
      <c r="J980" s="79" t="s">
        <v>4136</v>
      </c>
      <c r="K980" s="79" t="s">
        <v>2544</v>
      </c>
      <c r="L980" s="76" t="s">
        <v>2582</v>
      </c>
      <c r="M980" s="76" t="s">
        <v>2583</v>
      </c>
      <c r="N980" s="76" t="s">
        <v>2584</v>
      </c>
      <c r="O980" s="76" t="s">
        <v>2585</v>
      </c>
      <c r="P980" s="79" t="s">
        <v>2596</v>
      </c>
      <c r="Q980" s="79" t="s">
        <v>2597</v>
      </c>
      <c r="R980" s="79" t="s">
        <v>2598</v>
      </c>
      <c r="S980" s="79" t="s">
        <v>2599</v>
      </c>
      <c r="T980" s="79">
        <v>34020204</v>
      </c>
      <c r="U980" s="80" t="s">
        <v>407</v>
      </c>
      <c r="V980" s="80">
        <v>7316</v>
      </c>
      <c r="W980" s="79">
        <v>18214</v>
      </c>
      <c r="X980" s="81">
        <v>42982</v>
      </c>
      <c r="Y980" s="79" t="s">
        <v>2221</v>
      </c>
      <c r="Z980" s="79">
        <v>4600007410</v>
      </c>
      <c r="AA980" s="82">
        <f t="shared" si="19"/>
        <v>1</v>
      </c>
      <c r="AB980" s="80" t="s">
        <v>6326</v>
      </c>
      <c r="AC980" s="80" t="s">
        <v>2222</v>
      </c>
      <c r="AD980" s="80" t="s">
        <v>6327</v>
      </c>
      <c r="AE980" s="76" t="s">
        <v>6294</v>
      </c>
      <c r="AF980" s="79" t="s">
        <v>2591</v>
      </c>
      <c r="AG980" s="76" t="s">
        <v>2510</v>
      </c>
    </row>
    <row r="981" spans="1:33" s="83" customFormat="1" ht="178.5" x14ac:dyDescent="0.25">
      <c r="A981" s="74" t="s">
        <v>2581</v>
      </c>
      <c r="B981" s="75">
        <v>77101604</v>
      </c>
      <c r="C981" s="76" t="s">
        <v>6328</v>
      </c>
      <c r="D981" s="76" t="s">
        <v>4128</v>
      </c>
      <c r="E981" s="75" t="s">
        <v>4695</v>
      </c>
      <c r="F981" s="84" t="s">
        <v>4129</v>
      </c>
      <c r="G981" s="77" t="s">
        <v>2338</v>
      </c>
      <c r="H981" s="78">
        <v>26996104</v>
      </c>
      <c r="I981" s="78">
        <v>26996104</v>
      </c>
      <c r="J981" s="79" t="s">
        <v>4136</v>
      </c>
      <c r="K981" s="79" t="s">
        <v>2544</v>
      </c>
      <c r="L981" s="76" t="s">
        <v>2582</v>
      </c>
      <c r="M981" s="76" t="s">
        <v>2583</v>
      </c>
      <c r="N981" s="76" t="s">
        <v>2584</v>
      </c>
      <c r="O981" s="76" t="s">
        <v>2585</v>
      </c>
      <c r="P981" s="79" t="s">
        <v>2596</v>
      </c>
      <c r="Q981" s="79" t="s">
        <v>2597</v>
      </c>
      <c r="R981" s="79" t="s">
        <v>2598</v>
      </c>
      <c r="S981" s="79" t="s">
        <v>2599</v>
      </c>
      <c r="T981" s="79">
        <v>34020204</v>
      </c>
      <c r="U981" s="80" t="s">
        <v>407</v>
      </c>
      <c r="V981" s="80" t="s">
        <v>6329</v>
      </c>
      <c r="W981" s="79" t="s">
        <v>2221</v>
      </c>
      <c r="X981" s="81">
        <v>43039</v>
      </c>
      <c r="Y981" s="79" t="s">
        <v>2221</v>
      </c>
      <c r="Z981" s="79" t="s">
        <v>6329</v>
      </c>
      <c r="AA981" s="82">
        <f t="shared" si="19"/>
        <v>1</v>
      </c>
      <c r="AB981" s="80" t="s">
        <v>6330</v>
      </c>
      <c r="AC981" s="80" t="s">
        <v>2222</v>
      </c>
      <c r="AD981" s="80" t="s">
        <v>6331</v>
      </c>
      <c r="AE981" s="76" t="s">
        <v>6159</v>
      </c>
      <c r="AF981" s="79" t="s">
        <v>2591</v>
      </c>
      <c r="AG981" s="76" t="s">
        <v>2510</v>
      </c>
    </row>
    <row r="982" spans="1:33" s="83" customFormat="1" ht="191.25" x14ac:dyDescent="0.25">
      <c r="A982" s="74" t="s">
        <v>2581</v>
      </c>
      <c r="B982" s="75">
        <v>77101604</v>
      </c>
      <c r="C982" s="76" t="s">
        <v>6332</v>
      </c>
      <c r="D982" s="76" t="s">
        <v>4128</v>
      </c>
      <c r="E982" s="75" t="s">
        <v>4695</v>
      </c>
      <c r="F982" s="84" t="s">
        <v>4129</v>
      </c>
      <c r="G982" s="77" t="s">
        <v>2338</v>
      </c>
      <c r="H982" s="78">
        <v>104640373</v>
      </c>
      <c r="I982" s="78">
        <v>104640373</v>
      </c>
      <c r="J982" s="79" t="s">
        <v>4136</v>
      </c>
      <c r="K982" s="79" t="s">
        <v>2544</v>
      </c>
      <c r="L982" s="76" t="s">
        <v>2582</v>
      </c>
      <c r="M982" s="76" t="s">
        <v>2583</v>
      </c>
      <c r="N982" s="76" t="s">
        <v>2584</v>
      </c>
      <c r="O982" s="76" t="s">
        <v>2585</v>
      </c>
      <c r="P982" s="79" t="s">
        <v>2596</v>
      </c>
      <c r="Q982" s="79" t="s">
        <v>2597</v>
      </c>
      <c r="R982" s="79" t="s">
        <v>2598</v>
      </c>
      <c r="S982" s="79" t="s">
        <v>2599</v>
      </c>
      <c r="T982" s="79">
        <v>34020204</v>
      </c>
      <c r="U982" s="80" t="s">
        <v>407</v>
      </c>
      <c r="V982" s="80" t="s">
        <v>6333</v>
      </c>
      <c r="W982" s="79" t="s">
        <v>2221</v>
      </c>
      <c r="X982" s="81">
        <v>43039</v>
      </c>
      <c r="Y982" s="79" t="s">
        <v>2221</v>
      </c>
      <c r="Z982" s="79" t="s">
        <v>6333</v>
      </c>
      <c r="AA982" s="82">
        <f t="shared" si="19"/>
        <v>1</v>
      </c>
      <c r="AB982" s="80" t="s">
        <v>6334</v>
      </c>
      <c r="AC982" s="80" t="s">
        <v>2222</v>
      </c>
      <c r="AD982" s="80" t="s">
        <v>6335</v>
      </c>
      <c r="AE982" s="76" t="s">
        <v>6159</v>
      </c>
      <c r="AF982" s="79" t="s">
        <v>2591</v>
      </c>
      <c r="AG982" s="76" t="s">
        <v>2510</v>
      </c>
    </row>
    <row r="983" spans="1:33" s="83" customFormat="1" ht="191.25" x14ac:dyDescent="0.25">
      <c r="A983" s="74" t="s">
        <v>2581</v>
      </c>
      <c r="B983" s="75">
        <v>77101604</v>
      </c>
      <c r="C983" s="76" t="s">
        <v>6336</v>
      </c>
      <c r="D983" s="76" t="s">
        <v>4128</v>
      </c>
      <c r="E983" s="75" t="s">
        <v>4695</v>
      </c>
      <c r="F983" s="84" t="s">
        <v>4129</v>
      </c>
      <c r="G983" s="77" t="s">
        <v>2338</v>
      </c>
      <c r="H983" s="78">
        <v>50028707</v>
      </c>
      <c r="I983" s="78">
        <v>50028707</v>
      </c>
      <c r="J983" s="79" t="s">
        <v>4136</v>
      </c>
      <c r="K983" s="79" t="s">
        <v>2544</v>
      </c>
      <c r="L983" s="76" t="s">
        <v>2582</v>
      </c>
      <c r="M983" s="76" t="s">
        <v>2583</v>
      </c>
      <c r="N983" s="76" t="s">
        <v>2584</v>
      </c>
      <c r="O983" s="76" t="s">
        <v>2585</v>
      </c>
      <c r="P983" s="79" t="s">
        <v>2596</v>
      </c>
      <c r="Q983" s="79" t="s">
        <v>2597</v>
      </c>
      <c r="R983" s="79" t="s">
        <v>2598</v>
      </c>
      <c r="S983" s="79" t="s">
        <v>2599</v>
      </c>
      <c r="T983" s="79">
        <v>34020204</v>
      </c>
      <c r="U983" s="80" t="s">
        <v>407</v>
      </c>
      <c r="V983" s="80" t="s">
        <v>6337</v>
      </c>
      <c r="W983" s="79" t="s">
        <v>2221</v>
      </c>
      <c r="X983" s="81">
        <v>43039</v>
      </c>
      <c r="Y983" s="79" t="s">
        <v>2221</v>
      </c>
      <c r="Z983" s="79" t="s">
        <v>6337</v>
      </c>
      <c r="AA983" s="82">
        <f t="shared" si="19"/>
        <v>1</v>
      </c>
      <c r="AB983" s="80" t="s">
        <v>6338</v>
      </c>
      <c r="AC983" s="80" t="s">
        <v>2222</v>
      </c>
      <c r="AD983" s="80" t="s">
        <v>6339</v>
      </c>
      <c r="AE983" s="76" t="s">
        <v>6159</v>
      </c>
      <c r="AF983" s="79" t="s">
        <v>2591</v>
      </c>
      <c r="AG983" s="76" t="s">
        <v>2510</v>
      </c>
    </row>
    <row r="984" spans="1:33" s="83" customFormat="1" ht="178.5" x14ac:dyDescent="0.25">
      <c r="A984" s="74" t="s">
        <v>2581</v>
      </c>
      <c r="B984" s="75">
        <v>77101604</v>
      </c>
      <c r="C984" s="76" t="s">
        <v>6340</v>
      </c>
      <c r="D984" s="76" t="s">
        <v>4128</v>
      </c>
      <c r="E984" s="75" t="s">
        <v>4695</v>
      </c>
      <c r="F984" s="84" t="s">
        <v>4129</v>
      </c>
      <c r="G984" s="77" t="s">
        <v>2338</v>
      </c>
      <c r="H984" s="78">
        <v>54276652</v>
      </c>
      <c r="I984" s="78">
        <v>54276652</v>
      </c>
      <c r="J984" s="79" t="s">
        <v>4136</v>
      </c>
      <c r="K984" s="79" t="s">
        <v>2544</v>
      </c>
      <c r="L984" s="76" t="s">
        <v>2582</v>
      </c>
      <c r="M984" s="76" t="s">
        <v>2583</v>
      </c>
      <c r="N984" s="76" t="s">
        <v>2584</v>
      </c>
      <c r="O984" s="76" t="s">
        <v>2585</v>
      </c>
      <c r="P984" s="79" t="s">
        <v>2596</v>
      </c>
      <c r="Q984" s="79" t="s">
        <v>2597</v>
      </c>
      <c r="R984" s="79" t="s">
        <v>2598</v>
      </c>
      <c r="S984" s="79" t="s">
        <v>2599</v>
      </c>
      <c r="T984" s="79">
        <v>34020204</v>
      </c>
      <c r="U984" s="80" t="s">
        <v>407</v>
      </c>
      <c r="V984" s="80" t="s">
        <v>6341</v>
      </c>
      <c r="W984" s="79" t="s">
        <v>2221</v>
      </c>
      <c r="X984" s="81">
        <v>43039</v>
      </c>
      <c r="Y984" s="79" t="s">
        <v>2221</v>
      </c>
      <c r="Z984" s="79" t="s">
        <v>6341</v>
      </c>
      <c r="AA984" s="82">
        <f t="shared" si="19"/>
        <v>1</v>
      </c>
      <c r="AB984" s="80" t="s">
        <v>6342</v>
      </c>
      <c r="AC984" s="80" t="s">
        <v>2222</v>
      </c>
      <c r="AD984" s="80" t="s">
        <v>6343</v>
      </c>
      <c r="AE984" s="76" t="s">
        <v>6159</v>
      </c>
      <c r="AF984" s="79" t="s">
        <v>2591</v>
      </c>
      <c r="AG984" s="76" t="s">
        <v>2510</v>
      </c>
    </row>
    <row r="985" spans="1:33" s="83" customFormat="1" ht="178.5" x14ac:dyDescent="0.25">
      <c r="A985" s="74" t="s">
        <v>2581</v>
      </c>
      <c r="B985" s="75">
        <v>77101604</v>
      </c>
      <c r="C985" s="76" t="s">
        <v>6344</v>
      </c>
      <c r="D985" s="76" t="s">
        <v>4128</v>
      </c>
      <c r="E985" s="75" t="s">
        <v>2224</v>
      </c>
      <c r="F985" s="84" t="s">
        <v>4129</v>
      </c>
      <c r="G985" s="77" t="s">
        <v>2338</v>
      </c>
      <c r="H985" s="78">
        <v>54276652</v>
      </c>
      <c r="I985" s="78">
        <v>54276652</v>
      </c>
      <c r="J985" s="79" t="s">
        <v>4136</v>
      </c>
      <c r="K985" s="79" t="s">
        <v>2544</v>
      </c>
      <c r="L985" s="76" t="s">
        <v>2582</v>
      </c>
      <c r="M985" s="76" t="s">
        <v>2583</v>
      </c>
      <c r="N985" s="76" t="s">
        <v>2584</v>
      </c>
      <c r="O985" s="76" t="s">
        <v>2585</v>
      </c>
      <c r="P985" s="79" t="s">
        <v>2596</v>
      </c>
      <c r="Q985" s="79" t="s">
        <v>2597</v>
      </c>
      <c r="R985" s="79" t="s">
        <v>2598</v>
      </c>
      <c r="S985" s="79" t="s">
        <v>2599</v>
      </c>
      <c r="T985" s="79">
        <v>34020204</v>
      </c>
      <c r="U985" s="80" t="s">
        <v>407</v>
      </c>
      <c r="V985" s="80" t="s">
        <v>6345</v>
      </c>
      <c r="W985" s="79" t="s">
        <v>2221</v>
      </c>
      <c r="X985" s="81">
        <v>43048</v>
      </c>
      <c r="Y985" s="79" t="s">
        <v>2221</v>
      </c>
      <c r="Z985" s="79" t="s">
        <v>6345</v>
      </c>
      <c r="AA985" s="82">
        <f t="shared" si="19"/>
        <v>1</v>
      </c>
      <c r="AB985" s="80" t="s">
        <v>6346</v>
      </c>
      <c r="AC985" s="80" t="s">
        <v>2222</v>
      </c>
      <c r="AD985" s="80" t="s">
        <v>6347</v>
      </c>
      <c r="AE985" s="76" t="s">
        <v>6159</v>
      </c>
      <c r="AF985" s="79" t="s">
        <v>2591</v>
      </c>
      <c r="AG985" s="76" t="s">
        <v>2510</v>
      </c>
    </row>
    <row r="986" spans="1:33" s="83" customFormat="1" ht="63.75" x14ac:dyDescent="0.25">
      <c r="A986" s="74" t="s">
        <v>2581</v>
      </c>
      <c r="B986" s="75">
        <v>77101604</v>
      </c>
      <c r="C986" s="76" t="s">
        <v>6348</v>
      </c>
      <c r="D986" s="76" t="s">
        <v>3157</v>
      </c>
      <c r="E986" s="75" t="s">
        <v>2224</v>
      </c>
      <c r="F986" s="84" t="s">
        <v>4129</v>
      </c>
      <c r="G986" s="77" t="s">
        <v>2338</v>
      </c>
      <c r="H986" s="78">
        <v>350000000</v>
      </c>
      <c r="I986" s="78">
        <v>350000000</v>
      </c>
      <c r="J986" s="79" t="s">
        <v>2874</v>
      </c>
      <c r="K986" s="79" t="s">
        <v>2221</v>
      </c>
      <c r="L986" s="76" t="s">
        <v>2582</v>
      </c>
      <c r="M986" s="76" t="s">
        <v>2583</v>
      </c>
      <c r="N986" s="76" t="s">
        <v>2584</v>
      </c>
      <c r="O986" s="76" t="s">
        <v>2585</v>
      </c>
      <c r="P986" s="79" t="s">
        <v>2596</v>
      </c>
      <c r="Q986" s="79" t="s">
        <v>2597</v>
      </c>
      <c r="R986" s="79" t="s">
        <v>2598</v>
      </c>
      <c r="S986" s="79" t="s">
        <v>2599</v>
      </c>
      <c r="T986" s="79">
        <v>34020204</v>
      </c>
      <c r="U986" s="80" t="s">
        <v>407</v>
      </c>
      <c r="V986" s="80"/>
      <c r="W986" s="79"/>
      <c r="X986" s="81"/>
      <c r="Y986" s="79"/>
      <c r="Z986" s="79"/>
      <c r="AA986" s="82" t="str">
        <f t="shared" si="19"/>
        <v/>
      </c>
      <c r="AB986" s="80"/>
      <c r="AC986" s="80"/>
      <c r="AD986" s="80"/>
      <c r="AE986" s="76" t="s">
        <v>6349</v>
      </c>
      <c r="AF986" s="79" t="s">
        <v>2591</v>
      </c>
      <c r="AG986" s="76" t="s">
        <v>2510</v>
      </c>
    </row>
    <row r="987" spans="1:33" s="83" customFormat="1" ht="63.75" x14ac:dyDescent="0.25">
      <c r="A987" s="74" t="s">
        <v>2581</v>
      </c>
      <c r="B987" s="75">
        <v>77101703</v>
      </c>
      <c r="C987" s="76" t="s">
        <v>2602</v>
      </c>
      <c r="D987" s="76" t="s">
        <v>3157</v>
      </c>
      <c r="E987" s="75" t="s">
        <v>2224</v>
      </c>
      <c r="F987" s="84" t="s">
        <v>4129</v>
      </c>
      <c r="G987" s="77" t="s">
        <v>2338</v>
      </c>
      <c r="H987" s="78">
        <v>101281203</v>
      </c>
      <c r="I987" s="78">
        <v>101281203</v>
      </c>
      <c r="J987" s="79" t="s">
        <v>2874</v>
      </c>
      <c r="K987" s="79" t="s">
        <v>2221</v>
      </c>
      <c r="L987" s="76" t="s">
        <v>2582</v>
      </c>
      <c r="M987" s="76" t="s">
        <v>2583</v>
      </c>
      <c r="N987" s="76" t="s">
        <v>2584</v>
      </c>
      <c r="O987" s="76" t="s">
        <v>2585</v>
      </c>
      <c r="P987" s="79" t="s">
        <v>2600</v>
      </c>
      <c r="Q987" s="79" t="s">
        <v>2601</v>
      </c>
      <c r="R987" s="79" t="s">
        <v>2602</v>
      </c>
      <c r="S987" s="79" t="s">
        <v>2603</v>
      </c>
      <c r="T987" s="79">
        <v>34020301</v>
      </c>
      <c r="U987" s="80" t="s">
        <v>392</v>
      </c>
      <c r="V987" s="80"/>
      <c r="W987" s="79"/>
      <c r="X987" s="81"/>
      <c r="Y987" s="79"/>
      <c r="Z987" s="79"/>
      <c r="AA987" s="82" t="str">
        <f t="shared" si="19"/>
        <v/>
      </c>
      <c r="AB987" s="80"/>
      <c r="AC987" s="80"/>
      <c r="AD987" s="80"/>
      <c r="AE987" s="76" t="s">
        <v>2604</v>
      </c>
      <c r="AF987" s="79" t="s">
        <v>2591</v>
      </c>
      <c r="AG987" s="76" t="s">
        <v>2510</v>
      </c>
    </row>
    <row r="988" spans="1:33" s="83" customFormat="1" ht="63.75" x14ac:dyDescent="0.25">
      <c r="A988" s="74" t="s">
        <v>2581</v>
      </c>
      <c r="B988" s="75">
        <v>80101602</v>
      </c>
      <c r="C988" s="76" t="s">
        <v>6350</v>
      </c>
      <c r="D988" s="76" t="s">
        <v>3168</v>
      </c>
      <c r="E988" s="75" t="s">
        <v>2224</v>
      </c>
      <c r="F988" s="75" t="s">
        <v>2326</v>
      </c>
      <c r="G988" s="77" t="s">
        <v>2338</v>
      </c>
      <c r="H988" s="78">
        <v>200000000</v>
      </c>
      <c r="I988" s="78">
        <v>200000000</v>
      </c>
      <c r="J988" s="79" t="s">
        <v>2874</v>
      </c>
      <c r="K988" s="79" t="s">
        <v>2221</v>
      </c>
      <c r="L988" s="76" t="s">
        <v>2582</v>
      </c>
      <c r="M988" s="76" t="s">
        <v>2583</v>
      </c>
      <c r="N988" s="76" t="s">
        <v>2584</v>
      </c>
      <c r="O988" s="76" t="s">
        <v>2585</v>
      </c>
      <c r="P988" s="79" t="s">
        <v>2600</v>
      </c>
      <c r="Q988" s="79" t="s">
        <v>2605</v>
      </c>
      <c r="R988" s="79" t="s">
        <v>2602</v>
      </c>
      <c r="S988" s="79" t="s">
        <v>2603</v>
      </c>
      <c r="T988" s="79">
        <v>34020302</v>
      </c>
      <c r="U988" s="80" t="s">
        <v>393</v>
      </c>
      <c r="V988" s="80"/>
      <c r="W988" s="79"/>
      <c r="X988" s="81"/>
      <c r="Y988" s="79"/>
      <c r="Z988" s="79"/>
      <c r="AA988" s="82" t="str">
        <f t="shared" si="19"/>
        <v/>
      </c>
      <c r="AB988" s="80"/>
      <c r="AC988" s="80"/>
      <c r="AD988" s="80"/>
      <c r="AE988" s="76" t="s">
        <v>6351</v>
      </c>
      <c r="AF988" s="79" t="s">
        <v>2591</v>
      </c>
      <c r="AG988" s="76" t="s">
        <v>2510</v>
      </c>
    </row>
    <row r="989" spans="1:33" s="83" customFormat="1" ht="51" x14ac:dyDescent="0.25">
      <c r="A989" s="74" t="s">
        <v>2581</v>
      </c>
      <c r="B989" s="75">
        <v>77101604</v>
      </c>
      <c r="C989" s="76" t="s">
        <v>6352</v>
      </c>
      <c r="D989" s="76" t="s">
        <v>3157</v>
      </c>
      <c r="E989" s="75" t="s">
        <v>2347</v>
      </c>
      <c r="F989" s="84" t="s">
        <v>4129</v>
      </c>
      <c r="G989" s="77" t="s">
        <v>2338</v>
      </c>
      <c r="H989" s="78">
        <v>225000000</v>
      </c>
      <c r="I989" s="78">
        <v>225000000</v>
      </c>
      <c r="J989" s="79" t="s">
        <v>2874</v>
      </c>
      <c r="K989" s="79" t="s">
        <v>2221</v>
      </c>
      <c r="L989" s="76" t="s">
        <v>2582</v>
      </c>
      <c r="M989" s="76" t="s">
        <v>2583</v>
      </c>
      <c r="N989" s="76" t="s">
        <v>2584</v>
      </c>
      <c r="O989" s="76" t="s">
        <v>2585</v>
      </c>
      <c r="P989" s="79" t="s">
        <v>2592</v>
      </c>
      <c r="Q989" s="79" t="s">
        <v>2606</v>
      </c>
      <c r="R989" s="79" t="s">
        <v>2594</v>
      </c>
      <c r="S989" s="79" t="s">
        <v>2595</v>
      </c>
      <c r="T989" s="79">
        <v>34020106</v>
      </c>
      <c r="U989" s="80" t="s">
        <v>401</v>
      </c>
      <c r="V989" s="80"/>
      <c r="W989" s="79"/>
      <c r="X989" s="81"/>
      <c r="Y989" s="79"/>
      <c r="Z989" s="79"/>
      <c r="AA989" s="82" t="str">
        <f t="shared" si="19"/>
        <v/>
      </c>
      <c r="AB989" s="80"/>
      <c r="AC989" s="80"/>
      <c r="AD989" s="80"/>
      <c r="AE989" s="76" t="s">
        <v>2607</v>
      </c>
      <c r="AF989" s="79" t="s">
        <v>2591</v>
      </c>
      <c r="AG989" s="76" t="s">
        <v>2510</v>
      </c>
    </row>
    <row r="990" spans="1:33" s="83" customFormat="1" ht="51" x14ac:dyDescent="0.25">
      <c r="A990" s="74" t="s">
        <v>2581</v>
      </c>
      <c r="B990" s="75">
        <v>77101604</v>
      </c>
      <c r="C990" s="76" t="s">
        <v>6353</v>
      </c>
      <c r="D990" s="76" t="s">
        <v>3157</v>
      </c>
      <c r="E990" s="75" t="s">
        <v>2224</v>
      </c>
      <c r="F990" s="84" t="s">
        <v>4129</v>
      </c>
      <c r="G990" s="77" t="s">
        <v>2338</v>
      </c>
      <c r="H990" s="78">
        <v>25000000</v>
      </c>
      <c r="I990" s="78">
        <v>25000000</v>
      </c>
      <c r="J990" s="79" t="s">
        <v>2874</v>
      </c>
      <c r="K990" s="79" t="s">
        <v>2221</v>
      </c>
      <c r="L990" s="76" t="s">
        <v>2582</v>
      </c>
      <c r="M990" s="76" t="s">
        <v>2583</v>
      </c>
      <c r="N990" s="76" t="s">
        <v>2584</v>
      </c>
      <c r="O990" s="76" t="s">
        <v>2585</v>
      </c>
      <c r="P990" s="79" t="s">
        <v>2592</v>
      </c>
      <c r="Q990" s="79" t="s">
        <v>2608</v>
      </c>
      <c r="R990" s="79" t="s">
        <v>2594</v>
      </c>
      <c r="S990" s="79" t="s">
        <v>2595</v>
      </c>
      <c r="T990" s="79">
        <v>34020103</v>
      </c>
      <c r="U990" s="80" t="s">
        <v>2609</v>
      </c>
      <c r="V990" s="80"/>
      <c r="W990" s="79"/>
      <c r="X990" s="81"/>
      <c r="Y990" s="79"/>
      <c r="Z990" s="79"/>
      <c r="AA990" s="82" t="str">
        <f t="shared" si="19"/>
        <v/>
      </c>
      <c r="AB990" s="80"/>
      <c r="AC990" s="80"/>
      <c r="AD990" s="80"/>
      <c r="AE990" s="76" t="s">
        <v>6354</v>
      </c>
      <c r="AF990" s="79" t="s">
        <v>2591</v>
      </c>
      <c r="AG990" s="76" t="s">
        <v>2510</v>
      </c>
    </row>
    <row r="991" spans="1:33" s="83" customFormat="1" ht="51" x14ac:dyDescent="0.25">
      <c r="A991" s="74" t="s">
        <v>2581</v>
      </c>
      <c r="B991" s="75">
        <v>77101703</v>
      </c>
      <c r="C991" s="76" t="s">
        <v>6355</v>
      </c>
      <c r="D991" s="76" t="s">
        <v>3168</v>
      </c>
      <c r="E991" s="75" t="s">
        <v>2219</v>
      </c>
      <c r="F991" s="75" t="s">
        <v>2260</v>
      </c>
      <c r="G991" s="77" t="s">
        <v>2338</v>
      </c>
      <c r="H991" s="78">
        <v>60000000</v>
      </c>
      <c r="I991" s="78">
        <v>60000000</v>
      </c>
      <c r="J991" s="79" t="s">
        <v>2874</v>
      </c>
      <c r="K991" s="79" t="s">
        <v>2221</v>
      </c>
      <c r="L991" s="76" t="s">
        <v>2582</v>
      </c>
      <c r="M991" s="76" t="s">
        <v>2583</v>
      </c>
      <c r="N991" s="76" t="s">
        <v>2584</v>
      </c>
      <c r="O991" s="76" t="s">
        <v>2585</v>
      </c>
      <c r="P991" s="79" t="s">
        <v>2596</v>
      </c>
      <c r="Q991" s="79" t="s">
        <v>2610</v>
      </c>
      <c r="R991" s="79" t="s">
        <v>2598</v>
      </c>
      <c r="S991" s="79" t="s">
        <v>2599</v>
      </c>
      <c r="T991" s="79">
        <v>34020206</v>
      </c>
      <c r="U991" s="80" t="s">
        <v>409</v>
      </c>
      <c r="V991" s="80"/>
      <c r="W991" s="79"/>
      <c r="X991" s="81"/>
      <c r="Y991" s="79"/>
      <c r="Z991" s="79"/>
      <c r="AA991" s="82" t="str">
        <f t="shared" si="19"/>
        <v/>
      </c>
      <c r="AB991" s="80"/>
      <c r="AC991" s="80"/>
      <c r="AD991" s="80"/>
      <c r="AE991" s="76" t="s">
        <v>6356</v>
      </c>
      <c r="AF991" s="79" t="s">
        <v>2591</v>
      </c>
      <c r="AG991" s="76" t="s">
        <v>2510</v>
      </c>
    </row>
    <row r="992" spans="1:33" s="83" customFormat="1" ht="51" x14ac:dyDescent="0.25">
      <c r="A992" s="74" t="s">
        <v>2581</v>
      </c>
      <c r="B992" s="75">
        <v>77101703</v>
      </c>
      <c r="C992" s="76" t="s">
        <v>6357</v>
      </c>
      <c r="D992" s="76" t="s">
        <v>3168</v>
      </c>
      <c r="E992" s="75" t="s">
        <v>2224</v>
      </c>
      <c r="F992" s="75" t="s">
        <v>2260</v>
      </c>
      <c r="G992" s="77" t="s">
        <v>2338</v>
      </c>
      <c r="H992" s="78">
        <v>70000000</v>
      </c>
      <c r="I992" s="78">
        <v>70000000</v>
      </c>
      <c r="J992" s="79" t="s">
        <v>2874</v>
      </c>
      <c r="K992" s="79" t="s">
        <v>2221</v>
      </c>
      <c r="L992" s="76" t="s">
        <v>2582</v>
      </c>
      <c r="M992" s="76" t="s">
        <v>2583</v>
      </c>
      <c r="N992" s="76" t="s">
        <v>2584</v>
      </c>
      <c r="O992" s="76" t="s">
        <v>2585</v>
      </c>
      <c r="P992" s="79" t="s">
        <v>2596</v>
      </c>
      <c r="Q992" s="79" t="s">
        <v>2610</v>
      </c>
      <c r="R992" s="79" t="s">
        <v>2598</v>
      </c>
      <c r="S992" s="79" t="s">
        <v>2599</v>
      </c>
      <c r="T992" s="79">
        <v>34020206</v>
      </c>
      <c r="U992" s="80" t="s">
        <v>409</v>
      </c>
      <c r="V992" s="80"/>
      <c r="W992" s="79"/>
      <c r="X992" s="81"/>
      <c r="Y992" s="79"/>
      <c r="Z992" s="79"/>
      <c r="AA992" s="82" t="str">
        <f t="shared" si="19"/>
        <v/>
      </c>
      <c r="AB992" s="80"/>
      <c r="AC992" s="80"/>
      <c r="AD992" s="80"/>
      <c r="AE992" s="76" t="s">
        <v>6356</v>
      </c>
      <c r="AF992" s="79" t="s">
        <v>2591</v>
      </c>
      <c r="AG992" s="76" t="s">
        <v>2510</v>
      </c>
    </row>
    <row r="993" spans="1:33" s="83" customFormat="1" ht="51" x14ac:dyDescent="0.25">
      <c r="A993" s="74" t="s">
        <v>2581</v>
      </c>
      <c r="B993" s="75">
        <v>77101703</v>
      </c>
      <c r="C993" s="76" t="s">
        <v>6358</v>
      </c>
      <c r="D993" s="76" t="s">
        <v>3157</v>
      </c>
      <c r="E993" s="75" t="s">
        <v>2224</v>
      </c>
      <c r="F993" s="84" t="s">
        <v>4129</v>
      </c>
      <c r="G993" s="77" t="s">
        <v>2338</v>
      </c>
      <c r="H993" s="78">
        <v>40000000</v>
      </c>
      <c r="I993" s="78">
        <v>40000000</v>
      </c>
      <c r="J993" s="79" t="s">
        <v>2874</v>
      </c>
      <c r="K993" s="79" t="s">
        <v>2221</v>
      </c>
      <c r="L993" s="76" t="s">
        <v>2582</v>
      </c>
      <c r="M993" s="76" t="s">
        <v>2583</v>
      </c>
      <c r="N993" s="76" t="s">
        <v>2584</v>
      </c>
      <c r="O993" s="76" t="s">
        <v>2585</v>
      </c>
      <c r="P993" s="79" t="s">
        <v>2596</v>
      </c>
      <c r="Q993" s="79" t="s">
        <v>2610</v>
      </c>
      <c r="R993" s="79" t="s">
        <v>2598</v>
      </c>
      <c r="S993" s="79" t="s">
        <v>2599</v>
      </c>
      <c r="T993" s="79">
        <v>34020206</v>
      </c>
      <c r="U993" s="80" t="s">
        <v>409</v>
      </c>
      <c r="V993" s="80"/>
      <c r="W993" s="79"/>
      <c r="X993" s="81"/>
      <c r="Y993" s="79"/>
      <c r="Z993" s="79"/>
      <c r="AA993" s="82" t="str">
        <f t="shared" si="19"/>
        <v/>
      </c>
      <c r="AB993" s="80"/>
      <c r="AC993" s="80"/>
      <c r="AD993" s="80"/>
      <c r="AE993" s="76" t="s">
        <v>6356</v>
      </c>
      <c r="AF993" s="79" t="s">
        <v>2591</v>
      </c>
      <c r="AG993" s="76" t="s">
        <v>2510</v>
      </c>
    </row>
    <row r="994" spans="1:33" s="83" customFormat="1" ht="51" x14ac:dyDescent="0.25">
      <c r="A994" s="74" t="s">
        <v>2581</v>
      </c>
      <c r="B994" s="75">
        <v>77101703</v>
      </c>
      <c r="C994" s="76" t="s">
        <v>6359</v>
      </c>
      <c r="D994" s="76" t="s">
        <v>3157</v>
      </c>
      <c r="E994" s="75" t="s">
        <v>2224</v>
      </c>
      <c r="F994" s="84" t="s">
        <v>4129</v>
      </c>
      <c r="G994" s="77" t="s">
        <v>2338</v>
      </c>
      <c r="H994" s="78">
        <v>75000000</v>
      </c>
      <c r="I994" s="78">
        <v>75000000</v>
      </c>
      <c r="J994" s="79" t="s">
        <v>2874</v>
      </c>
      <c r="K994" s="79" t="s">
        <v>2221</v>
      </c>
      <c r="L994" s="76" t="s">
        <v>2582</v>
      </c>
      <c r="M994" s="76" t="s">
        <v>2583</v>
      </c>
      <c r="N994" s="76" t="s">
        <v>2584</v>
      </c>
      <c r="O994" s="76" t="s">
        <v>2585</v>
      </c>
      <c r="P994" s="79" t="s">
        <v>2596</v>
      </c>
      <c r="Q994" s="79" t="s">
        <v>2610</v>
      </c>
      <c r="R994" s="79" t="s">
        <v>2598</v>
      </c>
      <c r="S994" s="79" t="s">
        <v>2599</v>
      </c>
      <c r="T994" s="79">
        <v>34020206</v>
      </c>
      <c r="U994" s="80" t="s">
        <v>409</v>
      </c>
      <c r="V994" s="80"/>
      <c r="W994" s="79"/>
      <c r="X994" s="81"/>
      <c r="Y994" s="79"/>
      <c r="Z994" s="79"/>
      <c r="AA994" s="82" t="str">
        <f t="shared" si="19"/>
        <v/>
      </c>
      <c r="AB994" s="80"/>
      <c r="AC994" s="80"/>
      <c r="AD994" s="80"/>
      <c r="AE994" s="76" t="s">
        <v>2590</v>
      </c>
      <c r="AF994" s="79" t="s">
        <v>2591</v>
      </c>
      <c r="AG994" s="76" t="s">
        <v>2510</v>
      </c>
    </row>
    <row r="995" spans="1:33" s="83" customFormat="1" ht="63.75" x14ac:dyDescent="0.25">
      <c r="A995" s="74" t="s">
        <v>2581</v>
      </c>
      <c r="B995" s="75">
        <v>77101604</v>
      </c>
      <c r="C995" s="76" t="s">
        <v>6360</v>
      </c>
      <c r="D995" s="76" t="s">
        <v>3157</v>
      </c>
      <c r="E995" s="75" t="s">
        <v>2224</v>
      </c>
      <c r="F995" s="84" t="s">
        <v>4129</v>
      </c>
      <c r="G995" s="77" t="s">
        <v>2338</v>
      </c>
      <c r="H995" s="78">
        <v>20000000</v>
      </c>
      <c r="I995" s="78">
        <v>20000000</v>
      </c>
      <c r="J995" s="79" t="s">
        <v>2874</v>
      </c>
      <c r="K995" s="79" t="s">
        <v>2221</v>
      </c>
      <c r="L995" s="76" t="s">
        <v>2582</v>
      </c>
      <c r="M995" s="76" t="s">
        <v>2583</v>
      </c>
      <c r="N995" s="76" t="s">
        <v>2584</v>
      </c>
      <c r="O995" s="76" t="s">
        <v>2585</v>
      </c>
      <c r="P995" s="79" t="s">
        <v>2596</v>
      </c>
      <c r="Q995" s="79" t="s">
        <v>2612</v>
      </c>
      <c r="R995" s="79" t="s">
        <v>2598</v>
      </c>
      <c r="S995" s="79" t="s">
        <v>2599</v>
      </c>
      <c r="T995" s="79">
        <v>34020208</v>
      </c>
      <c r="U995" s="80" t="s">
        <v>2613</v>
      </c>
      <c r="V995" s="80"/>
      <c r="W995" s="79"/>
      <c r="X995" s="81"/>
      <c r="Y995" s="79"/>
      <c r="Z995" s="79"/>
      <c r="AA995" s="82" t="str">
        <f t="shared" si="19"/>
        <v/>
      </c>
      <c r="AB995" s="80"/>
      <c r="AC995" s="80"/>
      <c r="AD995" s="80"/>
      <c r="AE995" s="76" t="s">
        <v>6351</v>
      </c>
      <c r="AF995" s="79" t="s">
        <v>2591</v>
      </c>
      <c r="AG995" s="76" t="s">
        <v>2510</v>
      </c>
    </row>
    <row r="996" spans="1:33" s="83" customFormat="1" ht="51" x14ac:dyDescent="0.25">
      <c r="A996" s="74" t="s">
        <v>2581</v>
      </c>
      <c r="B996" s="75">
        <v>77101604</v>
      </c>
      <c r="C996" s="76" t="s">
        <v>6361</v>
      </c>
      <c r="D996" s="76" t="s">
        <v>3161</v>
      </c>
      <c r="E996" s="75" t="s">
        <v>2302</v>
      </c>
      <c r="F996" s="84" t="s">
        <v>4129</v>
      </c>
      <c r="G996" s="77" t="s">
        <v>2338</v>
      </c>
      <c r="H996" s="78">
        <v>96281203</v>
      </c>
      <c r="I996" s="78">
        <v>96281203</v>
      </c>
      <c r="J996" s="79" t="s">
        <v>2874</v>
      </c>
      <c r="K996" s="79" t="s">
        <v>2221</v>
      </c>
      <c r="L996" s="76" t="s">
        <v>2582</v>
      </c>
      <c r="M996" s="76" t="s">
        <v>2583</v>
      </c>
      <c r="N996" s="76" t="s">
        <v>2584</v>
      </c>
      <c r="O996" s="76" t="s">
        <v>2585</v>
      </c>
      <c r="P996" s="79" t="s">
        <v>2596</v>
      </c>
      <c r="Q996" s="79" t="s">
        <v>2614</v>
      </c>
      <c r="R996" s="79" t="s">
        <v>2598</v>
      </c>
      <c r="S996" s="79" t="s">
        <v>2599</v>
      </c>
      <c r="T996" s="79">
        <v>34020202</v>
      </c>
      <c r="U996" s="80" t="s">
        <v>405</v>
      </c>
      <c r="V996" s="80"/>
      <c r="W996" s="79"/>
      <c r="X996" s="81"/>
      <c r="Y996" s="79"/>
      <c r="Z996" s="79"/>
      <c r="AA996" s="82" t="str">
        <f t="shared" si="19"/>
        <v/>
      </c>
      <c r="AB996" s="80"/>
      <c r="AC996" s="80"/>
      <c r="AD996" s="80"/>
      <c r="AE996" s="76" t="s">
        <v>2615</v>
      </c>
      <c r="AF996" s="79" t="s">
        <v>2591</v>
      </c>
      <c r="AG996" s="76" t="s">
        <v>2510</v>
      </c>
    </row>
    <row r="997" spans="1:33" s="83" customFormat="1" ht="51" x14ac:dyDescent="0.25">
      <c r="A997" s="74" t="s">
        <v>2581</v>
      </c>
      <c r="B997" s="75">
        <v>77111603</v>
      </c>
      <c r="C997" s="76" t="s">
        <v>6362</v>
      </c>
      <c r="D997" s="76" t="s">
        <v>3161</v>
      </c>
      <c r="E997" s="75" t="s">
        <v>2302</v>
      </c>
      <c r="F997" s="84" t="s">
        <v>4129</v>
      </c>
      <c r="G997" s="77" t="s">
        <v>2338</v>
      </c>
      <c r="H997" s="78">
        <v>99330187</v>
      </c>
      <c r="I997" s="78">
        <v>99330187</v>
      </c>
      <c r="J997" s="79" t="s">
        <v>2874</v>
      </c>
      <c r="K997" s="79" t="s">
        <v>2221</v>
      </c>
      <c r="L997" s="76" t="s">
        <v>2582</v>
      </c>
      <c r="M997" s="76" t="s">
        <v>2583</v>
      </c>
      <c r="N997" s="76" t="s">
        <v>2584</v>
      </c>
      <c r="O997" s="76" t="s">
        <v>2585</v>
      </c>
      <c r="P997" s="79" t="s">
        <v>2596</v>
      </c>
      <c r="Q997" s="79" t="s">
        <v>2618</v>
      </c>
      <c r="R997" s="79" t="s">
        <v>2598</v>
      </c>
      <c r="S997" s="79" t="s">
        <v>2599</v>
      </c>
      <c r="T997" s="79">
        <v>34020201</v>
      </c>
      <c r="U997" s="80" t="s">
        <v>404</v>
      </c>
      <c r="V997" s="80"/>
      <c r="W997" s="79"/>
      <c r="X997" s="81"/>
      <c r="Y997" s="79"/>
      <c r="Z997" s="79"/>
      <c r="AA997" s="82" t="str">
        <f t="shared" si="19"/>
        <v/>
      </c>
      <c r="AB997" s="80"/>
      <c r="AC997" s="80"/>
      <c r="AD997" s="80"/>
      <c r="AE997" s="76" t="s">
        <v>6354</v>
      </c>
      <c r="AF997" s="79" t="s">
        <v>2591</v>
      </c>
      <c r="AG997" s="76" t="s">
        <v>2510</v>
      </c>
    </row>
    <row r="998" spans="1:33" s="83" customFormat="1" ht="51" x14ac:dyDescent="0.25">
      <c r="A998" s="74" t="s">
        <v>2581</v>
      </c>
      <c r="B998" s="75">
        <v>77111603</v>
      </c>
      <c r="C998" s="76" t="s">
        <v>6363</v>
      </c>
      <c r="D998" s="76" t="s">
        <v>3161</v>
      </c>
      <c r="E998" s="75" t="s">
        <v>4741</v>
      </c>
      <c r="F998" s="84" t="s">
        <v>4129</v>
      </c>
      <c r="G998" s="77" t="s">
        <v>2338</v>
      </c>
      <c r="H998" s="78">
        <v>230000000</v>
      </c>
      <c r="I998" s="78">
        <v>230000000</v>
      </c>
      <c r="J998" s="79" t="s">
        <v>2874</v>
      </c>
      <c r="K998" s="79" t="s">
        <v>2221</v>
      </c>
      <c r="L998" s="76" t="s">
        <v>2582</v>
      </c>
      <c r="M998" s="76" t="s">
        <v>2583</v>
      </c>
      <c r="N998" s="76" t="s">
        <v>2584</v>
      </c>
      <c r="O998" s="76" t="s">
        <v>2585</v>
      </c>
      <c r="P998" s="79" t="s">
        <v>2596</v>
      </c>
      <c r="Q998" s="79" t="s">
        <v>2618</v>
      </c>
      <c r="R998" s="79" t="s">
        <v>2598</v>
      </c>
      <c r="S998" s="79" t="s">
        <v>2599</v>
      </c>
      <c r="T998" s="79">
        <v>34020201</v>
      </c>
      <c r="U998" s="80" t="s">
        <v>404</v>
      </c>
      <c r="V998" s="80"/>
      <c r="W998" s="79"/>
      <c r="X998" s="81"/>
      <c r="Y998" s="79"/>
      <c r="Z998" s="79"/>
      <c r="AA998" s="82" t="str">
        <f t="shared" si="19"/>
        <v/>
      </c>
      <c r="AB998" s="80"/>
      <c r="AC998" s="80"/>
      <c r="AD998" s="80"/>
      <c r="AE998" s="76" t="s">
        <v>6354</v>
      </c>
      <c r="AF998" s="79" t="s">
        <v>2591</v>
      </c>
      <c r="AG998" s="76" t="s">
        <v>2510</v>
      </c>
    </row>
    <row r="999" spans="1:33" s="83" customFormat="1" ht="51" x14ac:dyDescent="0.25">
      <c r="A999" s="74" t="s">
        <v>2581</v>
      </c>
      <c r="B999" s="75">
        <v>90121500</v>
      </c>
      <c r="C999" s="76" t="s">
        <v>6364</v>
      </c>
      <c r="D999" s="76" t="s">
        <v>4128</v>
      </c>
      <c r="E999" s="75" t="s">
        <v>2237</v>
      </c>
      <c r="F999" s="84" t="s">
        <v>2834</v>
      </c>
      <c r="G999" s="77" t="s">
        <v>2338</v>
      </c>
      <c r="H999" s="78">
        <v>35000000</v>
      </c>
      <c r="I999" s="78">
        <v>30000000</v>
      </c>
      <c r="J999" s="79" t="s">
        <v>4136</v>
      </c>
      <c r="K999" s="79" t="s">
        <v>2544</v>
      </c>
      <c r="L999" s="76" t="s">
        <v>2582</v>
      </c>
      <c r="M999" s="76" t="s">
        <v>2583</v>
      </c>
      <c r="N999" s="76" t="s">
        <v>2617</v>
      </c>
      <c r="O999" s="76" t="s">
        <v>2585</v>
      </c>
      <c r="P999" s="79"/>
      <c r="Q999" s="79"/>
      <c r="R999" s="79"/>
      <c r="S999" s="79"/>
      <c r="T999" s="79"/>
      <c r="U999" s="80"/>
      <c r="V999" s="80"/>
      <c r="W999" s="79"/>
      <c r="X999" s="81"/>
      <c r="Y999" s="79"/>
      <c r="Z999" s="79"/>
      <c r="AA999" s="82" t="str">
        <f t="shared" si="19"/>
        <v/>
      </c>
      <c r="AB999" s="80"/>
      <c r="AC999" s="80"/>
      <c r="AD999" s="80" t="s">
        <v>6365</v>
      </c>
      <c r="AE999" s="76" t="s">
        <v>6366</v>
      </c>
      <c r="AF999" s="79" t="s">
        <v>2591</v>
      </c>
      <c r="AG999" s="76" t="s">
        <v>2510</v>
      </c>
    </row>
    <row r="1000" spans="1:33" s="83" customFormat="1" ht="51" x14ac:dyDescent="0.25">
      <c r="A1000" s="74" t="s">
        <v>2581</v>
      </c>
      <c r="B1000" s="75">
        <v>80111504</v>
      </c>
      <c r="C1000" s="76" t="s">
        <v>6367</v>
      </c>
      <c r="D1000" s="76" t="s">
        <v>4128</v>
      </c>
      <c r="E1000" s="75" t="s">
        <v>2237</v>
      </c>
      <c r="F1000" s="84" t="s">
        <v>2834</v>
      </c>
      <c r="G1000" s="77" t="s">
        <v>2338</v>
      </c>
      <c r="H1000" s="78">
        <v>103718797</v>
      </c>
      <c r="I1000" s="78">
        <v>103718797</v>
      </c>
      <c r="J1000" s="79" t="s">
        <v>2874</v>
      </c>
      <c r="K1000" s="79" t="s">
        <v>2221</v>
      </c>
      <c r="L1000" s="76" t="s">
        <v>2582</v>
      </c>
      <c r="M1000" s="76" t="s">
        <v>2583</v>
      </c>
      <c r="N1000" s="76" t="s">
        <v>2584</v>
      </c>
      <c r="O1000" s="76" t="s">
        <v>2585</v>
      </c>
      <c r="P1000" s="79" t="s">
        <v>2596</v>
      </c>
      <c r="Q1000" s="79" t="s">
        <v>2616</v>
      </c>
      <c r="R1000" s="79" t="s">
        <v>2598</v>
      </c>
      <c r="S1000" s="79" t="s">
        <v>2599</v>
      </c>
      <c r="T1000" s="79">
        <v>34020205</v>
      </c>
      <c r="U1000" s="80" t="s">
        <v>408</v>
      </c>
      <c r="V1000" s="80"/>
      <c r="W1000" s="79"/>
      <c r="X1000" s="81"/>
      <c r="Y1000" s="79"/>
      <c r="Z1000" s="79"/>
      <c r="AA1000" s="82" t="str">
        <f t="shared" si="19"/>
        <v/>
      </c>
      <c r="AB1000" s="80"/>
      <c r="AC1000" s="80"/>
      <c r="AD1000" s="80" t="s">
        <v>6368</v>
      </c>
      <c r="AE1000" s="76" t="s">
        <v>2221</v>
      </c>
      <c r="AF1000" s="79" t="s">
        <v>2223</v>
      </c>
      <c r="AG1000" s="76" t="s">
        <v>3110</v>
      </c>
    </row>
    <row r="1001" spans="1:33" s="83" customFormat="1" ht="51" x14ac:dyDescent="0.25">
      <c r="A1001" s="74" t="s">
        <v>2581</v>
      </c>
      <c r="B1001" s="75">
        <v>80111504</v>
      </c>
      <c r="C1001" s="76" t="s">
        <v>4105</v>
      </c>
      <c r="D1001" s="76" t="s">
        <v>4128</v>
      </c>
      <c r="E1001" s="75" t="s">
        <v>2237</v>
      </c>
      <c r="F1001" s="84" t="s">
        <v>2834</v>
      </c>
      <c r="G1001" s="77" t="s">
        <v>2338</v>
      </c>
      <c r="H1001" s="78">
        <v>103718797</v>
      </c>
      <c r="I1001" s="78">
        <v>103718797</v>
      </c>
      <c r="J1001" s="79" t="s">
        <v>2874</v>
      </c>
      <c r="K1001" s="79" t="s">
        <v>2221</v>
      </c>
      <c r="L1001" s="76" t="s">
        <v>2582</v>
      </c>
      <c r="M1001" s="76" t="s">
        <v>2583</v>
      </c>
      <c r="N1001" s="76" t="s">
        <v>2584</v>
      </c>
      <c r="O1001" s="76" t="s">
        <v>2585</v>
      </c>
      <c r="P1001" s="79" t="s">
        <v>2596</v>
      </c>
      <c r="Q1001" s="79" t="s">
        <v>2610</v>
      </c>
      <c r="R1001" s="79" t="s">
        <v>2598</v>
      </c>
      <c r="S1001" s="79" t="s">
        <v>2599</v>
      </c>
      <c r="T1001" s="79">
        <v>34020206</v>
      </c>
      <c r="U1001" s="80" t="s">
        <v>409</v>
      </c>
      <c r="V1001" s="80"/>
      <c r="W1001" s="79"/>
      <c r="X1001" s="81"/>
      <c r="Y1001" s="79"/>
      <c r="Z1001" s="79"/>
      <c r="AA1001" s="82" t="str">
        <f t="shared" si="19"/>
        <v/>
      </c>
      <c r="AB1001" s="80"/>
      <c r="AC1001" s="80"/>
      <c r="AD1001" s="80" t="s">
        <v>6368</v>
      </c>
      <c r="AE1001" s="76" t="s">
        <v>2221</v>
      </c>
      <c r="AF1001" s="79" t="s">
        <v>2223</v>
      </c>
      <c r="AG1001" s="76" t="s">
        <v>3110</v>
      </c>
    </row>
    <row r="1002" spans="1:33" s="83" customFormat="1" ht="63.75" x14ac:dyDescent="0.25">
      <c r="A1002" s="74" t="s">
        <v>2581</v>
      </c>
      <c r="B1002" s="75">
        <v>80111504</v>
      </c>
      <c r="C1002" s="76" t="s">
        <v>2619</v>
      </c>
      <c r="D1002" s="76" t="s">
        <v>4128</v>
      </c>
      <c r="E1002" s="75" t="s">
        <v>2224</v>
      </c>
      <c r="F1002" s="84" t="s">
        <v>2834</v>
      </c>
      <c r="G1002" s="77" t="s">
        <v>2338</v>
      </c>
      <c r="H1002" s="78">
        <v>103718797</v>
      </c>
      <c r="I1002" s="78">
        <v>103718797</v>
      </c>
      <c r="J1002" s="79" t="s">
        <v>2874</v>
      </c>
      <c r="K1002" s="79" t="s">
        <v>2221</v>
      </c>
      <c r="L1002" s="76" t="s">
        <v>2582</v>
      </c>
      <c r="M1002" s="76" t="s">
        <v>2583</v>
      </c>
      <c r="N1002" s="76" t="s">
        <v>2584</v>
      </c>
      <c r="O1002" s="76" t="s">
        <v>2585</v>
      </c>
      <c r="P1002" s="79" t="s">
        <v>2600</v>
      </c>
      <c r="Q1002" s="79" t="s">
        <v>2601</v>
      </c>
      <c r="R1002" s="79" t="s">
        <v>2602</v>
      </c>
      <c r="S1002" s="79" t="s">
        <v>2603</v>
      </c>
      <c r="T1002" s="79">
        <v>34020301</v>
      </c>
      <c r="U1002" s="80" t="s">
        <v>392</v>
      </c>
      <c r="V1002" s="80"/>
      <c r="W1002" s="79"/>
      <c r="X1002" s="81"/>
      <c r="Y1002" s="79"/>
      <c r="Z1002" s="79"/>
      <c r="AA1002" s="82" t="str">
        <f t="shared" si="19"/>
        <v/>
      </c>
      <c r="AB1002" s="80"/>
      <c r="AC1002" s="80"/>
      <c r="AD1002" s="80" t="s">
        <v>6368</v>
      </c>
      <c r="AE1002" s="76" t="s">
        <v>2221</v>
      </c>
      <c r="AF1002" s="79" t="s">
        <v>2223</v>
      </c>
      <c r="AG1002" s="76" t="s">
        <v>3110</v>
      </c>
    </row>
    <row r="1003" spans="1:33" s="83" customFormat="1" ht="51" x14ac:dyDescent="0.25">
      <c r="A1003" s="74" t="s">
        <v>2581</v>
      </c>
      <c r="B1003" s="75">
        <v>80111504</v>
      </c>
      <c r="C1003" s="76" t="s">
        <v>4106</v>
      </c>
      <c r="D1003" s="76" t="s">
        <v>3157</v>
      </c>
      <c r="E1003" s="75" t="s">
        <v>2340</v>
      </c>
      <c r="F1003" s="84" t="s">
        <v>2834</v>
      </c>
      <c r="G1003" s="77" t="s">
        <v>2338</v>
      </c>
      <c r="H1003" s="78">
        <v>11951016</v>
      </c>
      <c r="I1003" s="78">
        <v>11951016</v>
      </c>
      <c r="J1003" s="79" t="s">
        <v>2874</v>
      </c>
      <c r="K1003" s="79" t="s">
        <v>2221</v>
      </c>
      <c r="L1003" s="76" t="s">
        <v>2582</v>
      </c>
      <c r="M1003" s="76" t="s">
        <v>2583</v>
      </c>
      <c r="N1003" s="76" t="s">
        <v>2584</v>
      </c>
      <c r="O1003" s="76" t="s">
        <v>2585</v>
      </c>
      <c r="P1003" s="79" t="s">
        <v>2596</v>
      </c>
      <c r="Q1003" s="79" t="s">
        <v>2610</v>
      </c>
      <c r="R1003" s="79" t="s">
        <v>2598</v>
      </c>
      <c r="S1003" s="79" t="s">
        <v>2599</v>
      </c>
      <c r="T1003" s="79">
        <v>34020206</v>
      </c>
      <c r="U1003" s="80" t="s">
        <v>409</v>
      </c>
      <c r="V1003" s="80"/>
      <c r="W1003" s="79"/>
      <c r="X1003" s="81"/>
      <c r="Y1003" s="79"/>
      <c r="Z1003" s="79"/>
      <c r="AA1003" s="82" t="str">
        <f t="shared" si="19"/>
        <v/>
      </c>
      <c r="AB1003" s="80"/>
      <c r="AC1003" s="80"/>
      <c r="AD1003" s="80" t="s">
        <v>6368</v>
      </c>
      <c r="AE1003" s="76" t="s">
        <v>6369</v>
      </c>
      <c r="AF1003" s="79" t="s">
        <v>2591</v>
      </c>
      <c r="AG1003" s="76" t="s">
        <v>2510</v>
      </c>
    </row>
    <row r="1004" spans="1:33" s="83" customFormat="1" ht="63.75" x14ac:dyDescent="0.25">
      <c r="A1004" s="74" t="s">
        <v>2581</v>
      </c>
      <c r="B1004" s="75" t="s">
        <v>6370</v>
      </c>
      <c r="C1004" s="76" t="s">
        <v>2620</v>
      </c>
      <c r="D1004" s="76" t="s">
        <v>4128</v>
      </c>
      <c r="E1004" s="75" t="s">
        <v>2340</v>
      </c>
      <c r="F1004" s="84" t="s">
        <v>2834</v>
      </c>
      <c r="G1004" s="77" t="s">
        <v>2338</v>
      </c>
      <c r="H1004" s="78">
        <v>85000000</v>
      </c>
      <c r="I1004" s="78">
        <v>85000000</v>
      </c>
      <c r="J1004" s="79" t="s">
        <v>2874</v>
      </c>
      <c r="K1004" s="79" t="s">
        <v>2221</v>
      </c>
      <c r="L1004" s="76" t="s">
        <v>2582</v>
      </c>
      <c r="M1004" s="76" t="s">
        <v>2583</v>
      </c>
      <c r="N1004" s="76" t="s">
        <v>2584</v>
      </c>
      <c r="O1004" s="76" t="s">
        <v>2585</v>
      </c>
      <c r="P1004" s="79" t="s">
        <v>2600</v>
      </c>
      <c r="Q1004" s="79" t="s">
        <v>2601</v>
      </c>
      <c r="R1004" s="79" t="s">
        <v>2602</v>
      </c>
      <c r="S1004" s="79" t="s">
        <v>2603</v>
      </c>
      <c r="T1004" s="79">
        <v>34020301</v>
      </c>
      <c r="U1004" s="80" t="s">
        <v>392</v>
      </c>
      <c r="V1004" s="80"/>
      <c r="W1004" s="79"/>
      <c r="X1004" s="81"/>
      <c r="Y1004" s="79"/>
      <c r="Z1004" s="79"/>
      <c r="AA1004" s="82" t="str">
        <f t="shared" si="19"/>
        <v/>
      </c>
      <c r="AB1004" s="80"/>
      <c r="AC1004" s="80"/>
      <c r="AD1004" s="80" t="s">
        <v>6371</v>
      </c>
      <c r="AE1004" s="76" t="s">
        <v>6369</v>
      </c>
      <c r="AF1004" s="79" t="s">
        <v>2591</v>
      </c>
      <c r="AG1004" s="76" t="s">
        <v>2510</v>
      </c>
    </row>
    <row r="1005" spans="1:33" s="83" customFormat="1" ht="51" x14ac:dyDescent="0.25">
      <c r="A1005" s="74" t="s">
        <v>2581</v>
      </c>
      <c r="B1005" s="75" t="s">
        <v>6370</v>
      </c>
      <c r="C1005" s="76" t="s">
        <v>2620</v>
      </c>
      <c r="D1005" s="76" t="s">
        <v>4128</v>
      </c>
      <c r="E1005" s="75" t="s">
        <v>2292</v>
      </c>
      <c r="F1005" s="84" t="s">
        <v>2834</v>
      </c>
      <c r="G1005" s="77" t="s">
        <v>2338</v>
      </c>
      <c r="H1005" s="78">
        <v>85000000</v>
      </c>
      <c r="I1005" s="78">
        <v>85000000</v>
      </c>
      <c r="J1005" s="79" t="s">
        <v>2874</v>
      </c>
      <c r="K1005" s="79" t="s">
        <v>2221</v>
      </c>
      <c r="L1005" s="76" t="s">
        <v>2582</v>
      </c>
      <c r="M1005" s="76" t="s">
        <v>2583</v>
      </c>
      <c r="N1005" s="76" t="s">
        <v>2584</v>
      </c>
      <c r="O1005" s="76" t="s">
        <v>2585</v>
      </c>
      <c r="P1005" s="79" t="s">
        <v>2596</v>
      </c>
      <c r="Q1005" s="79" t="s">
        <v>2610</v>
      </c>
      <c r="R1005" s="79" t="s">
        <v>2598</v>
      </c>
      <c r="S1005" s="79" t="s">
        <v>2599</v>
      </c>
      <c r="T1005" s="79">
        <v>34020206</v>
      </c>
      <c r="U1005" s="80" t="s">
        <v>409</v>
      </c>
      <c r="V1005" s="80"/>
      <c r="W1005" s="79"/>
      <c r="X1005" s="81"/>
      <c r="Y1005" s="79"/>
      <c r="Z1005" s="79"/>
      <c r="AA1005" s="82" t="str">
        <f t="shared" si="19"/>
        <v/>
      </c>
      <c r="AB1005" s="80"/>
      <c r="AC1005" s="80"/>
      <c r="AD1005" s="80" t="s">
        <v>6372</v>
      </c>
      <c r="AE1005" s="76" t="s">
        <v>6369</v>
      </c>
      <c r="AF1005" s="79" t="s">
        <v>2591</v>
      </c>
      <c r="AG1005" s="76" t="s">
        <v>2510</v>
      </c>
    </row>
    <row r="1006" spans="1:33" s="83" customFormat="1" ht="51" x14ac:dyDescent="0.25">
      <c r="A1006" s="74" t="s">
        <v>2581</v>
      </c>
      <c r="B1006" s="75">
        <v>78111800</v>
      </c>
      <c r="C1006" s="76" t="s">
        <v>6373</v>
      </c>
      <c r="D1006" s="76" t="s">
        <v>3168</v>
      </c>
      <c r="E1006" s="75" t="s">
        <v>2219</v>
      </c>
      <c r="F1006" s="75" t="s">
        <v>2291</v>
      </c>
      <c r="G1006" s="77" t="s">
        <v>2338</v>
      </c>
      <c r="H1006" s="78">
        <v>15000000</v>
      </c>
      <c r="I1006" s="78">
        <v>15000000</v>
      </c>
      <c r="J1006" s="79" t="s">
        <v>2874</v>
      </c>
      <c r="K1006" s="79" t="s">
        <v>2221</v>
      </c>
      <c r="L1006" s="76" t="s">
        <v>2582</v>
      </c>
      <c r="M1006" s="76" t="s">
        <v>2583</v>
      </c>
      <c r="N1006" s="76" t="s">
        <v>2584</v>
      </c>
      <c r="O1006" s="76" t="s">
        <v>2585</v>
      </c>
      <c r="P1006" s="79" t="s">
        <v>2596</v>
      </c>
      <c r="Q1006" s="79" t="s">
        <v>2610</v>
      </c>
      <c r="R1006" s="79" t="s">
        <v>2598</v>
      </c>
      <c r="S1006" s="79" t="s">
        <v>2599</v>
      </c>
      <c r="T1006" s="79">
        <v>34020206</v>
      </c>
      <c r="U1006" s="80" t="s">
        <v>409</v>
      </c>
      <c r="V1006" s="80"/>
      <c r="W1006" s="79"/>
      <c r="X1006" s="81"/>
      <c r="Y1006" s="79"/>
      <c r="Z1006" s="79"/>
      <c r="AA1006" s="82" t="str">
        <f t="shared" si="19"/>
        <v/>
      </c>
      <c r="AB1006" s="80"/>
      <c r="AC1006" s="80"/>
      <c r="AD1006" s="80" t="s">
        <v>6374</v>
      </c>
      <c r="AE1006" s="76" t="s">
        <v>6375</v>
      </c>
      <c r="AF1006" s="79" t="s">
        <v>2591</v>
      </c>
      <c r="AG1006" s="76" t="s">
        <v>2510</v>
      </c>
    </row>
    <row r="1007" spans="1:33" s="83" customFormat="1" ht="165.75" x14ac:dyDescent="0.25">
      <c r="A1007" s="74" t="s">
        <v>2621</v>
      </c>
      <c r="B1007" s="75">
        <v>93141500</v>
      </c>
      <c r="C1007" s="76" t="s">
        <v>6376</v>
      </c>
      <c r="D1007" s="76" t="s">
        <v>4128</v>
      </c>
      <c r="E1007" s="75" t="s">
        <v>2219</v>
      </c>
      <c r="F1007" s="84" t="s">
        <v>2834</v>
      </c>
      <c r="G1007" s="77" t="s">
        <v>2338</v>
      </c>
      <c r="H1007" s="78">
        <v>2378012965</v>
      </c>
      <c r="I1007" s="78">
        <v>900000000</v>
      </c>
      <c r="J1007" s="79" t="s">
        <v>4136</v>
      </c>
      <c r="K1007" s="79" t="s">
        <v>2544</v>
      </c>
      <c r="L1007" s="76" t="s">
        <v>2622</v>
      </c>
      <c r="M1007" s="76" t="s">
        <v>2623</v>
      </c>
      <c r="N1007" s="76" t="s">
        <v>2624</v>
      </c>
      <c r="O1007" s="76" t="s">
        <v>2625</v>
      </c>
      <c r="P1007" s="79" t="s">
        <v>2626</v>
      </c>
      <c r="Q1007" s="79" t="s">
        <v>6377</v>
      </c>
      <c r="R1007" s="79" t="s">
        <v>2627</v>
      </c>
      <c r="S1007" s="79" t="s">
        <v>2628</v>
      </c>
      <c r="T1007" s="79" t="s">
        <v>6378</v>
      </c>
      <c r="U1007" s="80" t="s">
        <v>6379</v>
      </c>
      <c r="V1007" s="80">
        <v>7753</v>
      </c>
      <c r="W1007" s="79">
        <v>20917</v>
      </c>
      <c r="X1007" s="81">
        <v>43035</v>
      </c>
      <c r="Y1007" s="79">
        <v>4600007644</v>
      </c>
      <c r="Z1007" s="79">
        <v>4600007644</v>
      </c>
      <c r="AA1007" s="82">
        <f t="shared" si="19"/>
        <v>1</v>
      </c>
      <c r="AB1007" s="80" t="s">
        <v>5083</v>
      </c>
      <c r="AC1007" s="80" t="s">
        <v>2222</v>
      </c>
      <c r="AD1007" s="80"/>
      <c r="AE1007" s="76" t="s">
        <v>6380</v>
      </c>
      <c r="AF1007" s="79" t="s">
        <v>2223</v>
      </c>
      <c r="AG1007" s="76" t="s">
        <v>2632</v>
      </c>
    </row>
    <row r="1008" spans="1:33" s="83" customFormat="1" ht="165.75" x14ac:dyDescent="0.25">
      <c r="A1008" s="74" t="s">
        <v>2621</v>
      </c>
      <c r="B1008" s="75">
        <v>93141500</v>
      </c>
      <c r="C1008" s="76" t="s">
        <v>6376</v>
      </c>
      <c r="D1008" s="76" t="s">
        <v>4128</v>
      </c>
      <c r="E1008" s="75" t="s">
        <v>2219</v>
      </c>
      <c r="F1008" s="84" t="s">
        <v>2834</v>
      </c>
      <c r="G1008" s="77" t="s">
        <v>2338</v>
      </c>
      <c r="H1008" s="78">
        <v>2378012965</v>
      </c>
      <c r="I1008" s="78">
        <v>619980534</v>
      </c>
      <c r="J1008" s="79" t="s">
        <v>4136</v>
      </c>
      <c r="K1008" s="79" t="s">
        <v>2544</v>
      </c>
      <c r="L1008" s="76" t="s">
        <v>2622</v>
      </c>
      <c r="M1008" s="76" t="s">
        <v>2623</v>
      </c>
      <c r="N1008" s="76" t="s">
        <v>2624</v>
      </c>
      <c r="O1008" s="76" t="s">
        <v>2625</v>
      </c>
      <c r="P1008" s="79" t="s">
        <v>2626</v>
      </c>
      <c r="Q1008" s="79" t="s">
        <v>6377</v>
      </c>
      <c r="R1008" s="79" t="s">
        <v>2627</v>
      </c>
      <c r="S1008" s="79" t="s">
        <v>2628</v>
      </c>
      <c r="T1008" s="79" t="s">
        <v>6378</v>
      </c>
      <c r="U1008" s="80" t="s">
        <v>6379</v>
      </c>
      <c r="V1008" s="80">
        <v>7753</v>
      </c>
      <c r="W1008" s="79">
        <v>20918</v>
      </c>
      <c r="X1008" s="81">
        <v>43035</v>
      </c>
      <c r="Y1008" s="79">
        <v>4600007644</v>
      </c>
      <c r="Z1008" s="79">
        <v>4600007644</v>
      </c>
      <c r="AA1008" s="82">
        <f t="shared" si="19"/>
        <v>1</v>
      </c>
      <c r="AB1008" s="80" t="s">
        <v>5083</v>
      </c>
      <c r="AC1008" s="80" t="s">
        <v>2222</v>
      </c>
      <c r="AD1008" s="80"/>
      <c r="AE1008" s="76" t="s">
        <v>6380</v>
      </c>
      <c r="AF1008" s="79" t="s">
        <v>2223</v>
      </c>
      <c r="AG1008" s="76" t="s">
        <v>2632</v>
      </c>
    </row>
    <row r="1009" spans="1:33" s="83" customFormat="1" ht="165.75" x14ac:dyDescent="0.25">
      <c r="A1009" s="74" t="s">
        <v>2621</v>
      </c>
      <c r="B1009" s="75">
        <v>93141500</v>
      </c>
      <c r="C1009" s="76" t="s">
        <v>6376</v>
      </c>
      <c r="D1009" s="76" t="s">
        <v>4128</v>
      </c>
      <c r="E1009" s="75" t="s">
        <v>2219</v>
      </c>
      <c r="F1009" s="84" t="s">
        <v>2834</v>
      </c>
      <c r="G1009" s="77" t="s">
        <v>2338</v>
      </c>
      <c r="H1009" s="78">
        <v>2378012965</v>
      </c>
      <c r="I1009" s="78">
        <v>200000000</v>
      </c>
      <c r="J1009" s="79" t="s">
        <v>4136</v>
      </c>
      <c r="K1009" s="79" t="s">
        <v>2544</v>
      </c>
      <c r="L1009" s="76" t="s">
        <v>2622</v>
      </c>
      <c r="M1009" s="76" t="s">
        <v>2623</v>
      </c>
      <c r="N1009" s="76" t="s">
        <v>2624</v>
      </c>
      <c r="O1009" s="76" t="s">
        <v>2625</v>
      </c>
      <c r="P1009" s="79" t="s">
        <v>2626</v>
      </c>
      <c r="Q1009" s="79" t="s">
        <v>6377</v>
      </c>
      <c r="R1009" s="79" t="s">
        <v>2627</v>
      </c>
      <c r="S1009" s="79" t="s">
        <v>2628</v>
      </c>
      <c r="T1009" s="79" t="s">
        <v>6378</v>
      </c>
      <c r="U1009" s="80" t="s">
        <v>6379</v>
      </c>
      <c r="V1009" s="80">
        <v>7753</v>
      </c>
      <c r="W1009" s="79">
        <v>20919</v>
      </c>
      <c r="X1009" s="81">
        <v>43035</v>
      </c>
      <c r="Y1009" s="79">
        <v>4600007644</v>
      </c>
      <c r="Z1009" s="79">
        <v>4600007644</v>
      </c>
      <c r="AA1009" s="82">
        <f t="shared" si="19"/>
        <v>1</v>
      </c>
      <c r="AB1009" s="80" t="s">
        <v>5083</v>
      </c>
      <c r="AC1009" s="80" t="s">
        <v>2222</v>
      </c>
      <c r="AD1009" s="80"/>
      <c r="AE1009" s="76" t="s">
        <v>6380</v>
      </c>
      <c r="AF1009" s="79" t="s">
        <v>2223</v>
      </c>
      <c r="AG1009" s="76" t="s">
        <v>2632</v>
      </c>
    </row>
    <row r="1010" spans="1:33" s="83" customFormat="1" ht="165.75" x14ac:dyDescent="0.25">
      <c r="A1010" s="74" t="s">
        <v>2621</v>
      </c>
      <c r="B1010" s="75">
        <v>93141500</v>
      </c>
      <c r="C1010" s="76" t="s">
        <v>6376</v>
      </c>
      <c r="D1010" s="76" t="s">
        <v>4128</v>
      </c>
      <c r="E1010" s="75" t="s">
        <v>2340</v>
      </c>
      <c r="F1010" s="84" t="s">
        <v>2834</v>
      </c>
      <c r="G1010" s="77" t="s">
        <v>2338</v>
      </c>
      <c r="H1010" s="78">
        <v>2378012965</v>
      </c>
      <c r="I1010" s="78">
        <v>100000000</v>
      </c>
      <c r="J1010" s="79" t="s">
        <v>4136</v>
      </c>
      <c r="K1010" s="79" t="s">
        <v>2544</v>
      </c>
      <c r="L1010" s="76" t="s">
        <v>2622</v>
      </c>
      <c r="M1010" s="76" t="s">
        <v>2623</v>
      </c>
      <c r="N1010" s="76" t="s">
        <v>2624</v>
      </c>
      <c r="O1010" s="76" t="s">
        <v>2625</v>
      </c>
      <c r="P1010" s="79" t="s">
        <v>2626</v>
      </c>
      <c r="Q1010" s="79" t="s">
        <v>6377</v>
      </c>
      <c r="R1010" s="79" t="s">
        <v>2627</v>
      </c>
      <c r="S1010" s="79" t="s">
        <v>2628</v>
      </c>
      <c r="T1010" s="79" t="s">
        <v>6378</v>
      </c>
      <c r="U1010" s="80" t="s">
        <v>6379</v>
      </c>
      <c r="V1010" s="80">
        <v>7753</v>
      </c>
      <c r="W1010" s="79">
        <v>20920</v>
      </c>
      <c r="X1010" s="81">
        <v>43035</v>
      </c>
      <c r="Y1010" s="79">
        <v>4600007644</v>
      </c>
      <c r="Z1010" s="79">
        <v>4600007644</v>
      </c>
      <c r="AA1010" s="82">
        <f t="shared" si="19"/>
        <v>1</v>
      </c>
      <c r="AB1010" s="80" t="s">
        <v>5083</v>
      </c>
      <c r="AC1010" s="80" t="s">
        <v>2222</v>
      </c>
      <c r="AD1010" s="80"/>
      <c r="AE1010" s="76" t="s">
        <v>6380</v>
      </c>
      <c r="AF1010" s="79" t="s">
        <v>2223</v>
      </c>
      <c r="AG1010" s="76" t="s">
        <v>2632</v>
      </c>
    </row>
    <row r="1011" spans="1:33" s="83" customFormat="1" ht="89.25" x14ac:dyDescent="0.25">
      <c r="A1011" s="74" t="s">
        <v>2621</v>
      </c>
      <c r="B1011" s="75">
        <v>93141500</v>
      </c>
      <c r="C1011" s="76" t="s">
        <v>3076</v>
      </c>
      <c r="D1011" s="76" t="s">
        <v>4128</v>
      </c>
      <c r="E1011" s="75" t="s">
        <v>2340</v>
      </c>
      <c r="F1011" s="84" t="s">
        <v>2834</v>
      </c>
      <c r="G1011" s="77" t="s">
        <v>2338</v>
      </c>
      <c r="H1011" s="78">
        <v>240000000</v>
      </c>
      <c r="I1011" s="78">
        <v>240000000</v>
      </c>
      <c r="J1011" s="79" t="s">
        <v>2874</v>
      </c>
      <c r="K1011" s="79" t="s">
        <v>2221</v>
      </c>
      <c r="L1011" s="76" t="s">
        <v>2622</v>
      </c>
      <c r="M1011" s="76" t="s">
        <v>2623</v>
      </c>
      <c r="N1011" s="76" t="s">
        <v>2624</v>
      </c>
      <c r="O1011" s="76" t="s">
        <v>2625</v>
      </c>
      <c r="P1011" s="79" t="s">
        <v>2626</v>
      </c>
      <c r="Q1011" s="79" t="s">
        <v>2640</v>
      </c>
      <c r="R1011" s="79" t="s">
        <v>2641</v>
      </c>
      <c r="S1011" s="79" t="s">
        <v>2628</v>
      </c>
      <c r="T1011" s="79" t="s">
        <v>2640</v>
      </c>
      <c r="U1011" s="80" t="s">
        <v>6381</v>
      </c>
      <c r="V1011" s="80">
        <v>6359</v>
      </c>
      <c r="W1011" s="79">
        <v>20355</v>
      </c>
      <c r="X1011" s="81">
        <v>42761</v>
      </c>
      <c r="Y1011" s="79">
        <v>460006243</v>
      </c>
      <c r="Z1011" s="79">
        <v>460006243</v>
      </c>
      <c r="AA1011" s="82">
        <f t="shared" si="19"/>
        <v>1</v>
      </c>
      <c r="AB1011" s="80" t="s">
        <v>2642</v>
      </c>
      <c r="AC1011" s="80" t="s">
        <v>2222</v>
      </c>
      <c r="AD1011" s="80" t="s">
        <v>6382</v>
      </c>
      <c r="AE1011" s="76" t="s">
        <v>2643</v>
      </c>
      <c r="AF1011" s="79" t="s">
        <v>2223</v>
      </c>
      <c r="AG1011" s="76" t="s">
        <v>2632</v>
      </c>
    </row>
    <row r="1012" spans="1:33" s="83" customFormat="1" ht="63.75" x14ac:dyDescent="0.25">
      <c r="A1012" s="74" t="s">
        <v>2621</v>
      </c>
      <c r="B1012" s="75">
        <v>93141500</v>
      </c>
      <c r="C1012" s="76" t="s">
        <v>3089</v>
      </c>
      <c r="D1012" s="76" t="s">
        <v>4128</v>
      </c>
      <c r="E1012" s="75" t="s">
        <v>2219</v>
      </c>
      <c r="F1012" s="84" t="s">
        <v>2834</v>
      </c>
      <c r="G1012" s="77" t="s">
        <v>2338</v>
      </c>
      <c r="H1012" s="78">
        <v>150000000</v>
      </c>
      <c r="I1012" s="78">
        <v>150000000</v>
      </c>
      <c r="J1012" s="79" t="s">
        <v>2874</v>
      </c>
      <c r="K1012" s="79" t="s">
        <v>2221</v>
      </c>
      <c r="L1012" s="76" t="s">
        <v>2622</v>
      </c>
      <c r="M1012" s="76" t="s">
        <v>2623</v>
      </c>
      <c r="N1012" s="76" t="s">
        <v>2624</v>
      </c>
      <c r="O1012" s="76" t="s">
        <v>2625</v>
      </c>
      <c r="P1012" s="79" t="s">
        <v>2630</v>
      </c>
      <c r="Q1012" s="79" t="s">
        <v>3427</v>
      </c>
      <c r="R1012" s="79" t="s">
        <v>2630</v>
      </c>
      <c r="S1012" s="79" t="s">
        <v>2631</v>
      </c>
      <c r="T1012" s="79" t="s">
        <v>3427</v>
      </c>
      <c r="U1012" s="80" t="s">
        <v>6383</v>
      </c>
      <c r="V1012" s="80">
        <v>6361</v>
      </c>
      <c r="W1012" s="79">
        <v>20398</v>
      </c>
      <c r="X1012" s="81">
        <v>42769</v>
      </c>
      <c r="Y1012" s="79">
        <v>4600006201</v>
      </c>
      <c r="Z1012" s="79">
        <v>4600006201</v>
      </c>
      <c r="AA1012" s="82">
        <f t="shared" si="19"/>
        <v>1</v>
      </c>
      <c r="AB1012" s="80" t="s">
        <v>3094</v>
      </c>
      <c r="AC1012" s="80" t="s">
        <v>146</v>
      </c>
      <c r="AD1012" s="80" t="s">
        <v>6382</v>
      </c>
      <c r="AE1012" s="76" t="s">
        <v>2643</v>
      </c>
      <c r="AF1012" s="79" t="s">
        <v>2223</v>
      </c>
      <c r="AG1012" s="76" t="s">
        <v>3088</v>
      </c>
    </row>
    <row r="1013" spans="1:33" s="83" customFormat="1" ht="140.25" x14ac:dyDescent="0.25">
      <c r="A1013" s="74" t="s">
        <v>2621</v>
      </c>
      <c r="B1013" s="75">
        <v>78110000</v>
      </c>
      <c r="C1013" s="76" t="s">
        <v>6384</v>
      </c>
      <c r="D1013" s="76" t="s">
        <v>4128</v>
      </c>
      <c r="E1013" s="75" t="s">
        <v>2237</v>
      </c>
      <c r="F1013" s="75" t="s">
        <v>2326</v>
      </c>
      <c r="G1013" s="77" t="s">
        <v>2338</v>
      </c>
      <c r="H1013" s="78">
        <v>70000000</v>
      </c>
      <c r="I1013" s="78">
        <v>70000000</v>
      </c>
      <c r="J1013" s="79" t="s">
        <v>2874</v>
      </c>
      <c r="K1013" s="79" t="s">
        <v>2221</v>
      </c>
      <c r="L1013" s="76" t="s">
        <v>6385</v>
      </c>
      <c r="M1013" s="76" t="s">
        <v>2766</v>
      </c>
      <c r="N1013" s="76" t="s">
        <v>6386</v>
      </c>
      <c r="O1013" s="76" t="s">
        <v>6387</v>
      </c>
      <c r="P1013" s="79" t="s">
        <v>2639</v>
      </c>
      <c r="Q1013" s="79" t="s">
        <v>6388</v>
      </c>
      <c r="R1013" s="79" t="s">
        <v>2639</v>
      </c>
      <c r="S1013" s="79" t="s">
        <v>6389</v>
      </c>
      <c r="T1013" s="79" t="s">
        <v>3430</v>
      </c>
      <c r="U1013" s="80" t="s">
        <v>6390</v>
      </c>
      <c r="V1013" s="80" t="s">
        <v>6391</v>
      </c>
      <c r="W1013" s="79">
        <v>20791</v>
      </c>
      <c r="X1013" s="81">
        <v>43102</v>
      </c>
      <c r="Y1013" s="79"/>
      <c r="Z1013" s="79"/>
      <c r="AA1013" s="82">
        <f t="shared" si="19"/>
        <v>0.33</v>
      </c>
      <c r="AB1013" s="80"/>
      <c r="AC1013" s="80" t="s">
        <v>2412</v>
      </c>
      <c r="AD1013" s="80" t="s">
        <v>6392</v>
      </c>
      <c r="AE1013" s="76" t="s">
        <v>6393</v>
      </c>
      <c r="AF1013" s="79" t="s">
        <v>2223</v>
      </c>
      <c r="AG1013" s="76" t="s">
        <v>3088</v>
      </c>
    </row>
    <row r="1014" spans="1:33" s="83" customFormat="1" ht="63.75" x14ac:dyDescent="0.25">
      <c r="A1014" s="74" t="s">
        <v>2621</v>
      </c>
      <c r="B1014" s="75">
        <v>78110000</v>
      </c>
      <c r="C1014" s="76" t="s">
        <v>6384</v>
      </c>
      <c r="D1014" s="76" t="s">
        <v>4128</v>
      </c>
      <c r="E1014" s="75" t="s">
        <v>2488</v>
      </c>
      <c r="F1014" s="75" t="s">
        <v>2326</v>
      </c>
      <c r="G1014" s="77" t="s">
        <v>2338</v>
      </c>
      <c r="H1014" s="78">
        <v>28910837</v>
      </c>
      <c r="I1014" s="78">
        <v>24574212</v>
      </c>
      <c r="J1014" s="79" t="s">
        <v>4136</v>
      </c>
      <c r="K1014" s="79" t="s">
        <v>2544</v>
      </c>
      <c r="L1014" s="76" t="s">
        <v>6385</v>
      </c>
      <c r="M1014" s="76" t="s">
        <v>2766</v>
      </c>
      <c r="N1014" s="76" t="s">
        <v>6386</v>
      </c>
      <c r="O1014" s="76" t="s">
        <v>6387</v>
      </c>
      <c r="P1014" s="79" t="s">
        <v>2630</v>
      </c>
      <c r="Q1014" s="79" t="s">
        <v>3427</v>
      </c>
      <c r="R1014" s="79" t="s">
        <v>2630</v>
      </c>
      <c r="S1014" s="79" t="s">
        <v>2631</v>
      </c>
      <c r="T1014" s="79" t="s">
        <v>3427</v>
      </c>
      <c r="U1014" s="80" t="s">
        <v>6383</v>
      </c>
      <c r="V1014" s="80">
        <v>6310</v>
      </c>
      <c r="W1014" s="79">
        <v>20795</v>
      </c>
      <c r="X1014" s="81">
        <v>42754</v>
      </c>
      <c r="Y1014" s="79">
        <v>4600006701</v>
      </c>
      <c r="Z1014" s="79">
        <v>4600006701</v>
      </c>
      <c r="AA1014" s="82">
        <f t="shared" si="19"/>
        <v>1</v>
      </c>
      <c r="AB1014" s="80" t="s">
        <v>2644</v>
      </c>
      <c r="AC1014" s="80" t="s">
        <v>2222</v>
      </c>
      <c r="AD1014" s="80" t="s">
        <v>6392</v>
      </c>
      <c r="AE1014" s="76" t="s">
        <v>6393</v>
      </c>
      <c r="AF1014" s="79" t="s">
        <v>2223</v>
      </c>
      <c r="AG1014" s="76" t="s">
        <v>3088</v>
      </c>
    </row>
    <row r="1015" spans="1:33" s="83" customFormat="1" ht="76.5" x14ac:dyDescent="0.25">
      <c r="A1015" s="74" t="s">
        <v>2621</v>
      </c>
      <c r="B1015" s="75">
        <v>93141500</v>
      </c>
      <c r="C1015" s="76" t="s">
        <v>6394</v>
      </c>
      <c r="D1015" s="76" t="s">
        <v>4128</v>
      </c>
      <c r="E1015" s="75" t="s">
        <v>2488</v>
      </c>
      <c r="F1015" s="84" t="s">
        <v>2834</v>
      </c>
      <c r="G1015" s="77" t="s">
        <v>2338</v>
      </c>
      <c r="H1015" s="78">
        <v>36000000</v>
      </c>
      <c r="I1015" s="78">
        <v>36000000</v>
      </c>
      <c r="J1015" s="79" t="s">
        <v>2874</v>
      </c>
      <c r="K1015" s="79" t="s">
        <v>2221</v>
      </c>
      <c r="L1015" s="76" t="s">
        <v>6395</v>
      </c>
      <c r="M1015" s="76" t="s">
        <v>6396</v>
      </c>
      <c r="N1015" s="76" t="s">
        <v>6386</v>
      </c>
      <c r="O1015" s="76" t="s">
        <v>6397</v>
      </c>
      <c r="P1015" s="79" t="s">
        <v>2626</v>
      </c>
      <c r="Q1015" s="79" t="s">
        <v>6398</v>
      </c>
      <c r="R1015" s="79" t="s">
        <v>2641</v>
      </c>
      <c r="S1015" s="79" t="s">
        <v>2628</v>
      </c>
      <c r="T1015" s="79" t="s">
        <v>6398</v>
      </c>
      <c r="U1015" s="80" t="s">
        <v>6399</v>
      </c>
      <c r="V1015" s="80">
        <v>7326</v>
      </c>
      <c r="W1015" s="79">
        <v>20260</v>
      </c>
      <c r="X1015" s="81">
        <v>42941</v>
      </c>
      <c r="Y1015" s="79">
        <v>4600007059</v>
      </c>
      <c r="Z1015" s="79">
        <v>4600007059</v>
      </c>
      <c r="AA1015" s="82">
        <f t="shared" si="19"/>
        <v>1</v>
      </c>
      <c r="AB1015" s="80" t="s">
        <v>6400</v>
      </c>
      <c r="AC1015" s="80" t="s">
        <v>2222</v>
      </c>
      <c r="AD1015" s="80" t="s">
        <v>6401</v>
      </c>
      <c r="AE1015" s="76" t="s">
        <v>6402</v>
      </c>
      <c r="AF1015" s="79" t="s">
        <v>2223</v>
      </c>
      <c r="AG1015" s="76" t="s">
        <v>3088</v>
      </c>
    </row>
    <row r="1016" spans="1:33" s="83" customFormat="1" ht="63.75" x14ac:dyDescent="0.25">
      <c r="A1016" s="74" t="s">
        <v>2621</v>
      </c>
      <c r="B1016" s="75">
        <v>93141500</v>
      </c>
      <c r="C1016" s="76" t="s">
        <v>6403</v>
      </c>
      <c r="D1016" s="76" t="s">
        <v>4603</v>
      </c>
      <c r="E1016" s="75" t="s">
        <v>2488</v>
      </c>
      <c r="F1016" s="84" t="s">
        <v>2834</v>
      </c>
      <c r="G1016" s="77" t="s">
        <v>2338</v>
      </c>
      <c r="H1016" s="78">
        <v>36000000</v>
      </c>
      <c r="I1016" s="78">
        <v>36000000</v>
      </c>
      <c r="J1016" s="79" t="s">
        <v>2874</v>
      </c>
      <c r="K1016" s="79" t="s">
        <v>2221</v>
      </c>
      <c r="L1016" s="76" t="s">
        <v>6395</v>
      </c>
      <c r="M1016" s="76" t="s">
        <v>6396</v>
      </c>
      <c r="N1016" s="76" t="s">
        <v>6386</v>
      </c>
      <c r="O1016" s="76" t="s">
        <v>6397</v>
      </c>
      <c r="P1016" s="79" t="s">
        <v>2626</v>
      </c>
      <c r="Q1016" s="79" t="s">
        <v>6398</v>
      </c>
      <c r="R1016" s="79" t="s">
        <v>2641</v>
      </c>
      <c r="S1016" s="79" t="s">
        <v>2628</v>
      </c>
      <c r="T1016" s="79" t="s">
        <v>6398</v>
      </c>
      <c r="U1016" s="80" t="s">
        <v>6399</v>
      </c>
      <c r="V1016" s="80"/>
      <c r="W1016" s="79">
        <v>20845</v>
      </c>
      <c r="X1016" s="81"/>
      <c r="Y1016" s="79"/>
      <c r="Z1016" s="79"/>
      <c r="AA1016" s="82">
        <f t="shared" si="19"/>
        <v>0</v>
      </c>
      <c r="AB1016" s="80"/>
      <c r="AC1016" s="80" t="s">
        <v>2412</v>
      </c>
      <c r="AD1016" s="80" t="s">
        <v>6401</v>
      </c>
      <c r="AE1016" s="76" t="s">
        <v>6402</v>
      </c>
      <c r="AF1016" s="79" t="s">
        <v>2223</v>
      </c>
      <c r="AG1016" s="76" t="s">
        <v>3088</v>
      </c>
    </row>
    <row r="1017" spans="1:33" s="83" customFormat="1" ht="51" x14ac:dyDescent="0.25">
      <c r="A1017" s="74" t="s">
        <v>2621</v>
      </c>
      <c r="B1017" s="75">
        <v>86110000</v>
      </c>
      <c r="C1017" s="76" t="s">
        <v>6404</v>
      </c>
      <c r="D1017" s="76" t="s">
        <v>3168</v>
      </c>
      <c r="E1017" s="75" t="s">
        <v>2224</v>
      </c>
      <c r="F1017" s="75" t="s">
        <v>2326</v>
      </c>
      <c r="G1017" s="77" t="s">
        <v>2338</v>
      </c>
      <c r="H1017" s="78">
        <v>83445254</v>
      </c>
      <c r="I1017" s="78">
        <v>83445254</v>
      </c>
      <c r="J1017" s="79" t="s">
        <v>2874</v>
      </c>
      <c r="K1017" s="79" t="s">
        <v>2221</v>
      </c>
      <c r="L1017" s="76" t="s">
        <v>6405</v>
      </c>
      <c r="M1017" s="76" t="s">
        <v>2766</v>
      </c>
      <c r="N1017" s="76" t="s">
        <v>6406</v>
      </c>
      <c r="O1017" s="76" t="s">
        <v>6407</v>
      </c>
      <c r="P1017" s="79" t="s">
        <v>2630</v>
      </c>
      <c r="Q1017" s="79" t="s">
        <v>3428</v>
      </c>
      <c r="R1017" s="79" t="s">
        <v>2630</v>
      </c>
      <c r="S1017" s="79" t="s">
        <v>2631</v>
      </c>
      <c r="T1017" s="79" t="s">
        <v>3428</v>
      </c>
      <c r="U1017" s="80" t="s">
        <v>6408</v>
      </c>
      <c r="V1017" s="80"/>
      <c r="W1017" s="79">
        <v>20846</v>
      </c>
      <c r="X1017" s="81"/>
      <c r="Y1017" s="79"/>
      <c r="Z1017" s="79"/>
      <c r="AA1017" s="82">
        <f t="shared" si="19"/>
        <v>0</v>
      </c>
      <c r="AB1017" s="80"/>
      <c r="AC1017" s="80" t="s">
        <v>2412</v>
      </c>
      <c r="AD1017" s="80"/>
      <c r="AE1017" s="76" t="s">
        <v>6409</v>
      </c>
      <c r="AF1017" s="79" t="s">
        <v>2223</v>
      </c>
      <c r="AG1017" s="76" t="s">
        <v>3088</v>
      </c>
    </row>
    <row r="1018" spans="1:33" s="83" customFormat="1" ht="63.75" x14ac:dyDescent="0.25">
      <c r="A1018" s="74" t="s">
        <v>2621</v>
      </c>
      <c r="B1018" s="75">
        <v>86110000</v>
      </c>
      <c r="C1018" s="76" t="s">
        <v>6410</v>
      </c>
      <c r="D1018" s="76" t="s">
        <v>4128</v>
      </c>
      <c r="E1018" s="75" t="s">
        <v>2224</v>
      </c>
      <c r="F1018" s="75" t="s">
        <v>2326</v>
      </c>
      <c r="G1018" s="77" t="s">
        <v>2338</v>
      </c>
      <c r="H1018" s="78">
        <v>650000000</v>
      </c>
      <c r="I1018" s="78">
        <v>650000000</v>
      </c>
      <c r="J1018" s="79" t="s">
        <v>2874</v>
      </c>
      <c r="K1018" s="79" t="s">
        <v>2221</v>
      </c>
      <c r="L1018" s="76" t="s">
        <v>2646</v>
      </c>
      <c r="M1018" s="76" t="s">
        <v>6411</v>
      </c>
      <c r="N1018" s="76" t="s">
        <v>6412</v>
      </c>
      <c r="O1018" s="76" t="s">
        <v>2629</v>
      </c>
      <c r="P1018" s="79" t="s">
        <v>2633</v>
      </c>
      <c r="Q1018" s="79" t="s">
        <v>6413</v>
      </c>
      <c r="R1018" s="79" t="s">
        <v>2633</v>
      </c>
      <c r="S1018" s="79" t="s">
        <v>2634</v>
      </c>
      <c r="T1018" s="79" t="s">
        <v>6413</v>
      </c>
      <c r="U1018" s="80" t="s">
        <v>6414</v>
      </c>
      <c r="V1018" s="80"/>
      <c r="W1018" s="79">
        <v>20847</v>
      </c>
      <c r="X1018" s="81"/>
      <c r="Y1018" s="79"/>
      <c r="Z1018" s="79"/>
      <c r="AA1018" s="82">
        <f t="shared" si="19"/>
        <v>0</v>
      </c>
      <c r="AB1018" s="80"/>
      <c r="AC1018" s="80" t="s">
        <v>2412</v>
      </c>
      <c r="AD1018" s="80"/>
      <c r="AE1018" s="76" t="s">
        <v>6415</v>
      </c>
      <c r="AF1018" s="79" t="s">
        <v>2223</v>
      </c>
      <c r="AG1018" s="76" t="s">
        <v>3088</v>
      </c>
    </row>
    <row r="1019" spans="1:33" s="83" customFormat="1" ht="51" x14ac:dyDescent="0.25">
      <c r="A1019" s="74" t="s">
        <v>2621</v>
      </c>
      <c r="B1019" s="75">
        <v>93141500</v>
      </c>
      <c r="C1019" s="76" t="s">
        <v>6416</v>
      </c>
      <c r="D1019" s="76" t="s">
        <v>3168</v>
      </c>
      <c r="E1019" s="75" t="s">
        <v>2219</v>
      </c>
      <c r="F1019" s="84" t="s">
        <v>4129</v>
      </c>
      <c r="G1019" s="77" t="s">
        <v>2338</v>
      </c>
      <c r="H1019" s="78">
        <v>100000000</v>
      </c>
      <c r="I1019" s="78">
        <v>100000000</v>
      </c>
      <c r="J1019" s="79" t="s">
        <v>2874</v>
      </c>
      <c r="K1019" s="79" t="s">
        <v>2221</v>
      </c>
      <c r="L1019" s="76" t="s">
        <v>6417</v>
      </c>
      <c r="M1019" s="76" t="s">
        <v>2294</v>
      </c>
      <c r="N1019" s="76" t="s">
        <v>6418</v>
      </c>
      <c r="O1019" s="76" t="s">
        <v>6419</v>
      </c>
      <c r="P1019" s="79" t="s">
        <v>2633</v>
      </c>
      <c r="Q1019" s="79" t="s">
        <v>3429</v>
      </c>
      <c r="R1019" s="79" t="s">
        <v>2633</v>
      </c>
      <c r="S1019" s="79" t="s">
        <v>2634</v>
      </c>
      <c r="T1019" s="79" t="s">
        <v>3429</v>
      </c>
      <c r="U1019" s="80" t="s">
        <v>6420</v>
      </c>
      <c r="V1019" s="80"/>
      <c r="W1019" s="79">
        <v>20923</v>
      </c>
      <c r="X1019" s="81"/>
      <c r="Y1019" s="79"/>
      <c r="Z1019" s="79"/>
      <c r="AA1019" s="82">
        <f t="shared" si="19"/>
        <v>0</v>
      </c>
      <c r="AB1019" s="80"/>
      <c r="AC1019" s="80" t="s">
        <v>2412</v>
      </c>
      <c r="AD1019" s="80"/>
      <c r="AE1019" s="76" t="s">
        <v>6421</v>
      </c>
      <c r="AF1019" s="79" t="s">
        <v>2223</v>
      </c>
      <c r="AG1019" s="76" t="s">
        <v>3088</v>
      </c>
    </row>
    <row r="1020" spans="1:33" s="83" customFormat="1" ht="51" x14ac:dyDescent="0.25">
      <c r="A1020" s="74" t="s">
        <v>2621</v>
      </c>
      <c r="B1020" s="75">
        <v>93141500</v>
      </c>
      <c r="C1020" s="76" t="s">
        <v>6422</v>
      </c>
      <c r="D1020" s="76" t="s">
        <v>3168</v>
      </c>
      <c r="E1020" s="75" t="s">
        <v>2224</v>
      </c>
      <c r="F1020" s="75" t="s">
        <v>2326</v>
      </c>
      <c r="G1020" s="77" t="s">
        <v>2338</v>
      </c>
      <c r="H1020" s="78">
        <v>120000000</v>
      </c>
      <c r="I1020" s="78">
        <v>120000000</v>
      </c>
      <c r="J1020" s="79" t="s">
        <v>2874</v>
      </c>
      <c r="K1020" s="79" t="s">
        <v>2221</v>
      </c>
      <c r="L1020" s="76" t="s">
        <v>6423</v>
      </c>
      <c r="M1020" s="76" t="s">
        <v>2766</v>
      </c>
      <c r="N1020" s="76" t="s">
        <v>6424</v>
      </c>
      <c r="O1020" s="76" t="s">
        <v>6425</v>
      </c>
      <c r="P1020" s="79" t="s">
        <v>2639</v>
      </c>
      <c r="Q1020" s="79" t="s">
        <v>3431</v>
      </c>
      <c r="R1020" s="79" t="s">
        <v>2639</v>
      </c>
      <c r="S1020" s="79" t="s">
        <v>6389</v>
      </c>
      <c r="T1020" s="79" t="s">
        <v>3431</v>
      </c>
      <c r="U1020" s="80" t="s">
        <v>6426</v>
      </c>
      <c r="V1020" s="80"/>
      <c r="W1020" s="79">
        <v>20898</v>
      </c>
      <c r="X1020" s="81"/>
      <c r="Y1020" s="79"/>
      <c r="Z1020" s="79"/>
      <c r="AA1020" s="82">
        <f t="shared" si="19"/>
        <v>0</v>
      </c>
      <c r="AB1020" s="80"/>
      <c r="AC1020" s="80" t="s">
        <v>2412</v>
      </c>
      <c r="AD1020" s="80"/>
      <c r="AE1020" s="76" t="s">
        <v>6415</v>
      </c>
      <c r="AF1020" s="79" t="s">
        <v>2223</v>
      </c>
      <c r="AG1020" s="76" t="s">
        <v>3088</v>
      </c>
    </row>
    <row r="1021" spans="1:33" s="83" customFormat="1" ht="63.75" x14ac:dyDescent="0.25">
      <c r="A1021" s="74" t="s">
        <v>2621</v>
      </c>
      <c r="B1021" s="75">
        <v>86110000</v>
      </c>
      <c r="C1021" s="76" t="s">
        <v>6427</v>
      </c>
      <c r="D1021" s="76" t="s">
        <v>3168</v>
      </c>
      <c r="E1021" s="75" t="s">
        <v>2219</v>
      </c>
      <c r="F1021" s="75" t="s">
        <v>2326</v>
      </c>
      <c r="G1021" s="77" t="s">
        <v>2338</v>
      </c>
      <c r="H1021" s="78">
        <v>610000000</v>
      </c>
      <c r="I1021" s="78">
        <v>610000000</v>
      </c>
      <c r="J1021" s="79" t="s">
        <v>2874</v>
      </c>
      <c r="K1021" s="79" t="s">
        <v>2221</v>
      </c>
      <c r="L1021" s="76" t="s">
        <v>2646</v>
      </c>
      <c r="M1021" s="76" t="s">
        <v>6411</v>
      </c>
      <c r="N1021" s="76" t="s">
        <v>6412</v>
      </c>
      <c r="O1021" s="76" t="s">
        <v>2629</v>
      </c>
      <c r="P1021" s="79" t="s">
        <v>2636</v>
      </c>
      <c r="Q1021" s="79" t="s">
        <v>2637</v>
      </c>
      <c r="R1021" s="79" t="s">
        <v>2636</v>
      </c>
      <c r="S1021" s="79" t="s">
        <v>2638</v>
      </c>
      <c r="T1021" s="79" t="s">
        <v>2637</v>
      </c>
      <c r="U1021" s="80" t="s">
        <v>6428</v>
      </c>
      <c r="V1021" s="80"/>
      <c r="W1021" s="79">
        <v>20899</v>
      </c>
      <c r="X1021" s="81"/>
      <c r="Y1021" s="79"/>
      <c r="Z1021" s="79"/>
      <c r="AA1021" s="82">
        <f t="shared" si="19"/>
        <v>0</v>
      </c>
      <c r="AB1021" s="80"/>
      <c r="AC1021" s="80" t="s">
        <v>2412</v>
      </c>
      <c r="AD1021" s="80"/>
      <c r="AE1021" s="76" t="s">
        <v>6429</v>
      </c>
      <c r="AF1021" s="79" t="s">
        <v>2223</v>
      </c>
      <c r="AG1021" s="76" t="s">
        <v>3088</v>
      </c>
    </row>
    <row r="1022" spans="1:33" s="83" customFormat="1" ht="51" x14ac:dyDescent="0.25">
      <c r="A1022" s="74" t="s">
        <v>2621</v>
      </c>
      <c r="B1022" s="75">
        <v>93141500</v>
      </c>
      <c r="C1022" s="76" t="s">
        <v>6430</v>
      </c>
      <c r="D1022" s="76" t="s">
        <v>4128</v>
      </c>
      <c r="E1022" s="75" t="s">
        <v>2219</v>
      </c>
      <c r="F1022" s="75" t="s">
        <v>2326</v>
      </c>
      <c r="G1022" s="77" t="s">
        <v>2338</v>
      </c>
      <c r="H1022" s="78">
        <v>128000000</v>
      </c>
      <c r="I1022" s="78">
        <v>128000000</v>
      </c>
      <c r="J1022" s="79" t="s">
        <v>2874</v>
      </c>
      <c r="K1022" s="79" t="s">
        <v>2221</v>
      </c>
      <c r="L1022" s="76" t="s">
        <v>6431</v>
      </c>
      <c r="M1022" s="76" t="s">
        <v>2766</v>
      </c>
      <c r="N1022" s="76" t="s">
        <v>6406</v>
      </c>
      <c r="O1022" s="76" t="s">
        <v>6432</v>
      </c>
      <c r="P1022" s="79" t="s">
        <v>2626</v>
      </c>
      <c r="Q1022" s="79" t="s">
        <v>3426</v>
      </c>
      <c r="R1022" s="79" t="s">
        <v>2641</v>
      </c>
      <c r="S1022" s="79" t="s">
        <v>2628</v>
      </c>
      <c r="T1022" s="79" t="s">
        <v>3426</v>
      </c>
      <c r="U1022" s="80" t="s">
        <v>6433</v>
      </c>
      <c r="V1022" s="80"/>
      <c r="W1022" s="79"/>
      <c r="X1022" s="81"/>
      <c r="Y1022" s="79"/>
      <c r="Z1022" s="79"/>
      <c r="AA1022" s="82" t="str">
        <f t="shared" si="19"/>
        <v/>
      </c>
      <c r="AB1022" s="80"/>
      <c r="AC1022" s="80" t="s">
        <v>2412</v>
      </c>
      <c r="AD1022" s="80"/>
      <c r="AE1022" s="76" t="s">
        <v>6434</v>
      </c>
      <c r="AF1022" s="79" t="s">
        <v>2223</v>
      </c>
      <c r="AG1022" s="76" t="s">
        <v>3088</v>
      </c>
    </row>
    <row r="1023" spans="1:33" s="83" customFormat="1" ht="63.75" x14ac:dyDescent="0.25">
      <c r="A1023" s="74" t="s">
        <v>2621</v>
      </c>
      <c r="B1023" s="75">
        <v>93141500</v>
      </c>
      <c r="C1023" s="76" t="s">
        <v>6435</v>
      </c>
      <c r="D1023" s="76" t="s">
        <v>3168</v>
      </c>
      <c r="E1023" s="75" t="s">
        <v>2224</v>
      </c>
      <c r="F1023" s="75" t="s">
        <v>2326</v>
      </c>
      <c r="G1023" s="77" t="s">
        <v>2338</v>
      </c>
      <c r="H1023" s="78">
        <v>150000000</v>
      </c>
      <c r="I1023" s="78">
        <v>150000000</v>
      </c>
      <c r="J1023" s="79" t="s">
        <v>2874</v>
      </c>
      <c r="K1023" s="79" t="s">
        <v>2221</v>
      </c>
      <c r="L1023" s="76" t="s">
        <v>2646</v>
      </c>
      <c r="M1023" s="76" t="s">
        <v>6411</v>
      </c>
      <c r="N1023" s="76" t="s">
        <v>6412</v>
      </c>
      <c r="O1023" s="76" t="s">
        <v>2629</v>
      </c>
      <c r="P1023" s="79" t="s">
        <v>3297</v>
      </c>
      <c r="Q1023" s="79" t="s">
        <v>6436</v>
      </c>
      <c r="R1023" s="79" t="s">
        <v>3297</v>
      </c>
      <c r="S1023" s="79" t="s">
        <v>2638</v>
      </c>
      <c r="T1023" s="79" t="s">
        <v>6436</v>
      </c>
      <c r="U1023" s="80" t="s">
        <v>6437</v>
      </c>
      <c r="V1023" s="80"/>
      <c r="W1023" s="79">
        <v>20900</v>
      </c>
      <c r="X1023" s="81"/>
      <c r="Y1023" s="79"/>
      <c r="Z1023" s="79"/>
      <c r="AA1023" s="82">
        <f t="shared" si="19"/>
        <v>0</v>
      </c>
      <c r="AB1023" s="80"/>
      <c r="AC1023" s="80" t="s">
        <v>2412</v>
      </c>
      <c r="AD1023" s="80"/>
      <c r="AE1023" s="76" t="s">
        <v>6438</v>
      </c>
      <c r="AF1023" s="79" t="s">
        <v>2223</v>
      </c>
      <c r="AG1023" s="76" t="s">
        <v>3088</v>
      </c>
    </row>
    <row r="1024" spans="1:33" s="83" customFormat="1" ht="63.75" x14ac:dyDescent="0.25">
      <c r="A1024" s="74" t="s">
        <v>2621</v>
      </c>
      <c r="B1024" s="75">
        <v>93141500</v>
      </c>
      <c r="C1024" s="76" t="s">
        <v>6439</v>
      </c>
      <c r="D1024" s="76" t="s">
        <v>3157</v>
      </c>
      <c r="E1024" s="75" t="s">
        <v>2224</v>
      </c>
      <c r="F1024" s="84" t="s">
        <v>4129</v>
      </c>
      <c r="G1024" s="77" t="s">
        <v>2338</v>
      </c>
      <c r="H1024" s="78">
        <v>6250000</v>
      </c>
      <c r="I1024" s="78">
        <v>6250000</v>
      </c>
      <c r="J1024" s="79" t="s">
        <v>2874</v>
      </c>
      <c r="K1024" s="79" t="s">
        <v>2221</v>
      </c>
      <c r="L1024" s="76" t="s">
        <v>2646</v>
      </c>
      <c r="M1024" s="76" t="s">
        <v>6411</v>
      </c>
      <c r="N1024" s="76" t="s">
        <v>6412</v>
      </c>
      <c r="O1024" s="76" t="s">
        <v>2629</v>
      </c>
      <c r="P1024" s="79" t="s">
        <v>2633</v>
      </c>
      <c r="Q1024" s="79" t="s">
        <v>6440</v>
      </c>
      <c r="R1024" s="79" t="s">
        <v>2633</v>
      </c>
      <c r="S1024" s="79" t="s">
        <v>2634</v>
      </c>
      <c r="T1024" s="79" t="s">
        <v>6440</v>
      </c>
      <c r="U1024" s="80" t="s">
        <v>6441</v>
      </c>
      <c r="V1024" s="80"/>
      <c r="W1024" s="79"/>
      <c r="X1024" s="81"/>
      <c r="Y1024" s="79"/>
      <c r="Z1024" s="79"/>
      <c r="AA1024" s="82" t="str">
        <f t="shared" si="19"/>
        <v/>
      </c>
      <c r="AB1024" s="80"/>
      <c r="AC1024" s="80" t="s">
        <v>2412</v>
      </c>
      <c r="AD1024" s="80"/>
      <c r="AE1024" s="76" t="s">
        <v>6442</v>
      </c>
      <c r="AF1024" s="79" t="s">
        <v>2223</v>
      </c>
      <c r="AG1024" s="76" t="s">
        <v>3088</v>
      </c>
    </row>
    <row r="1025" spans="1:33" s="83" customFormat="1" ht="63.75" x14ac:dyDescent="0.25">
      <c r="A1025" s="74" t="s">
        <v>2621</v>
      </c>
      <c r="B1025" s="75">
        <v>93141500</v>
      </c>
      <c r="C1025" s="76" t="s">
        <v>6443</v>
      </c>
      <c r="D1025" s="76" t="s">
        <v>3157</v>
      </c>
      <c r="E1025" s="75" t="s">
        <v>2224</v>
      </c>
      <c r="F1025" s="84" t="s">
        <v>4129</v>
      </c>
      <c r="G1025" s="77" t="s">
        <v>2338</v>
      </c>
      <c r="H1025" s="78">
        <v>6250000</v>
      </c>
      <c r="I1025" s="78">
        <v>6250000</v>
      </c>
      <c r="J1025" s="79" t="s">
        <v>2874</v>
      </c>
      <c r="K1025" s="79" t="s">
        <v>2221</v>
      </c>
      <c r="L1025" s="76" t="s">
        <v>2646</v>
      </c>
      <c r="M1025" s="76" t="s">
        <v>6411</v>
      </c>
      <c r="N1025" s="76" t="s">
        <v>6412</v>
      </c>
      <c r="O1025" s="76" t="s">
        <v>2629</v>
      </c>
      <c r="P1025" s="79" t="s">
        <v>2633</v>
      </c>
      <c r="Q1025" s="79" t="s">
        <v>6440</v>
      </c>
      <c r="R1025" s="79" t="s">
        <v>2633</v>
      </c>
      <c r="S1025" s="79" t="s">
        <v>2634</v>
      </c>
      <c r="T1025" s="79" t="s">
        <v>6440</v>
      </c>
      <c r="U1025" s="80" t="s">
        <v>6441</v>
      </c>
      <c r="V1025" s="80"/>
      <c r="W1025" s="79"/>
      <c r="X1025" s="81"/>
      <c r="Y1025" s="79"/>
      <c r="Z1025" s="79"/>
      <c r="AA1025" s="82" t="str">
        <f t="shared" si="19"/>
        <v/>
      </c>
      <c r="AB1025" s="80"/>
      <c r="AC1025" s="80" t="s">
        <v>2412</v>
      </c>
      <c r="AD1025" s="80"/>
      <c r="AE1025" s="76" t="s">
        <v>6442</v>
      </c>
      <c r="AF1025" s="79" t="s">
        <v>2223</v>
      </c>
      <c r="AG1025" s="76" t="s">
        <v>3088</v>
      </c>
    </row>
    <row r="1026" spans="1:33" s="83" customFormat="1" ht="63.75" x14ac:dyDescent="0.25">
      <c r="A1026" s="74" t="s">
        <v>2621</v>
      </c>
      <c r="B1026" s="75">
        <v>93141500</v>
      </c>
      <c r="C1026" s="76" t="s">
        <v>6444</v>
      </c>
      <c r="D1026" s="76" t="s">
        <v>3157</v>
      </c>
      <c r="E1026" s="75" t="s">
        <v>2224</v>
      </c>
      <c r="F1026" s="84" t="s">
        <v>4129</v>
      </c>
      <c r="G1026" s="77" t="s">
        <v>2338</v>
      </c>
      <c r="H1026" s="78">
        <v>6250000</v>
      </c>
      <c r="I1026" s="78">
        <v>6250000</v>
      </c>
      <c r="J1026" s="79" t="s">
        <v>2874</v>
      </c>
      <c r="K1026" s="79" t="s">
        <v>2221</v>
      </c>
      <c r="L1026" s="76" t="s">
        <v>2646</v>
      </c>
      <c r="M1026" s="76" t="s">
        <v>6411</v>
      </c>
      <c r="N1026" s="76" t="s">
        <v>6412</v>
      </c>
      <c r="O1026" s="76" t="s">
        <v>2629</v>
      </c>
      <c r="P1026" s="79" t="s">
        <v>2633</v>
      </c>
      <c r="Q1026" s="79" t="s">
        <v>6440</v>
      </c>
      <c r="R1026" s="79" t="s">
        <v>2633</v>
      </c>
      <c r="S1026" s="79" t="s">
        <v>2634</v>
      </c>
      <c r="T1026" s="79" t="s">
        <v>6440</v>
      </c>
      <c r="U1026" s="80" t="s">
        <v>6441</v>
      </c>
      <c r="V1026" s="80"/>
      <c r="W1026" s="79"/>
      <c r="X1026" s="81"/>
      <c r="Y1026" s="79"/>
      <c r="Z1026" s="79"/>
      <c r="AA1026" s="82" t="str">
        <f t="shared" si="19"/>
        <v/>
      </c>
      <c r="AB1026" s="80"/>
      <c r="AC1026" s="80" t="s">
        <v>2412</v>
      </c>
      <c r="AD1026" s="80"/>
      <c r="AE1026" s="76" t="s">
        <v>6442</v>
      </c>
      <c r="AF1026" s="79" t="s">
        <v>2223</v>
      </c>
      <c r="AG1026" s="76" t="s">
        <v>3088</v>
      </c>
    </row>
    <row r="1027" spans="1:33" s="83" customFormat="1" ht="63.75" x14ac:dyDescent="0.25">
      <c r="A1027" s="74" t="s">
        <v>2621</v>
      </c>
      <c r="B1027" s="75">
        <v>93141500</v>
      </c>
      <c r="C1027" s="76" t="s">
        <v>6445</v>
      </c>
      <c r="D1027" s="76" t="s">
        <v>3157</v>
      </c>
      <c r="E1027" s="75" t="s">
        <v>2224</v>
      </c>
      <c r="F1027" s="84" t="s">
        <v>4129</v>
      </c>
      <c r="G1027" s="77" t="s">
        <v>2338</v>
      </c>
      <c r="H1027" s="78">
        <v>6250000</v>
      </c>
      <c r="I1027" s="78">
        <v>6250000</v>
      </c>
      <c r="J1027" s="79" t="s">
        <v>2874</v>
      </c>
      <c r="K1027" s="79" t="s">
        <v>2221</v>
      </c>
      <c r="L1027" s="76" t="s">
        <v>2646</v>
      </c>
      <c r="M1027" s="76" t="s">
        <v>6411</v>
      </c>
      <c r="N1027" s="76" t="s">
        <v>6412</v>
      </c>
      <c r="O1027" s="76" t="s">
        <v>2629</v>
      </c>
      <c r="P1027" s="79" t="s">
        <v>2633</v>
      </c>
      <c r="Q1027" s="79" t="s">
        <v>6440</v>
      </c>
      <c r="R1027" s="79" t="s">
        <v>2633</v>
      </c>
      <c r="S1027" s="79" t="s">
        <v>2634</v>
      </c>
      <c r="T1027" s="79" t="s">
        <v>6440</v>
      </c>
      <c r="U1027" s="80" t="s">
        <v>6441</v>
      </c>
      <c r="V1027" s="80"/>
      <c r="W1027" s="79"/>
      <c r="X1027" s="81"/>
      <c r="Y1027" s="79"/>
      <c r="Z1027" s="79"/>
      <c r="AA1027" s="82" t="str">
        <f t="shared" si="19"/>
        <v/>
      </c>
      <c r="AB1027" s="80"/>
      <c r="AC1027" s="80" t="s">
        <v>2412</v>
      </c>
      <c r="AD1027" s="80"/>
      <c r="AE1027" s="76" t="s">
        <v>6442</v>
      </c>
      <c r="AF1027" s="79" t="s">
        <v>2223</v>
      </c>
      <c r="AG1027" s="76" t="s">
        <v>3088</v>
      </c>
    </row>
    <row r="1028" spans="1:33" s="83" customFormat="1" ht="63.75" x14ac:dyDescent="0.25">
      <c r="A1028" s="74" t="s">
        <v>2621</v>
      </c>
      <c r="B1028" s="75">
        <v>93141500</v>
      </c>
      <c r="C1028" s="76" t="s">
        <v>6446</v>
      </c>
      <c r="D1028" s="76" t="s">
        <v>3157</v>
      </c>
      <c r="E1028" s="75" t="s">
        <v>2224</v>
      </c>
      <c r="F1028" s="84" t="s">
        <v>4129</v>
      </c>
      <c r="G1028" s="77" t="s">
        <v>2338</v>
      </c>
      <c r="H1028" s="78">
        <v>6250000</v>
      </c>
      <c r="I1028" s="78">
        <v>6250000</v>
      </c>
      <c r="J1028" s="79" t="s">
        <v>2874</v>
      </c>
      <c r="K1028" s="79" t="s">
        <v>2221</v>
      </c>
      <c r="L1028" s="76" t="s">
        <v>2646</v>
      </c>
      <c r="M1028" s="76" t="s">
        <v>6411</v>
      </c>
      <c r="N1028" s="76" t="s">
        <v>6412</v>
      </c>
      <c r="O1028" s="76" t="s">
        <v>2629</v>
      </c>
      <c r="P1028" s="79" t="s">
        <v>2633</v>
      </c>
      <c r="Q1028" s="79" t="s">
        <v>6440</v>
      </c>
      <c r="R1028" s="79" t="s">
        <v>2633</v>
      </c>
      <c r="S1028" s="79" t="s">
        <v>2634</v>
      </c>
      <c r="T1028" s="79" t="s">
        <v>6440</v>
      </c>
      <c r="U1028" s="80" t="s">
        <v>6441</v>
      </c>
      <c r="V1028" s="80"/>
      <c r="W1028" s="79"/>
      <c r="X1028" s="81"/>
      <c r="Y1028" s="79"/>
      <c r="Z1028" s="79"/>
      <c r="AA1028" s="82" t="str">
        <f t="shared" si="19"/>
        <v/>
      </c>
      <c r="AB1028" s="80"/>
      <c r="AC1028" s="80" t="s">
        <v>2412</v>
      </c>
      <c r="AD1028" s="80"/>
      <c r="AE1028" s="76" t="s">
        <v>6442</v>
      </c>
      <c r="AF1028" s="79" t="s">
        <v>2223</v>
      </c>
      <c r="AG1028" s="76" t="s">
        <v>3088</v>
      </c>
    </row>
    <row r="1029" spans="1:33" s="83" customFormat="1" ht="63.75" x14ac:dyDescent="0.25">
      <c r="A1029" s="74" t="s">
        <v>2621</v>
      </c>
      <c r="B1029" s="75">
        <v>93141500</v>
      </c>
      <c r="C1029" s="76" t="s">
        <v>6447</v>
      </c>
      <c r="D1029" s="76" t="s">
        <v>3157</v>
      </c>
      <c r="E1029" s="75" t="s">
        <v>2224</v>
      </c>
      <c r="F1029" s="84" t="s">
        <v>4129</v>
      </c>
      <c r="G1029" s="77" t="s">
        <v>2338</v>
      </c>
      <c r="H1029" s="78">
        <v>6250000</v>
      </c>
      <c r="I1029" s="78">
        <v>6250000</v>
      </c>
      <c r="J1029" s="79" t="s">
        <v>2874</v>
      </c>
      <c r="K1029" s="79" t="s">
        <v>2221</v>
      </c>
      <c r="L1029" s="76" t="s">
        <v>2646</v>
      </c>
      <c r="M1029" s="76" t="s">
        <v>6411</v>
      </c>
      <c r="N1029" s="76" t="s">
        <v>6412</v>
      </c>
      <c r="O1029" s="76" t="s">
        <v>2629</v>
      </c>
      <c r="P1029" s="79" t="s">
        <v>2633</v>
      </c>
      <c r="Q1029" s="79" t="s">
        <v>6440</v>
      </c>
      <c r="R1029" s="79" t="s">
        <v>2633</v>
      </c>
      <c r="S1029" s="79" t="s">
        <v>2634</v>
      </c>
      <c r="T1029" s="79" t="s">
        <v>6440</v>
      </c>
      <c r="U1029" s="80" t="s">
        <v>6441</v>
      </c>
      <c r="V1029" s="80"/>
      <c r="W1029" s="79"/>
      <c r="X1029" s="81"/>
      <c r="Y1029" s="79"/>
      <c r="Z1029" s="79"/>
      <c r="AA1029" s="82" t="str">
        <f t="shared" si="19"/>
        <v/>
      </c>
      <c r="AB1029" s="80"/>
      <c r="AC1029" s="80" t="s">
        <v>2412</v>
      </c>
      <c r="AD1029" s="80"/>
      <c r="AE1029" s="76" t="s">
        <v>6442</v>
      </c>
      <c r="AF1029" s="79" t="s">
        <v>2223</v>
      </c>
      <c r="AG1029" s="76" t="s">
        <v>3088</v>
      </c>
    </row>
    <row r="1030" spans="1:33" s="83" customFormat="1" ht="63.75" x14ac:dyDescent="0.25">
      <c r="A1030" s="74" t="s">
        <v>2621</v>
      </c>
      <c r="B1030" s="75">
        <v>93141500</v>
      </c>
      <c r="C1030" s="76" t="s">
        <v>6448</v>
      </c>
      <c r="D1030" s="76" t="s">
        <v>3157</v>
      </c>
      <c r="E1030" s="75" t="s">
        <v>2224</v>
      </c>
      <c r="F1030" s="84" t="s">
        <v>4129</v>
      </c>
      <c r="G1030" s="77" t="s">
        <v>2338</v>
      </c>
      <c r="H1030" s="78">
        <v>6250000</v>
      </c>
      <c r="I1030" s="78">
        <v>6250000</v>
      </c>
      <c r="J1030" s="79" t="s">
        <v>2874</v>
      </c>
      <c r="K1030" s="79" t="s">
        <v>2221</v>
      </c>
      <c r="L1030" s="76" t="s">
        <v>2646</v>
      </c>
      <c r="M1030" s="76" t="s">
        <v>6411</v>
      </c>
      <c r="N1030" s="76" t="s">
        <v>6412</v>
      </c>
      <c r="O1030" s="76" t="s">
        <v>2629</v>
      </c>
      <c r="P1030" s="79" t="s">
        <v>2633</v>
      </c>
      <c r="Q1030" s="79" t="s">
        <v>6440</v>
      </c>
      <c r="R1030" s="79" t="s">
        <v>2633</v>
      </c>
      <c r="S1030" s="79" t="s">
        <v>2634</v>
      </c>
      <c r="T1030" s="79" t="s">
        <v>6440</v>
      </c>
      <c r="U1030" s="80" t="s">
        <v>6441</v>
      </c>
      <c r="V1030" s="80"/>
      <c r="W1030" s="79"/>
      <c r="X1030" s="81"/>
      <c r="Y1030" s="79"/>
      <c r="Z1030" s="79"/>
      <c r="AA1030" s="82" t="str">
        <f t="shared" si="19"/>
        <v/>
      </c>
      <c r="AB1030" s="80"/>
      <c r="AC1030" s="80" t="s">
        <v>2412</v>
      </c>
      <c r="AD1030" s="80"/>
      <c r="AE1030" s="76" t="s">
        <v>6442</v>
      </c>
      <c r="AF1030" s="79" t="s">
        <v>2223</v>
      </c>
      <c r="AG1030" s="76" t="s">
        <v>3088</v>
      </c>
    </row>
    <row r="1031" spans="1:33" s="83" customFormat="1" ht="63.75" x14ac:dyDescent="0.25">
      <c r="A1031" s="74" t="s">
        <v>2621</v>
      </c>
      <c r="B1031" s="75">
        <v>93141500</v>
      </c>
      <c r="C1031" s="76" t="s">
        <v>6449</v>
      </c>
      <c r="D1031" s="76" t="s">
        <v>3157</v>
      </c>
      <c r="E1031" s="75" t="s">
        <v>2224</v>
      </c>
      <c r="F1031" s="84" t="s">
        <v>4129</v>
      </c>
      <c r="G1031" s="77" t="s">
        <v>2338</v>
      </c>
      <c r="H1031" s="78">
        <v>6250000</v>
      </c>
      <c r="I1031" s="78">
        <v>6250000</v>
      </c>
      <c r="J1031" s="79" t="s">
        <v>2874</v>
      </c>
      <c r="K1031" s="79" t="s">
        <v>2221</v>
      </c>
      <c r="L1031" s="76" t="s">
        <v>2646</v>
      </c>
      <c r="M1031" s="76" t="s">
        <v>6411</v>
      </c>
      <c r="N1031" s="76" t="s">
        <v>6412</v>
      </c>
      <c r="O1031" s="76" t="s">
        <v>2629</v>
      </c>
      <c r="P1031" s="79" t="s">
        <v>2633</v>
      </c>
      <c r="Q1031" s="79" t="s">
        <v>6440</v>
      </c>
      <c r="R1031" s="79" t="s">
        <v>2633</v>
      </c>
      <c r="S1031" s="79" t="s">
        <v>2634</v>
      </c>
      <c r="T1031" s="79" t="s">
        <v>6440</v>
      </c>
      <c r="U1031" s="80" t="s">
        <v>6441</v>
      </c>
      <c r="V1031" s="80"/>
      <c r="W1031" s="79"/>
      <c r="X1031" s="81"/>
      <c r="Y1031" s="79"/>
      <c r="Z1031" s="79"/>
      <c r="AA1031" s="82" t="str">
        <f t="shared" si="19"/>
        <v/>
      </c>
      <c r="AB1031" s="80"/>
      <c r="AC1031" s="80" t="s">
        <v>2412</v>
      </c>
      <c r="AD1031" s="80"/>
      <c r="AE1031" s="76" t="s">
        <v>6442</v>
      </c>
      <c r="AF1031" s="79" t="s">
        <v>2223</v>
      </c>
      <c r="AG1031" s="76" t="s">
        <v>3088</v>
      </c>
    </row>
    <row r="1032" spans="1:33" s="83" customFormat="1" ht="63.75" x14ac:dyDescent="0.25">
      <c r="A1032" s="74" t="s">
        <v>2621</v>
      </c>
      <c r="B1032" s="75">
        <v>93141500</v>
      </c>
      <c r="C1032" s="76" t="s">
        <v>6450</v>
      </c>
      <c r="D1032" s="76" t="s">
        <v>3157</v>
      </c>
      <c r="E1032" s="75" t="s">
        <v>2224</v>
      </c>
      <c r="F1032" s="84" t="s">
        <v>4129</v>
      </c>
      <c r="G1032" s="77" t="s">
        <v>2338</v>
      </c>
      <c r="H1032" s="78">
        <v>6250000</v>
      </c>
      <c r="I1032" s="78">
        <v>6250000</v>
      </c>
      <c r="J1032" s="79" t="s">
        <v>2874</v>
      </c>
      <c r="K1032" s="79" t="s">
        <v>2221</v>
      </c>
      <c r="L1032" s="76" t="s">
        <v>2646</v>
      </c>
      <c r="M1032" s="76" t="s">
        <v>6411</v>
      </c>
      <c r="N1032" s="76" t="s">
        <v>6412</v>
      </c>
      <c r="O1032" s="76" t="s">
        <v>2629</v>
      </c>
      <c r="P1032" s="79" t="s">
        <v>2633</v>
      </c>
      <c r="Q1032" s="79" t="s">
        <v>6440</v>
      </c>
      <c r="R1032" s="79" t="s">
        <v>2633</v>
      </c>
      <c r="S1032" s="79" t="s">
        <v>2634</v>
      </c>
      <c r="T1032" s="79" t="s">
        <v>6440</v>
      </c>
      <c r="U1032" s="80" t="s">
        <v>6441</v>
      </c>
      <c r="V1032" s="80"/>
      <c r="W1032" s="79"/>
      <c r="X1032" s="81"/>
      <c r="Y1032" s="79"/>
      <c r="Z1032" s="79"/>
      <c r="AA1032" s="82" t="str">
        <f t="shared" si="19"/>
        <v/>
      </c>
      <c r="AB1032" s="80"/>
      <c r="AC1032" s="80" t="s">
        <v>2412</v>
      </c>
      <c r="AD1032" s="80"/>
      <c r="AE1032" s="76" t="s">
        <v>6442</v>
      </c>
      <c r="AF1032" s="79" t="s">
        <v>2223</v>
      </c>
      <c r="AG1032" s="76" t="s">
        <v>3088</v>
      </c>
    </row>
    <row r="1033" spans="1:33" s="83" customFormat="1" ht="63.75" x14ac:dyDescent="0.25">
      <c r="A1033" s="74" t="s">
        <v>2621</v>
      </c>
      <c r="B1033" s="75">
        <v>93141500</v>
      </c>
      <c r="C1033" s="76" t="s">
        <v>6451</v>
      </c>
      <c r="D1033" s="76" t="s">
        <v>3157</v>
      </c>
      <c r="E1033" s="75" t="s">
        <v>2224</v>
      </c>
      <c r="F1033" s="84" t="s">
        <v>4129</v>
      </c>
      <c r="G1033" s="77" t="s">
        <v>2338</v>
      </c>
      <c r="H1033" s="78">
        <v>6250000</v>
      </c>
      <c r="I1033" s="78">
        <v>6250000</v>
      </c>
      <c r="J1033" s="79" t="s">
        <v>2874</v>
      </c>
      <c r="K1033" s="79" t="s">
        <v>2221</v>
      </c>
      <c r="L1033" s="76" t="s">
        <v>2646</v>
      </c>
      <c r="M1033" s="76" t="s">
        <v>6411</v>
      </c>
      <c r="N1033" s="76" t="s">
        <v>6412</v>
      </c>
      <c r="O1033" s="76" t="s">
        <v>2629</v>
      </c>
      <c r="P1033" s="79" t="s">
        <v>2633</v>
      </c>
      <c r="Q1033" s="79" t="s">
        <v>6440</v>
      </c>
      <c r="R1033" s="79" t="s">
        <v>2633</v>
      </c>
      <c r="S1033" s="79" t="s">
        <v>2634</v>
      </c>
      <c r="T1033" s="79" t="s">
        <v>6440</v>
      </c>
      <c r="U1033" s="80" t="s">
        <v>6441</v>
      </c>
      <c r="V1033" s="80"/>
      <c r="W1033" s="79"/>
      <c r="X1033" s="81"/>
      <c r="Y1033" s="79"/>
      <c r="Z1033" s="79"/>
      <c r="AA1033" s="82" t="str">
        <f t="shared" si="19"/>
        <v/>
      </c>
      <c r="AB1033" s="80"/>
      <c r="AC1033" s="80" t="s">
        <v>2412</v>
      </c>
      <c r="AD1033" s="80"/>
      <c r="AE1033" s="76" t="s">
        <v>6442</v>
      </c>
      <c r="AF1033" s="79" t="s">
        <v>2223</v>
      </c>
      <c r="AG1033" s="76" t="s">
        <v>3088</v>
      </c>
    </row>
    <row r="1034" spans="1:33" s="83" customFormat="1" ht="63.75" x14ac:dyDescent="0.25">
      <c r="A1034" s="74" t="s">
        <v>2621</v>
      </c>
      <c r="B1034" s="75">
        <v>93141500</v>
      </c>
      <c r="C1034" s="76" t="s">
        <v>6452</v>
      </c>
      <c r="D1034" s="76" t="s">
        <v>3157</v>
      </c>
      <c r="E1034" s="75" t="s">
        <v>2224</v>
      </c>
      <c r="F1034" s="84" t="s">
        <v>4129</v>
      </c>
      <c r="G1034" s="77" t="s">
        <v>2338</v>
      </c>
      <c r="H1034" s="78">
        <v>6250000</v>
      </c>
      <c r="I1034" s="78">
        <v>6250000</v>
      </c>
      <c r="J1034" s="79" t="s">
        <v>2874</v>
      </c>
      <c r="K1034" s="79" t="s">
        <v>2221</v>
      </c>
      <c r="L1034" s="76" t="s">
        <v>2646</v>
      </c>
      <c r="M1034" s="76" t="s">
        <v>6411</v>
      </c>
      <c r="N1034" s="76" t="s">
        <v>6412</v>
      </c>
      <c r="O1034" s="76" t="s">
        <v>2629</v>
      </c>
      <c r="P1034" s="79" t="s">
        <v>2633</v>
      </c>
      <c r="Q1034" s="79" t="s">
        <v>6440</v>
      </c>
      <c r="R1034" s="79" t="s">
        <v>2633</v>
      </c>
      <c r="S1034" s="79" t="s">
        <v>2634</v>
      </c>
      <c r="T1034" s="79" t="s">
        <v>6440</v>
      </c>
      <c r="U1034" s="80" t="s">
        <v>6441</v>
      </c>
      <c r="V1034" s="80"/>
      <c r="W1034" s="79"/>
      <c r="X1034" s="81"/>
      <c r="Y1034" s="79"/>
      <c r="Z1034" s="79"/>
      <c r="AA1034" s="82" t="str">
        <f t="shared" si="19"/>
        <v/>
      </c>
      <c r="AB1034" s="80"/>
      <c r="AC1034" s="80" t="s">
        <v>2412</v>
      </c>
      <c r="AD1034" s="80"/>
      <c r="AE1034" s="76" t="s">
        <v>6442</v>
      </c>
      <c r="AF1034" s="79" t="s">
        <v>2223</v>
      </c>
      <c r="AG1034" s="76" t="s">
        <v>3088</v>
      </c>
    </row>
    <row r="1035" spans="1:33" s="83" customFormat="1" ht="63.75" x14ac:dyDescent="0.25">
      <c r="A1035" s="74" t="s">
        <v>2621</v>
      </c>
      <c r="B1035" s="75">
        <v>93141500</v>
      </c>
      <c r="C1035" s="76" t="s">
        <v>6453</v>
      </c>
      <c r="D1035" s="76" t="s">
        <v>3157</v>
      </c>
      <c r="E1035" s="75" t="s">
        <v>2224</v>
      </c>
      <c r="F1035" s="84" t="s">
        <v>4129</v>
      </c>
      <c r="G1035" s="77" t="s">
        <v>2338</v>
      </c>
      <c r="H1035" s="78">
        <v>6250000</v>
      </c>
      <c r="I1035" s="78">
        <v>6250000</v>
      </c>
      <c r="J1035" s="79" t="s">
        <v>2874</v>
      </c>
      <c r="K1035" s="79" t="s">
        <v>2221</v>
      </c>
      <c r="L1035" s="76" t="s">
        <v>2646</v>
      </c>
      <c r="M1035" s="76" t="s">
        <v>6411</v>
      </c>
      <c r="N1035" s="76" t="s">
        <v>6412</v>
      </c>
      <c r="O1035" s="76" t="s">
        <v>2629</v>
      </c>
      <c r="P1035" s="79" t="s">
        <v>2633</v>
      </c>
      <c r="Q1035" s="79" t="s">
        <v>6440</v>
      </c>
      <c r="R1035" s="79" t="s">
        <v>2633</v>
      </c>
      <c r="S1035" s="79" t="s">
        <v>2634</v>
      </c>
      <c r="T1035" s="79" t="s">
        <v>6440</v>
      </c>
      <c r="U1035" s="80" t="s">
        <v>6441</v>
      </c>
      <c r="V1035" s="80"/>
      <c r="W1035" s="79"/>
      <c r="X1035" s="81"/>
      <c r="Y1035" s="79"/>
      <c r="Z1035" s="79"/>
      <c r="AA1035" s="82" t="str">
        <f t="shared" si="19"/>
        <v/>
      </c>
      <c r="AB1035" s="80"/>
      <c r="AC1035" s="80" t="s">
        <v>2412</v>
      </c>
      <c r="AD1035" s="80"/>
      <c r="AE1035" s="76" t="s">
        <v>6442</v>
      </c>
      <c r="AF1035" s="79" t="s">
        <v>2223</v>
      </c>
      <c r="AG1035" s="76" t="s">
        <v>3088</v>
      </c>
    </row>
    <row r="1036" spans="1:33" s="83" customFormat="1" ht="63.75" x14ac:dyDescent="0.25">
      <c r="A1036" s="74" t="s">
        <v>2621</v>
      </c>
      <c r="B1036" s="75">
        <v>93141500</v>
      </c>
      <c r="C1036" s="76" t="s">
        <v>6454</v>
      </c>
      <c r="D1036" s="76" t="s">
        <v>3157</v>
      </c>
      <c r="E1036" s="75" t="s">
        <v>2224</v>
      </c>
      <c r="F1036" s="84" t="s">
        <v>4129</v>
      </c>
      <c r="G1036" s="77" t="s">
        <v>2338</v>
      </c>
      <c r="H1036" s="78">
        <v>6250000</v>
      </c>
      <c r="I1036" s="78">
        <v>6250000</v>
      </c>
      <c r="J1036" s="79" t="s">
        <v>2874</v>
      </c>
      <c r="K1036" s="79" t="s">
        <v>2221</v>
      </c>
      <c r="L1036" s="76" t="s">
        <v>2646</v>
      </c>
      <c r="M1036" s="76" t="s">
        <v>6411</v>
      </c>
      <c r="N1036" s="76" t="s">
        <v>6412</v>
      </c>
      <c r="O1036" s="76" t="s">
        <v>2629</v>
      </c>
      <c r="P1036" s="79" t="s">
        <v>2633</v>
      </c>
      <c r="Q1036" s="79" t="s">
        <v>6440</v>
      </c>
      <c r="R1036" s="79" t="s">
        <v>2633</v>
      </c>
      <c r="S1036" s="79" t="s">
        <v>2634</v>
      </c>
      <c r="T1036" s="79" t="s">
        <v>6440</v>
      </c>
      <c r="U1036" s="80" t="s">
        <v>6441</v>
      </c>
      <c r="V1036" s="80"/>
      <c r="W1036" s="79"/>
      <c r="X1036" s="81"/>
      <c r="Y1036" s="79"/>
      <c r="Z1036" s="79"/>
      <c r="AA1036" s="82" t="str">
        <f t="shared" si="19"/>
        <v/>
      </c>
      <c r="AB1036" s="80"/>
      <c r="AC1036" s="80" t="s">
        <v>2412</v>
      </c>
      <c r="AD1036" s="80"/>
      <c r="AE1036" s="76" t="s">
        <v>6442</v>
      </c>
      <c r="AF1036" s="79" t="s">
        <v>2223</v>
      </c>
      <c r="AG1036" s="76" t="s">
        <v>3088</v>
      </c>
    </row>
    <row r="1037" spans="1:33" s="83" customFormat="1" ht="63.75" x14ac:dyDescent="0.25">
      <c r="A1037" s="74" t="s">
        <v>2621</v>
      </c>
      <c r="B1037" s="75">
        <v>93141500</v>
      </c>
      <c r="C1037" s="76" t="s">
        <v>6455</v>
      </c>
      <c r="D1037" s="76" t="s">
        <v>3157</v>
      </c>
      <c r="E1037" s="75" t="s">
        <v>2224</v>
      </c>
      <c r="F1037" s="84" t="s">
        <v>4129</v>
      </c>
      <c r="G1037" s="77" t="s">
        <v>2338</v>
      </c>
      <c r="H1037" s="78">
        <v>6250000</v>
      </c>
      <c r="I1037" s="78">
        <v>6250000</v>
      </c>
      <c r="J1037" s="79" t="s">
        <v>2874</v>
      </c>
      <c r="K1037" s="79" t="s">
        <v>2221</v>
      </c>
      <c r="L1037" s="76" t="s">
        <v>2646</v>
      </c>
      <c r="M1037" s="76" t="s">
        <v>6411</v>
      </c>
      <c r="N1037" s="76" t="s">
        <v>6412</v>
      </c>
      <c r="O1037" s="76" t="s">
        <v>2629</v>
      </c>
      <c r="P1037" s="79" t="s">
        <v>2633</v>
      </c>
      <c r="Q1037" s="79" t="s">
        <v>6440</v>
      </c>
      <c r="R1037" s="79" t="s">
        <v>2633</v>
      </c>
      <c r="S1037" s="79" t="s">
        <v>2634</v>
      </c>
      <c r="T1037" s="79" t="s">
        <v>6440</v>
      </c>
      <c r="U1037" s="80" t="s">
        <v>6441</v>
      </c>
      <c r="V1037" s="80"/>
      <c r="W1037" s="79"/>
      <c r="X1037" s="81"/>
      <c r="Y1037" s="79"/>
      <c r="Z1037" s="79"/>
      <c r="AA1037" s="82" t="str">
        <f t="shared" ref="AA1037:AA1100" si="20">+IF(AND(W1037="",X1037="",Y1037="",Z1037=""),"",IF(AND(W1037&lt;&gt;"",X1037="",Y1037="",Z1037=""),0%,IF(AND(W1037&lt;&gt;"",X1037&lt;&gt;"",Y1037="",Z1037=""),33%,IF(AND(W1037&lt;&gt;"",X1037&lt;&gt;"",Y1037&lt;&gt;"",Z1037=""),66%,IF(AND(W1037&lt;&gt;"",X1037&lt;&gt;"",Y1037&lt;&gt;"",Z1037&lt;&gt;""),100%,"Información incompleta")))))</f>
        <v/>
      </c>
      <c r="AB1037" s="80"/>
      <c r="AC1037" s="80" t="s">
        <v>2412</v>
      </c>
      <c r="AD1037" s="80"/>
      <c r="AE1037" s="76" t="s">
        <v>6442</v>
      </c>
      <c r="AF1037" s="79" t="s">
        <v>2223</v>
      </c>
      <c r="AG1037" s="76" t="s">
        <v>3088</v>
      </c>
    </row>
    <row r="1038" spans="1:33" s="83" customFormat="1" ht="63.75" x14ac:dyDescent="0.25">
      <c r="A1038" s="74" t="s">
        <v>2621</v>
      </c>
      <c r="B1038" s="75">
        <v>93141500</v>
      </c>
      <c r="C1038" s="76" t="s">
        <v>6456</v>
      </c>
      <c r="D1038" s="76" t="s">
        <v>3157</v>
      </c>
      <c r="E1038" s="75" t="s">
        <v>2224</v>
      </c>
      <c r="F1038" s="84" t="s">
        <v>4129</v>
      </c>
      <c r="G1038" s="77" t="s">
        <v>2338</v>
      </c>
      <c r="H1038" s="78">
        <v>6250000</v>
      </c>
      <c r="I1038" s="78">
        <v>6250000</v>
      </c>
      <c r="J1038" s="79" t="s">
        <v>2874</v>
      </c>
      <c r="K1038" s="79" t="s">
        <v>2221</v>
      </c>
      <c r="L1038" s="76" t="s">
        <v>2646</v>
      </c>
      <c r="M1038" s="76" t="s">
        <v>6411</v>
      </c>
      <c r="N1038" s="76" t="s">
        <v>6412</v>
      </c>
      <c r="O1038" s="76" t="s">
        <v>2629</v>
      </c>
      <c r="P1038" s="79" t="s">
        <v>2633</v>
      </c>
      <c r="Q1038" s="79" t="s">
        <v>6440</v>
      </c>
      <c r="R1038" s="79" t="s">
        <v>2633</v>
      </c>
      <c r="S1038" s="79" t="s">
        <v>2634</v>
      </c>
      <c r="T1038" s="79" t="s">
        <v>6440</v>
      </c>
      <c r="U1038" s="80" t="s">
        <v>6441</v>
      </c>
      <c r="V1038" s="80"/>
      <c r="W1038" s="79"/>
      <c r="X1038" s="81"/>
      <c r="Y1038" s="79"/>
      <c r="Z1038" s="79"/>
      <c r="AA1038" s="82" t="str">
        <f t="shared" si="20"/>
        <v/>
      </c>
      <c r="AB1038" s="80"/>
      <c r="AC1038" s="80" t="s">
        <v>2412</v>
      </c>
      <c r="AD1038" s="80"/>
      <c r="AE1038" s="76" t="s">
        <v>6442</v>
      </c>
      <c r="AF1038" s="79" t="s">
        <v>2223</v>
      </c>
      <c r="AG1038" s="76" t="s">
        <v>3088</v>
      </c>
    </row>
    <row r="1039" spans="1:33" s="83" customFormat="1" ht="63.75" x14ac:dyDescent="0.25">
      <c r="A1039" s="74" t="s">
        <v>2621</v>
      </c>
      <c r="B1039" s="75">
        <v>93141500</v>
      </c>
      <c r="C1039" s="76" t="s">
        <v>6457</v>
      </c>
      <c r="D1039" s="76" t="s">
        <v>3157</v>
      </c>
      <c r="E1039" s="75" t="s">
        <v>4741</v>
      </c>
      <c r="F1039" s="84" t="s">
        <v>4129</v>
      </c>
      <c r="G1039" s="77" t="s">
        <v>2338</v>
      </c>
      <c r="H1039" s="78">
        <v>6250000</v>
      </c>
      <c r="I1039" s="78">
        <v>6250000</v>
      </c>
      <c r="J1039" s="79" t="s">
        <v>2874</v>
      </c>
      <c r="K1039" s="79" t="s">
        <v>2221</v>
      </c>
      <c r="L1039" s="76" t="s">
        <v>2646</v>
      </c>
      <c r="M1039" s="76" t="s">
        <v>6411</v>
      </c>
      <c r="N1039" s="76" t="s">
        <v>6412</v>
      </c>
      <c r="O1039" s="76" t="s">
        <v>2629</v>
      </c>
      <c r="P1039" s="79" t="s">
        <v>2633</v>
      </c>
      <c r="Q1039" s="79" t="s">
        <v>6440</v>
      </c>
      <c r="R1039" s="79" t="s">
        <v>2633</v>
      </c>
      <c r="S1039" s="79" t="s">
        <v>2634</v>
      </c>
      <c r="T1039" s="79" t="s">
        <v>6440</v>
      </c>
      <c r="U1039" s="80" t="s">
        <v>6441</v>
      </c>
      <c r="V1039" s="80"/>
      <c r="W1039" s="79"/>
      <c r="X1039" s="81"/>
      <c r="Y1039" s="79"/>
      <c r="Z1039" s="79"/>
      <c r="AA1039" s="82" t="str">
        <f t="shared" si="20"/>
        <v/>
      </c>
      <c r="AB1039" s="80"/>
      <c r="AC1039" s="80" t="s">
        <v>2412</v>
      </c>
      <c r="AD1039" s="80"/>
      <c r="AE1039" s="76" t="s">
        <v>6442</v>
      </c>
      <c r="AF1039" s="79" t="s">
        <v>2223</v>
      </c>
      <c r="AG1039" s="76" t="s">
        <v>3088</v>
      </c>
    </row>
    <row r="1040" spans="1:33" s="83" customFormat="1" ht="63.75" x14ac:dyDescent="0.25">
      <c r="A1040" s="74" t="s">
        <v>2621</v>
      </c>
      <c r="B1040" s="75">
        <v>78111500</v>
      </c>
      <c r="C1040" s="76" t="s">
        <v>6458</v>
      </c>
      <c r="D1040" s="76" t="s">
        <v>4128</v>
      </c>
      <c r="E1040" s="75" t="s">
        <v>2225</v>
      </c>
      <c r="F1040" s="84" t="s">
        <v>2834</v>
      </c>
      <c r="G1040" s="77" t="s">
        <v>2338</v>
      </c>
      <c r="H1040" s="78">
        <v>40000000</v>
      </c>
      <c r="I1040" s="78">
        <v>40000000</v>
      </c>
      <c r="J1040" s="79" t="s">
        <v>4136</v>
      </c>
      <c r="K1040" s="79" t="s">
        <v>2544</v>
      </c>
      <c r="L1040" s="76" t="s">
        <v>6385</v>
      </c>
      <c r="M1040" s="76" t="s">
        <v>2766</v>
      </c>
      <c r="N1040" s="76" t="s">
        <v>6386</v>
      </c>
      <c r="O1040" s="76" t="s">
        <v>6387</v>
      </c>
      <c r="P1040" s="79"/>
      <c r="Q1040" s="79" t="s">
        <v>6459</v>
      </c>
      <c r="R1040" s="79" t="s">
        <v>2418</v>
      </c>
      <c r="S1040" s="79"/>
      <c r="T1040" s="79" t="s">
        <v>6459</v>
      </c>
      <c r="U1040" s="80" t="s">
        <v>6459</v>
      </c>
      <c r="V1040" s="80">
        <v>7506</v>
      </c>
      <c r="W1040" s="79">
        <v>20921</v>
      </c>
      <c r="X1040" s="81">
        <v>43007</v>
      </c>
      <c r="Y1040" s="79">
        <v>43011</v>
      </c>
      <c r="Z1040" s="79">
        <v>4600007506</v>
      </c>
      <c r="AA1040" s="82">
        <f t="shared" si="20"/>
        <v>1</v>
      </c>
      <c r="AB1040" s="80" t="s">
        <v>2234</v>
      </c>
      <c r="AC1040" s="80" t="s">
        <v>2222</v>
      </c>
      <c r="AD1040" s="80" t="s">
        <v>6460</v>
      </c>
      <c r="AE1040" s="76" t="s">
        <v>6461</v>
      </c>
      <c r="AF1040" s="79" t="s">
        <v>2223</v>
      </c>
      <c r="AG1040" s="76" t="s">
        <v>3088</v>
      </c>
    </row>
    <row r="1041" spans="1:33" s="83" customFormat="1" ht="51" x14ac:dyDescent="0.25">
      <c r="A1041" s="74" t="s">
        <v>2621</v>
      </c>
      <c r="B1041" s="75">
        <v>93141500</v>
      </c>
      <c r="C1041" s="76" t="s">
        <v>6462</v>
      </c>
      <c r="D1041" s="76" t="s">
        <v>4128</v>
      </c>
      <c r="E1041" s="75" t="s">
        <v>2224</v>
      </c>
      <c r="F1041" s="84" t="s">
        <v>2834</v>
      </c>
      <c r="G1041" s="77" t="s">
        <v>2338</v>
      </c>
      <c r="H1041" s="78">
        <v>50000000</v>
      </c>
      <c r="I1041" s="78">
        <v>50000000</v>
      </c>
      <c r="J1041" s="79" t="s">
        <v>2874</v>
      </c>
      <c r="K1041" s="79" t="s">
        <v>2221</v>
      </c>
      <c r="L1041" s="76" t="s">
        <v>6385</v>
      </c>
      <c r="M1041" s="76" t="s">
        <v>2766</v>
      </c>
      <c r="N1041" s="76" t="s">
        <v>6386</v>
      </c>
      <c r="O1041" s="76" t="s">
        <v>6387</v>
      </c>
      <c r="P1041" s="79" t="s">
        <v>2633</v>
      </c>
      <c r="Q1041" s="79" t="s">
        <v>6462</v>
      </c>
      <c r="R1041" s="79" t="s">
        <v>2633</v>
      </c>
      <c r="S1041" s="79" t="s">
        <v>2634</v>
      </c>
      <c r="T1041" s="79" t="s">
        <v>6462</v>
      </c>
      <c r="U1041" s="80" t="s">
        <v>6420</v>
      </c>
      <c r="V1041" s="80">
        <v>8047</v>
      </c>
      <c r="W1041" s="79">
        <v>20788</v>
      </c>
      <c r="X1041" s="81">
        <v>43124</v>
      </c>
      <c r="Y1041" s="79">
        <v>43126</v>
      </c>
      <c r="Z1041" s="79">
        <v>4600008032</v>
      </c>
      <c r="AA1041" s="82">
        <f t="shared" si="20"/>
        <v>1</v>
      </c>
      <c r="AB1041" s="80" t="s">
        <v>6463</v>
      </c>
      <c r="AC1041" s="80" t="s">
        <v>2405</v>
      </c>
      <c r="AD1041" s="80" t="s">
        <v>6464</v>
      </c>
      <c r="AE1041" s="76" t="s">
        <v>6461</v>
      </c>
      <c r="AF1041" s="79" t="s">
        <v>2223</v>
      </c>
      <c r="AG1041" s="76" t="s">
        <v>3088</v>
      </c>
    </row>
    <row r="1042" spans="1:33" s="83" customFormat="1" ht="76.5" x14ac:dyDescent="0.25">
      <c r="A1042" s="74" t="s">
        <v>3169</v>
      </c>
      <c r="B1042" s="75">
        <v>93141500</v>
      </c>
      <c r="C1042" s="76" t="s">
        <v>6465</v>
      </c>
      <c r="D1042" s="76" t="s">
        <v>3157</v>
      </c>
      <c r="E1042" s="75" t="s">
        <v>2224</v>
      </c>
      <c r="F1042" s="84" t="s">
        <v>4129</v>
      </c>
      <c r="G1042" s="77" t="s">
        <v>2338</v>
      </c>
      <c r="H1042" s="78">
        <f>+(30041666.6666667)*1</f>
        <v>30041666.666666701</v>
      </c>
      <c r="I1042" s="78">
        <v>30041667</v>
      </c>
      <c r="J1042" s="79" t="s">
        <v>2874</v>
      </c>
      <c r="K1042" s="79" t="s">
        <v>2221</v>
      </c>
      <c r="L1042" s="76" t="s">
        <v>3170</v>
      </c>
      <c r="M1042" s="76" t="s">
        <v>3196</v>
      </c>
      <c r="N1042" s="76" t="s">
        <v>6466</v>
      </c>
      <c r="O1042" s="76" t="s">
        <v>3173</v>
      </c>
      <c r="P1042" s="79" t="s">
        <v>3080</v>
      </c>
      <c r="Q1042" s="79" t="s">
        <v>3179</v>
      </c>
      <c r="R1042" s="79" t="s">
        <v>3467</v>
      </c>
      <c r="S1042" s="79">
        <v>70063001</v>
      </c>
      <c r="T1042" s="79" t="s">
        <v>3180</v>
      </c>
      <c r="U1042" s="80" t="s">
        <v>3181</v>
      </c>
      <c r="V1042" s="80"/>
      <c r="W1042" s="79"/>
      <c r="X1042" s="81"/>
      <c r="Y1042" s="79"/>
      <c r="Z1042" s="79"/>
      <c r="AA1042" s="82" t="str">
        <f t="shared" si="20"/>
        <v/>
      </c>
      <c r="AB1042" s="80"/>
      <c r="AC1042" s="80"/>
      <c r="AD1042" s="80"/>
      <c r="AE1042" s="76" t="s">
        <v>6467</v>
      </c>
      <c r="AF1042" s="79" t="s">
        <v>2223</v>
      </c>
      <c r="AG1042" s="76" t="s">
        <v>3088</v>
      </c>
    </row>
    <row r="1043" spans="1:33" s="83" customFormat="1" ht="76.5" x14ac:dyDescent="0.25">
      <c r="A1043" s="74" t="s">
        <v>3169</v>
      </c>
      <c r="B1043" s="75">
        <v>93141500</v>
      </c>
      <c r="C1043" s="76" t="s">
        <v>6468</v>
      </c>
      <c r="D1043" s="76" t="s">
        <v>3157</v>
      </c>
      <c r="E1043" s="75" t="s">
        <v>2224</v>
      </c>
      <c r="F1043" s="84" t="s">
        <v>4129</v>
      </c>
      <c r="G1043" s="77" t="s">
        <v>2338</v>
      </c>
      <c r="H1043" s="78">
        <f>+(30041666.6666667)*3</f>
        <v>90125000.000000104</v>
      </c>
      <c r="I1043" s="78">
        <v>90125000.000000104</v>
      </c>
      <c r="J1043" s="79" t="s">
        <v>2874</v>
      </c>
      <c r="K1043" s="79" t="s">
        <v>2221</v>
      </c>
      <c r="L1043" s="76" t="s">
        <v>3170</v>
      </c>
      <c r="M1043" s="76" t="s">
        <v>3196</v>
      </c>
      <c r="N1043" s="76" t="s">
        <v>3172</v>
      </c>
      <c r="O1043" s="76" t="s">
        <v>3173</v>
      </c>
      <c r="P1043" s="79" t="s">
        <v>3080</v>
      </c>
      <c r="Q1043" s="79" t="s">
        <v>3179</v>
      </c>
      <c r="R1043" s="79" t="s">
        <v>3467</v>
      </c>
      <c r="S1043" s="79">
        <v>70073001</v>
      </c>
      <c r="T1043" s="79" t="s">
        <v>3180</v>
      </c>
      <c r="U1043" s="80" t="s">
        <v>3181</v>
      </c>
      <c r="V1043" s="80"/>
      <c r="W1043" s="79"/>
      <c r="X1043" s="81"/>
      <c r="Y1043" s="79"/>
      <c r="Z1043" s="79"/>
      <c r="AA1043" s="82" t="str">
        <f t="shared" si="20"/>
        <v/>
      </c>
      <c r="AB1043" s="80"/>
      <c r="AC1043" s="80"/>
      <c r="AD1043" s="80"/>
      <c r="AE1043" s="76" t="s">
        <v>6467</v>
      </c>
      <c r="AF1043" s="79" t="s">
        <v>2223</v>
      </c>
      <c r="AG1043" s="76" t="s">
        <v>3088</v>
      </c>
    </row>
    <row r="1044" spans="1:33" s="83" customFormat="1" ht="76.5" x14ac:dyDescent="0.25">
      <c r="A1044" s="74" t="s">
        <v>3169</v>
      </c>
      <c r="B1044" s="75">
        <v>93141500</v>
      </c>
      <c r="C1044" s="76" t="s">
        <v>6469</v>
      </c>
      <c r="D1044" s="76" t="s">
        <v>3157</v>
      </c>
      <c r="E1044" s="75" t="s">
        <v>2224</v>
      </c>
      <c r="F1044" s="84" t="s">
        <v>4129</v>
      </c>
      <c r="G1044" s="77" t="s">
        <v>2338</v>
      </c>
      <c r="H1044" s="78">
        <f>+(30041666.6666667)*2</f>
        <v>60083333.333333403</v>
      </c>
      <c r="I1044" s="78">
        <v>60083333</v>
      </c>
      <c r="J1044" s="79" t="s">
        <v>2874</v>
      </c>
      <c r="K1044" s="79" t="s">
        <v>2221</v>
      </c>
      <c r="L1044" s="76" t="s">
        <v>3170</v>
      </c>
      <c r="M1044" s="76" t="s">
        <v>3196</v>
      </c>
      <c r="N1044" s="76" t="s">
        <v>3172</v>
      </c>
      <c r="O1044" s="76" t="s">
        <v>3173</v>
      </c>
      <c r="P1044" s="79" t="s">
        <v>3080</v>
      </c>
      <c r="Q1044" s="79" t="s">
        <v>3179</v>
      </c>
      <c r="R1044" s="79" t="s">
        <v>3467</v>
      </c>
      <c r="S1044" s="79">
        <v>70073001</v>
      </c>
      <c r="T1044" s="79" t="s">
        <v>3180</v>
      </c>
      <c r="U1044" s="80" t="s">
        <v>3181</v>
      </c>
      <c r="V1044" s="80"/>
      <c r="W1044" s="79"/>
      <c r="X1044" s="81"/>
      <c r="Y1044" s="79"/>
      <c r="Z1044" s="79"/>
      <c r="AA1044" s="82" t="str">
        <f t="shared" si="20"/>
        <v/>
      </c>
      <c r="AB1044" s="80"/>
      <c r="AC1044" s="80"/>
      <c r="AD1044" s="80"/>
      <c r="AE1044" s="76" t="s">
        <v>6467</v>
      </c>
      <c r="AF1044" s="79" t="s">
        <v>2223</v>
      </c>
      <c r="AG1044" s="76" t="s">
        <v>3088</v>
      </c>
    </row>
    <row r="1045" spans="1:33" s="83" customFormat="1" ht="76.5" x14ac:dyDescent="0.25">
      <c r="A1045" s="74" t="s">
        <v>3169</v>
      </c>
      <c r="B1045" s="75">
        <v>93141500</v>
      </c>
      <c r="C1045" s="76" t="s">
        <v>6470</v>
      </c>
      <c r="D1045" s="76" t="s">
        <v>3157</v>
      </c>
      <c r="E1045" s="75" t="s">
        <v>2224</v>
      </c>
      <c r="F1045" s="84" t="s">
        <v>4129</v>
      </c>
      <c r="G1045" s="77" t="s">
        <v>2338</v>
      </c>
      <c r="H1045" s="78">
        <f>+(30041666.6666667)*4</f>
        <v>120166666.66666681</v>
      </c>
      <c r="I1045" s="78">
        <v>120166667</v>
      </c>
      <c r="J1045" s="79" t="s">
        <v>2874</v>
      </c>
      <c r="K1045" s="79" t="s">
        <v>2221</v>
      </c>
      <c r="L1045" s="76" t="s">
        <v>3170</v>
      </c>
      <c r="M1045" s="76" t="s">
        <v>3196</v>
      </c>
      <c r="N1045" s="76" t="s">
        <v>3172</v>
      </c>
      <c r="O1045" s="76" t="s">
        <v>3173</v>
      </c>
      <c r="P1045" s="79" t="s">
        <v>3080</v>
      </c>
      <c r="Q1045" s="79" t="s">
        <v>3179</v>
      </c>
      <c r="R1045" s="79" t="s">
        <v>3467</v>
      </c>
      <c r="S1045" s="79">
        <v>70073001</v>
      </c>
      <c r="T1045" s="79" t="s">
        <v>3180</v>
      </c>
      <c r="U1045" s="80" t="s">
        <v>3181</v>
      </c>
      <c r="V1045" s="80"/>
      <c r="W1045" s="79"/>
      <c r="X1045" s="81"/>
      <c r="Y1045" s="79"/>
      <c r="Z1045" s="79"/>
      <c r="AA1045" s="82" t="str">
        <f t="shared" si="20"/>
        <v/>
      </c>
      <c r="AB1045" s="80"/>
      <c r="AC1045" s="80"/>
      <c r="AD1045" s="80"/>
      <c r="AE1045" s="76" t="s">
        <v>6467</v>
      </c>
      <c r="AF1045" s="79" t="s">
        <v>2223</v>
      </c>
      <c r="AG1045" s="76" t="s">
        <v>3088</v>
      </c>
    </row>
    <row r="1046" spans="1:33" s="83" customFormat="1" ht="76.5" x14ac:dyDescent="0.25">
      <c r="A1046" s="74" t="s">
        <v>3169</v>
      </c>
      <c r="B1046" s="75">
        <v>93141500</v>
      </c>
      <c r="C1046" s="76" t="s">
        <v>6471</v>
      </c>
      <c r="D1046" s="76" t="s">
        <v>3157</v>
      </c>
      <c r="E1046" s="75" t="s">
        <v>2224</v>
      </c>
      <c r="F1046" s="84" t="s">
        <v>4129</v>
      </c>
      <c r="G1046" s="77" t="s">
        <v>2338</v>
      </c>
      <c r="H1046" s="78">
        <f>+(30041666.6666667)*3</f>
        <v>90125000.000000104</v>
      </c>
      <c r="I1046" s="78">
        <v>90125000</v>
      </c>
      <c r="J1046" s="79" t="s">
        <v>2874</v>
      </c>
      <c r="K1046" s="79" t="s">
        <v>2221</v>
      </c>
      <c r="L1046" s="76" t="s">
        <v>3170</v>
      </c>
      <c r="M1046" s="76" t="s">
        <v>3196</v>
      </c>
      <c r="N1046" s="76" t="s">
        <v>3172</v>
      </c>
      <c r="O1046" s="76" t="s">
        <v>3173</v>
      </c>
      <c r="P1046" s="79" t="s">
        <v>3080</v>
      </c>
      <c r="Q1046" s="79" t="s">
        <v>3179</v>
      </c>
      <c r="R1046" s="79" t="s">
        <v>3467</v>
      </c>
      <c r="S1046" s="79">
        <v>70073001</v>
      </c>
      <c r="T1046" s="79" t="s">
        <v>3180</v>
      </c>
      <c r="U1046" s="80" t="s">
        <v>3181</v>
      </c>
      <c r="V1046" s="80"/>
      <c r="W1046" s="79"/>
      <c r="X1046" s="81"/>
      <c r="Y1046" s="79"/>
      <c r="Z1046" s="79"/>
      <c r="AA1046" s="82" t="str">
        <f t="shared" si="20"/>
        <v/>
      </c>
      <c r="AB1046" s="80"/>
      <c r="AC1046" s="80"/>
      <c r="AD1046" s="80"/>
      <c r="AE1046" s="76" t="s">
        <v>6467</v>
      </c>
      <c r="AF1046" s="79" t="s">
        <v>2223</v>
      </c>
      <c r="AG1046" s="76" t="s">
        <v>3088</v>
      </c>
    </row>
    <row r="1047" spans="1:33" s="83" customFormat="1" ht="76.5" x14ac:dyDescent="0.25">
      <c r="A1047" s="74" t="s">
        <v>3169</v>
      </c>
      <c r="B1047" s="75">
        <v>93141500</v>
      </c>
      <c r="C1047" s="76" t="s">
        <v>6472</v>
      </c>
      <c r="D1047" s="76" t="s">
        <v>3157</v>
      </c>
      <c r="E1047" s="75" t="s">
        <v>2224</v>
      </c>
      <c r="F1047" s="84" t="s">
        <v>4129</v>
      </c>
      <c r="G1047" s="77" t="s">
        <v>2338</v>
      </c>
      <c r="H1047" s="78">
        <f>+(30041666.6666667)*2</f>
        <v>60083333.333333403</v>
      </c>
      <c r="I1047" s="78">
        <v>60083333</v>
      </c>
      <c r="J1047" s="79" t="s">
        <v>2874</v>
      </c>
      <c r="K1047" s="79" t="s">
        <v>2221</v>
      </c>
      <c r="L1047" s="76" t="s">
        <v>3170</v>
      </c>
      <c r="M1047" s="76" t="s">
        <v>3196</v>
      </c>
      <c r="N1047" s="76" t="s">
        <v>3172</v>
      </c>
      <c r="O1047" s="76" t="s">
        <v>3173</v>
      </c>
      <c r="P1047" s="79" t="s">
        <v>3080</v>
      </c>
      <c r="Q1047" s="79" t="s">
        <v>3179</v>
      </c>
      <c r="R1047" s="79" t="s">
        <v>3467</v>
      </c>
      <c r="S1047" s="79">
        <v>70073001</v>
      </c>
      <c r="T1047" s="79" t="s">
        <v>3180</v>
      </c>
      <c r="U1047" s="80" t="s">
        <v>3181</v>
      </c>
      <c r="V1047" s="80"/>
      <c r="W1047" s="79"/>
      <c r="X1047" s="81"/>
      <c r="Y1047" s="79"/>
      <c r="Z1047" s="79"/>
      <c r="AA1047" s="82" t="str">
        <f t="shared" si="20"/>
        <v/>
      </c>
      <c r="AB1047" s="80"/>
      <c r="AC1047" s="80"/>
      <c r="AD1047" s="80"/>
      <c r="AE1047" s="76" t="s">
        <v>6467</v>
      </c>
      <c r="AF1047" s="79" t="s">
        <v>2223</v>
      </c>
      <c r="AG1047" s="76" t="s">
        <v>3088</v>
      </c>
    </row>
    <row r="1048" spans="1:33" s="83" customFormat="1" ht="76.5" x14ac:dyDescent="0.25">
      <c r="A1048" s="74" t="s">
        <v>3169</v>
      </c>
      <c r="B1048" s="75">
        <v>93141500</v>
      </c>
      <c r="C1048" s="76" t="s">
        <v>6473</v>
      </c>
      <c r="D1048" s="76" t="s">
        <v>3157</v>
      </c>
      <c r="E1048" s="75" t="s">
        <v>2224</v>
      </c>
      <c r="F1048" s="84" t="s">
        <v>4129</v>
      </c>
      <c r="G1048" s="77" t="s">
        <v>2338</v>
      </c>
      <c r="H1048" s="78">
        <f>+(30041666.6666667)*2</f>
        <v>60083333.333333403</v>
      </c>
      <c r="I1048" s="78">
        <v>60083333</v>
      </c>
      <c r="J1048" s="79" t="s">
        <v>2874</v>
      </c>
      <c r="K1048" s="79" t="s">
        <v>2221</v>
      </c>
      <c r="L1048" s="76" t="s">
        <v>3170</v>
      </c>
      <c r="M1048" s="76" t="s">
        <v>3196</v>
      </c>
      <c r="N1048" s="76" t="s">
        <v>3172</v>
      </c>
      <c r="O1048" s="76" t="s">
        <v>3173</v>
      </c>
      <c r="P1048" s="79" t="s">
        <v>3080</v>
      </c>
      <c r="Q1048" s="79" t="s">
        <v>3179</v>
      </c>
      <c r="R1048" s="79" t="s">
        <v>3467</v>
      </c>
      <c r="S1048" s="79">
        <v>70073001</v>
      </c>
      <c r="T1048" s="79" t="s">
        <v>3180</v>
      </c>
      <c r="U1048" s="80" t="s">
        <v>3181</v>
      </c>
      <c r="V1048" s="80"/>
      <c r="W1048" s="79"/>
      <c r="X1048" s="81"/>
      <c r="Y1048" s="79"/>
      <c r="Z1048" s="79"/>
      <c r="AA1048" s="82" t="str">
        <f t="shared" si="20"/>
        <v/>
      </c>
      <c r="AB1048" s="80"/>
      <c r="AC1048" s="80"/>
      <c r="AD1048" s="80"/>
      <c r="AE1048" s="76" t="s">
        <v>6467</v>
      </c>
      <c r="AF1048" s="79" t="s">
        <v>2223</v>
      </c>
      <c r="AG1048" s="76" t="s">
        <v>3088</v>
      </c>
    </row>
    <row r="1049" spans="1:33" s="83" customFormat="1" ht="76.5" x14ac:dyDescent="0.25">
      <c r="A1049" s="74" t="s">
        <v>3169</v>
      </c>
      <c r="B1049" s="75">
        <v>93141500</v>
      </c>
      <c r="C1049" s="76" t="s">
        <v>6474</v>
      </c>
      <c r="D1049" s="76" t="s">
        <v>3157</v>
      </c>
      <c r="E1049" s="75" t="s">
        <v>2224</v>
      </c>
      <c r="F1049" s="84" t="s">
        <v>4129</v>
      </c>
      <c r="G1049" s="77" t="s">
        <v>2338</v>
      </c>
      <c r="H1049" s="78">
        <f>+(30041666.6666667)*3</f>
        <v>90125000.000000104</v>
      </c>
      <c r="I1049" s="78">
        <v>90125000</v>
      </c>
      <c r="J1049" s="79" t="s">
        <v>2874</v>
      </c>
      <c r="K1049" s="79" t="s">
        <v>2221</v>
      </c>
      <c r="L1049" s="76" t="s">
        <v>3170</v>
      </c>
      <c r="M1049" s="76" t="s">
        <v>3196</v>
      </c>
      <c r="N1049" s="76" t="s">
        <v>3172</v>
      </c>
      <c r="O1049" s="76" t="s">
        <v>3173</v>
      </c>
      <c r="P1049" s="79" t="s">
        <v>3080</v>
      </c>
      <c r="Q1049" s="79" t="s">
        <v>3179</v>
      </c>
      <c r="R1049" s="79" t="s">
        <v>3467</v>
      </c>
      <c r="S1049" s="79">
        <v>70073001</v>
      </c>
      <c r="T1049" s="79" t="s">
        <v>3180</v>
      </c>
      <c r="U1049" s="80" t="s">
        <v>3181</v>
      </c>
      <c r="V1049" s="80"/>
      <c r="W1049" s="79"/>
      <c r="X1049" s="81"/>
      <c r="Y1049" s="79"/>
      <c r="Z1049" s="79"/>
      <c r="AA1049" s="82" t="str">
        <f t="shared" si="20"/>
        <v/>
      </c>
      <c r="AB1049" s="80"/>
      <c r="AC1049" s="80"/>
      <c r="AD1049" s="80"/>
      <c r="AE1049" s="76" t="s">
        <v>6467</v>
      </c>
      <c r="AF1049" s="79" t="s">
        <v>2223</v>
      </c>
      <c r="AG1049" s="76" t="s">
        <v>3088</v>
      </c>
    </row>
    <row r="1050" spans="1:33" s="83" customFormat="1" ht="76.5" x14ac:dyDescent="0.25">
      <c r="A1050" s="74" t="s">
        <v>3169</v>
      </c>
      <c r="B1050" s="75">
        <v>93141500</v>
      </c>
      <c r="C1050" s="76" t="s">
        <v>6475</v>
      </c>
      <c r="D1050" s="76" t="s">
        <v>3157</v>
      </c>
      <c r="E1050" s="75" t="s">
        <v>2225</v>
      </c>
      <c r="F1050" s="84" t="s">
        <v>4129</v>
      </c>
      <c r="G1050" s="77" t="s">
        <v>2338</v>
      </c>
      <c r="H1050" s="78">
        <f>+(30041666.6666667)*4</f>
        <v>120166666.66666681</v>
      </c>
      <c r="I1050" s="78">
        <v>120166667</v>
      </c>
      <c r="J1050" s="79" t="s">
        <v>2874</v>
      </c>
      <c r="K1050" s="79" t="s">
        <v>2221</v>
      </c>
      <c r="L1050" s="76" t="s">
        <v>3170</v>
      </c>
      <c r="M1050" s="76" t="s">
        <v>3196</v>
      </c>
      <c r="N1050" s="76" t="s">
        <v>3172</v>
      </c>
      <c r="O1050" s="76" t="s">
        <v>3173</v>
      </c>
      <c r="P1050" s="79" t="s">
        <v>3080</v>
      </c>
      <c r="Q1050" s="79" t="s">
        <v>3179</v>
      </c>
      <c r="R1050" s="79" t="s">
        <v>3467</v>
      </c>
      <c r="S1050" s="79">
        <v>70073001</v>
      </c>
      <c r="T1050" s="79" t="s">
        <v>3180</v>
      </c>
      <c r="U1050" s="80" t="s">
        <v>3181</v>
      </c>
      <c r="V1050" s="80"/>
      <c r="W1050" s="79"/>
      <c r="X1050" s="81"/>
      <c r="Y1050" s="79"/>
      <c r="Z1050" s="79"/>
      <c r="AA1050" s="82" t="str">
        <f t="shared" si="20"/>
        <v/>
      </c>
      <c r="AB1050" s="80"/>
      <c r="AC1050" s="80"/>
      <c r="AD1050" s="80"/>
      <c r="AE1050" s="76" t="s">
        <v>6467</v>
      </c>
      <c r="AF1050" s="79" t="s">
        <v>2223</v>
      </c>
      <c r="AG1050" s="76" t="s">
        <v>3088</v>
      </c>
    </row>
    <row r="1051" spans="1:33" s="83" customFormat="1" ht="140.25" x14ac:dyDescent="0.25">
      <c r="A1051" s="74" t="s">
        <v>3169</v>
      </c>
      <c r="B1051" s="75">
        <v>93141500</v>
      </c>
      <c r="C1051" s="76" t="s">
        <v>6476</v>
      </c>
      <c r="D1051" s="76" t="s">
        <v>3160</v>
      </c>
      <c r="E1051" s="75" t="s">
        <v>2219</v>
      </c>
      <c r="F1051" s="75" t="s">
        <v>2291</v>
      </c>
      <c r="G1051" s="77" t="s">
        <v>2338</v>
      </c>
      <c r="H1051" s="78">
        <v>100000000</v>
      </c>
      <c r="I1051" s="78">
        <v>100000000</v>
      </c>
      <c r="J1051" s="79" t="s">
        <v>2874</v>
      </c>
      <c r="K1051" s="79" t="s">
        <v>2221</v>
      </c>
      <c r="L1051" s="76" t="s">
        <v>3170</v>
      </c>
      <c r="M1051" s="76" t="s">
        <v>3196</v>
      </c>
      <c r="N1051" s="76" t="s">
        <v>3172</v>
      </c>
      <c r="O1051" s="76" t="s">
        <v>3173</v>
      </c>
      <c r="P1051" s="79" t="s">
        <v>3188</v>
      </c>
      <c r="Q1051" s="79" t="s">
        <v>3189</v>
      </c>
      <c r="R1051" s="79" t="s">
        <v>3190</v>
      </c>
      <c r="S1051" s="79">
        <v>70062001</v>
      </c>
      <c r="T1051" s="79" t="s">
        <v>3191</v>
      </c>
      <c r="U1051" s="80" t="s">
        <v>6477</v>
      </c>
      <c r="V1051" s="80"/>
      <c r="W1051" s="79"/>
      <c r="X1051" s="81"/>
      <c r="Y1051" s="79"/>
      <c r="Z1051" s="79"/>
      <c r="AA1051" s="82" t="str">
        <f t="shared" si="20"/>
        <v/>
      </c>
      <c r="AB1051" s="80"/>
      <c r="AC1051" s="80"/>
      <c r="AD1051" s="80"/>
      <c r="AE1051" s="76" t="s">
        <v>6478</v>
      </c>
      <c r="AF1051" s="79" t="s">
        <v>2223</v>
      </c>
      <c r="AG1051" s="76" t="s">
        <v>3088</v>
      </c>
    </row>
    <row r="1052" spans="1:33" s="83" customFormat="1" ht="229.5" x14ac:dyDescent="0.25">
      <c r="A1052" s="74" t="s">
        <v>3169</v>
      </c>
      <c r="B1052" s="75">
        <v>93141500</v>
      </c>
      <c r="C1052" s="76" t="s">
        <v>6479</v>
      </c>
      <c r="D1052" s="76" t="s">
        <v>4128</v>
      </c>
      <c r="E1052" s="75" t="s">
        <v>2292</v>
      </c>
      <c r="F1052" s="75" t="s">
        <v>2326</v>
      </c>
      <c r="G1052" s="77" t="s">
        <v>2338</v>
      </c>
      <c r="H1052" s="78">
        <v>500000000</v>
      </c>
      <c r="I1052" s="78">
        <v>500000000</v>
      </c>
      <c r="J1052" s="79" t="s">
        <v>2874</v>
      </c>
      <c r="K1052" s="79" t="s">
        <v>2221</v>
      </c>
      <c r="L1052" s="76" t="s">
        <v>3195</v>
      </c>
      <c r="M1052" s="76" t="s">
        <v>3196</v>
      </c>
      <c r="N1052" s="76" t="s">
        <v>3172</v>
      </c>
      <c r="O1052" s="76" t="s">
        <v>3173</v>
      </c>
      <c r="P1052" s="79" t="s">
        <v>3188</v>
      </c>
      <c r="Q1052" s="79" t="s">
        <v>3199</v>
      </c>
      <c r="R1052" s="79" t="s">
        <v>3200</v>
      </c>
      <c r="S1052" s="79">
        <v>70057001</v>
      </c>
      <c r="T1052" s="79" t="s">
        <v>3201</v>
      </c>
      <c r="U1052" s="80" t="s">
        <v>3202</v>
      </c>
      <c r="V1052" s="80"/>
      <c r="W1052" s="79"/>
      <c r="X1052" s="81"/>
      <c r="Y1052" s="79"/>
      <c r="Z1052" s="79"/>
      <c r="AA1052" s="82" t="str">
        <f t="shared" si="20"/>
        <v/>
      </c>
      <c r="AB1052" s="80"/>
      <c r="AC1052" s="80"/>
      <c r="AD1052" s="80"/>
      <c r="AE1052" s="76" t="s">
        <v>6480</v>
      </c>
      <c r="AF1052" s="79" t="s">
        <v>2223</v>
      </c>
      <c r="AG1052" s="76" t="s">
        <v>3088</v>
      </c>
    </row>
    <row r="1053" spans="1:33" s="83" customFormat="1" ht="38.25" x14ac:dyDescent="0.25">
      <c r="A1053" s="74" t="s">
        <v>3169</v>
      </c>
      <c r="B1053" s="75">
        <v>93141500</v>
      </c>
      <c r="C1053" s="76" t="s">
        <v>3204</v>
      </c>
      <c r="D1053" s="76" t="s">
        <v>4128</v>
      </c>
      <c r="E1053" s="75" t="s">
        <v>2219</v>
      </c>
      <c r="F1053" s="84" t="s">
        <v>2436</v>
      </c>
      <c r="G1053" s="77" t="s">
        <v>2338</v>
      </c>
      <c r="H1053" s="78">
        <v>25000000</v>
      </c>
      <c r="I1053" s="78">
        <v>25000000</v>
      </c>
      <c r="J1053" s="79" t="s">
        <v>2874</v>
      </c>
      <c r="K1053" s="79" t="s">
        <v>2221</v>
      </c>
      <c r="L1053" s="76" t="s">
        <v>3195</v>
      </c>
      <c r="M1053" s="76" t="s">
        <v>3196</v>
      </c>
      <c r="N1053" s="76" t="s">
        <v>3172</v>
      </c>
      <c r="O1053" s="76" t="s">
        <v>3173</v>
      </c>
      <c r="P1053" s="79"/>
      <c r="Q1053" s="79"/>
      <c r="R1053" s="79"/>
      <c r="S1053" s="79"/>
      <c r="T1053" s="79"/>
      <c r="U1053" s="80"/>
      <c r="V1053" s="80"/>
      <c r="W1053" s="79"/>
      <c r="X1053" s="81"/>
      <c r="Y1053" s="79"/>
      <c r="Z1053" s="79"/>
      <c r="AA1053" s="82" t="str">
        <f t="shared" si="20"/>
        <v/>
      </c>
      <c r="AB1053" s="80"/>
      <c r="AC1053" s="80"/>
      <c r="AD1053" s="80"/>
      <c r="AE1053" s="76" t="s">
        <v>6481</v>
      </c>
      <c r="AF1053" s="79" t="s">
        <v>2223</v>
      </c>
      <c r="AG1053" s="76" t="s">
        <v>3088</v>
      </c>
    </row>
    <row r="1054" spans="1:33" s="83" customFormat="1" ht="63.75" x14ac:dyDescent="0.25">
      <c r="A1054" s="74" t="s">
        <v>3169</v>
      </c>
      <c r="B1054" s="75">
        <v>93141500</v>
      </c>
      <c r="C1054" s="76" t="s">
        <v>6482</v>
      </c>
      <c r="D1054" s="76" t="s">
        <v>3168</v>
      </c>
      <c r="E1054" s="75" t="s">
        <v>2225</v>
      </c>
      <c r="F1054" s="75" t="s">
        <v>2326</v>
      </c>
      <c r="G1054" s="77" t="s">
        <v>2338</v>
      </c>
      <c r="H1054" s="78">
        <v>736000000</v>
      </c>
      <c r="I1054" s="78">
        <v>736000000</v>
      </c>
      <c r="J1054" s="79" t="s">
        <v>2874</v>
      </c>
      <c r="K1054" s="79" t="s">
        <v>2221</v>
      </c>
      <c r="L1054" s="76" t="s">
        <v>3170</v>
      </c>
      <c r="M1054" s="76" t="s">
        <v>3196</v>
      </c>
      <c r="N1054" s="76" t="s">
        <v>3172</v>
      </c>
      <c r="O1054" s="76" t="s">
        <v>3173</v>
      </c>
      <c r="P1054" s="79" t="s">
        <v>3182</v>
      </c>
      <c r="Q1054" s="79" t="s">
        <v>3183</v>
      </c>
      <c r="R1054" s="79" t="s">
        <v>3184</v>
      </c>
      <c r="S1054" s="79">
        <v>70060001</v>
      </c>
      <c r="T1054" s="79" t="s">
        <v>3185</v>
      </c>
      <c r="U1054" s="80" t="s">
        <v>3186</v>
      </c>
      <c r="V1054" s="80"/>
      <c r="W1054" s="79"/>
      <c r="X1054" s="81"/>
      <c r="Y1054" s="79"/>
      <c r="Z1054" s="79"/>
      <c r="AA1054" s="82" t="str">
        <f t="shared" si="20"/>
        <v/>
      </c>
      <c r="AB1054" s="80"/>
      <c r="AC1054" s="80"/>
      <c r="AD1054" s="80"/>
      <c r="AE1054" s="76" t="s">
        <v>6483</v>
      </c>
      <c r="AF1054" s="79" t="s">
        <v>2223</v>
      </c>
      <c r="AG1054" s="76" t="s">
        <v>3088</v>
      </c>
    </row>
    <row r="1055" spans="1:33" s="83" customFormat="1" ht="76.5" x14ac:dyDescent="0.25">
      <c r="A1055" s="74" t="s">
        <v>3169</v>
      </c>
      <c r="B1055" s="75">
        <v>93141500</v>
      </c>
      <c r="C1055" s="76" t="s">
        <v>6484</v>
      </c>
      <c r="D1055" s="76" t="s">
        <v>3160</v>
      </c>
      <c r="E1055" s="75" t="s">
        <v>2225</v>
      </c>
      <c r="F1055" s="75" t="s">
        <v>2326</v>
      </c>
      <c r="G1055" s="77" t="s">
        <v>2338</v>
      </c>
      <c r="H1055" s="78">
        <v>136000000</v>
      </c>
      <c r="I1055" s="78">
        <v>136000000</v>
      </c>
      <c r="J1055" s="79" t="s">
        <v>2874</v>
      </c>
      <c r="K1055" s="79" t="s">
        <v>2221</v>
      </c>
      <c r="L1055" s="76" t="s">
        <v>3170</v>
      </c>
      <c r="M1055" s="76" t="s">
        <v>3196</v>
      </c>
      <c r="N1055" s="76" t="s">
        <v>3172</v>
      </c>
      <c r="O1055" s="76" t="s">
        <v>3173</v>
      </c>
      <c r="P1055" s="79" t="s">
        <v>3080</v>
      </c>
      <c r="Q1055" s="79" t="s">
        <v>6485</v>
      </c>
      <c r="R1055" s="79" t="s">
        <v>6486</v>
      </c>
      <c r="S1055" s="79">
        <v>70063001</v>
      </c>
      <c r="T1055" s="79" t="s">
        <v>6485</v>
      </c>
      <c r="U1055" s="80" t="s">
        <v>6487</v>
      </c>
      <c r="V1055" s="80"/>
      <c r="W1055" s="79"/>
      <c r="X1055" s="81"/>
      <c r="Y1055" s="79"/>
      <c r="Z1055" s="79"/>
      <c r="AA1055" s="82" t="str">
        <f t="shared" si="20"/>
        <v/>
      </c>
      <c r="AB1055" s="80"/>
      <c r="AC1055" s="80"/>
      <c r="AD1055" s="80"/>
      <c r="AE1055" s="76" t="s">
        <v>6488</v>
      </c>
      <c r="AF1055" s="79" t="s">
        <v>2223</v>
      </c>
      <c r="AG1055" s="76" t="s">
        <v>3088</v>
      </c>
    </row>
    <row r="1056" spans="1:33" s="83" customFormat="1" ht="114.75" x14ac:dyDescent="0.25">
      <c r="A1056" s="74" t="s">
        <v>3169</v>
      </c>
      <c r="B1056" s="75">
        <v>93141500</v>
      </c>
      <c r="C1056" s="76" t="s">
        <v>6489</v>
      </c>
      <c r="D1056" s="76" t="s">
        <v>3160</v>
      </c>
      <c r="E1056" s="75" t="s">
        <v>2347</v>
      </c>
      <c r="F1056" s="75" t="s">
        <v>2326</v>
      </c>
      <c r="G1056" s="77" t="s">
        <v>2338</v>
      </c>
      <c r="H1056" s="78">
        <v>329000000</v>
      </c>
      <c r="I1056" s="78">
        <v>329000000</v>
      </c>
      <c r="J1056" s="79" t="s">
        <v>2874</v>
      </c>
      <c r="K1056" s="79" t="s">
        <v>2221</v>
      </c>
      <c r="L1056" s="76" t="s">
        <v>3195</v>
      </c>
      <c r="M1056" s="76" t="s">
        <v>3196</v>
      </c>
      <c r="N1056" s="76" t="s">
        <v>3172</v>
      </c>
      <c r="O1056" s="76" t="s">
        <v>3173</v>
      </c>
      <c r="P1056" s="79" t="s">
        <v>6490</v>
      </c>
      <c r="Q1056" s="79" t="s">
        <v>6491</v>
      </c>
      <c r="R1056" s="79" t="s">
        <v>6492</v>
      </c>
      <c r="S1056" s="79">
        <v>70066001</v>
      </c>
      <c r="T1056" s="79" t="s">
        <v>6491</v>
      </c>
      <c r="U1056" s="80" t="s">
        <v>6493</v>
      </c>
      <c r="V1056" s="80"/>
      <c r="W1056" s="79"/>
      <c r="X1056" s="81"/>
      <c r="Y1056" s="79"/>
      <c r="Z1056" s="79"/>
      <c r="AA1056" s="82" t="str">
        <f t="shared" si="20"/>
        <v/>
      </c>
      <c r="AB1056" s="80"/>
      <c r="AC1056" s="80"/>
      <c r="AD1056" s="80"/>
      <c r="AE1056" s="76" t="s">
        <v>6488</v>
      </c>
      <c r="AF1056" s="79" t="s">
        <v>2223</v>
      </c>
      <c r="AG1056" s="76" t="s">
        <v>3088</v>
      </c>
    </row>
    <row r="1057" spans="1:33" s="83" customFormat="1" ht="267.75" x14ac:dyDescent="0.25">
      <c r="A1057" s="74" t="s">
        <v>3169</v>
      </c>
      <c r="B1057" s="75">
        <v>93141500</v>
      </c>
      <c r="C1057" s="76" t="s">
        <v>6494</v>
      </c>
      <c r="D1057" s="76" t="s">
        <v>4685</v>
      </c>
      <c r="E1057" s="75" t="s">
        <v>2302</v>
      </c>
      <c r="F1057" s="75" t="s">
        <v>2260</v>
      </c>
      <c r="G1057" s="77" t="s">
        <v>2338</v>
      </c>
      <c r="H1057" s="78">
        <v>75000000</v>
      </c>
      <c r="I1057" s="78">
        <v>75000000</v>
      </c>
      <c r="J1057" s="79" t="s">
        <v>2874</v>
      </c>
      <c r="K1057" s="79" t="s">
        <v>2221</v>
      </c>
      <c r="L1057" s="76" t="s">
        <v>3195</v>
      </c>
      <c r="M1057" s="76" t="s">
        <v>3196</v>
      </c>
      <c r="N1057" s="76" t="s">
        <v>6466</v>
      </c>
      <c r="O1057" s="76" t="s">
        <v>3173</v>
      </c>
      <c r="P1057" s="79" t="s">
        <v>3188</v>
      </c>
      <c r="Q1057" s="79" t="s">
        <v>3443</v>
      </c>
      <c r="R1057" s="79" t="s">
        <v>3190</v>
      </c>
      <c r="S1057" s="79">
        <v>70062001</v>
      </c>
      <c r="T1057" s="79" t="s">
        <v>3443</v>
      </c>
      <c r="U1057" s="80" t="s">
        <v>6495</v>
      </c>
      <c r="V1057" s="80"/>
      <c r="W1057" s="79"/>
      <c r="X1057" s="81"/>
      <c r="Y1057" s="79"/>
      <c r="Z1057" s="79"/>
      <c r="AA1057" s="82" t="str">
        <f t="shared" si="20"/>
        <v/>
      </c>
      <c r="AB1057" s="80"/>
      <c r="AC1057" s="80"/>
      <c r="AD1057" s="80"/>
      <c r="AE1057" s="76" t="s">
        <v>6496</v>
      </c>
      <c r="AF1057" s="79" t="s">
        <v>2223</v>
      </c>
      <c r="AG1057" s="76" t="s">
        <v>3088</v>
      </c>
    </row>
    <row r="1058" spans="1:33" s="83" customFormat="1" ht="89.25" x14ac:dyDescent="0.25">
      <c r="A1058" s="74" t="s">
        <v>3169</v>
      </c>
      <c r="B1058" s="75">
        <v>93141501</v>
      </c>
      <c r="C1058" s="76" t="s">
        <v>6497</v>
      </c>
      <c r="D1058" s="76" t="s">
        <v>4603</v>
      </c>
      <c r="E1058" s="75" t="s">
        <v>2224</v>
      </c>
      <c r="F1058" s="75" t="s">
        <v>2260</v>
      </c>
      <c r="G1058" s="77" t="s">
        <v>2338</v>
      </c>
      <c r="H1058" s="78">
        <v>75000000</v>
      </c>
      <c r="I1058" s="78">
        <v>75000000</v>
      </c>
      <c r="J1058" s="79" t="s">
        <v>2874</v>
      </c>
      <c r="K1058" s="79" t="s">
        <v>2221</v>
      </c>
      <c r="L1058" s="76" t="s">
        <v>3195</v>
      </c>
      <c r="M1058" s="76" t="s">
        <v>3196</v>
      </c>
      <c r="N1058" s="76" t="s">
        <v>3172</v>
      </c>
      <c r="O1058" s="76" t="s">
        <v>3173</v>
      </c>
      <c r="P1058" s="79" t="s">
        <v>3188</v>
      </c>
      <c r="Q1058" s="79" t="s">
        <v>3443</v>
      </c>
      <c r="R1058" s="79" t="s">
        <v>3190</v>
      </c>
      <c r="S1058" s="79">
        <v>70062001</v>
      </c>
      <c r="T1058" s="79" t="s">
        <v>3443</v>
      </c>
      <c r="U1058" s="80" t="s">
        <v>6498</v>
      </c>
      <c r="V1058" s="80"/>
      <c r="W1058" s="79"/>
      <c r="X1058" s="81"/>
      <c r="Y1058" s="79"/>
      <c r="Z1058" s="79"/>
      <c r="AA1058" s="82" t="str">
        <f t="shared" si="20"/>
        <v/>
      </c>
      <c r="AB1058" s="80"/>
      <c r="AC1058" s="80"/>
      <c r="AD1058" s="80"/>
      <c r="AE1058" s="76" t="s">
        <v>6496</v>
      </c>
      <c r="AF1058" s="79" t="s">
        <v>2223</v>
      </c>
      <c r="AG1058" s="76" t="s">
        <v>3088</v>
      </c>
    </row>
    <row r="1059" spans="1:33" s="83" customFormat="1" ht="114.75" x14ac:dyDescent="0.25">
      <c r="A1059" s="74" t="s">
        <v>3169</v>
      </c>
      <c r="B1059" s="75">
        <v>93141500</v>
      </c>
      <c r="C1059" s="76" t="s">
        <v>6499</v>
      </c>
      <c r="D1059" s="76" t="s">
        <v>3157</v>
      </c>
      <c r="E1059" s="75" t="s">
        <v>2224</v>
      </c>
      <c r="F1059" s="84" t="s">
        <v>2834</v>
      </c>
      <c r="G1059" s="77" t="s">
        <v>2338</v>
      </c>
      <c r="H1059" s="78">
        <v>100000000</v>
      </c>
      <c r="I1059" s="78">
        <v>100000000</v>
      </c>
      <c r="J1059" s="79" t="s">
        <v>2874</v>
      </c>
      <c r="K1059" s="79" t="s">
        <v>2221</v>
      </c>
      <c r="L1059" s="76" t="s">
        <v>3195</v>
      </c>
      <c r="M1059" s="76" t="s">
        <v>3196</v>
      </c>
      <c r="N1059" s="76" t="s">
        <v>3172</v>
      </c>
      <c r="O1059" s="76" t="s">
        <v>3173</v>
      </c>
      <c r="P1059" s="79" t="s">
        <v>3188</v>
      </c>
      <c r="Q1059" s="79" t="s">
        <v>3197</v>
      </c>
      <c r="R1059" s="79" t="s">
        <v>3190</v>
      </c>
      <c r="S1059" s="79">
        <v>70062001</v>
      </c>
      <c r="T1059" s="79" t="s">
        <v>3197</v>
      </c>
      <c r="U1059" s="80" t="s">
        <v>3198</v>
      </c>
      <c r="V1059" s="80"/>
      <c r="W1059" s="79"/>
      <c r="X1059" s="81"/>
      <c r="Y1059" s="79"/>
      <c r="Z1059" s="79"/>
      <c r="AA1059" s="82" t="str">
        <f t="shared" si="20"/>
        <v/>
      </c>
      <c r="AB1059" s="80"/>
      <c r="AC1059" s="80"/>
      <c r="AD1059" s="80"/>
      <c r="AE1059" s="76" t="s">
        <v>6496</v>
      </c>
      <c r="AF1059" s="79" t="s">
        <v>2223</v>
      </c>
      <c r="AG1059" s="76" t="s">
        <v>3088</v>
      </c>
    </row>
    <row r="1060" spans="1:33" s="83" customFormat="1" ht="242.25" x14ac:dyDescent="0.25">
      <c r="A1060" s="74" t="s">
        <v>3169</v>
      </c>
      <c r="B1060" s="75">
        <v>93141500</v>
      </c>
      <c r="C1060" s="76" t="s">
        <v>6500</v>
      </c>
      <c r="D1060" s="76" t="s">
        <v>3157</v>
      </c>
      <c r="E1060" s="75" t="s">
        <v>2257</v>
      </c>
      <c r="F1060" s="84" t="s">
        <v>2834</v>
      </c>
      <c r="G1060" s="77" t="s">
        <v>2338</v>
      </c>
      <c r="H1060" s="78">
        <f>65000000+390000000+131000000</f>
        <v>586000000</v>
      </c>
      <c r="I1060" s="78">
        <v>586000000</v>
      </c>
      <c r="J1060" s="79" t="s">
        <v>2874</v>
      </c>
      <c r="K1060" s="79" t="s">
        <v>2221</v>
      </c>
      <c r="L1060" s="76" t="s">
        <v>3195</v>
      </c>
      <c r="M1060" s="76" t="s">
        <v>3196</v>
      </c>
      <c r="N1060" s="76" t="s">
        <v>3172</v>
      </c>
      <c r="O1060" s="76" t="s">
        <v>3173</v>
      </c>
      <c r="P1060" s="79" t="s">
        <v>3188</v>
      </c>
      <c r="Q1060" s="79" t="s">
        <v>3203</v>
      </c>
      <c r="R1060" s="79" t="s">
        <v>6501</v>
      </c>
      <c r="S1060" s="79" t="s">
        <v>6502</v>
      </c>
      <c r="T1060" s="79" t="s">
        <v>6503</v>
      </c>
      <c r="U1060" s="80" t="s">
        <v>6504</v>
      </c>
      <c r="V1060" s="80"/>
      <c r="W1060" s="79"/>
      <c r="X1060" s="81"/>
      <c r="Y1060" s="79"/>
      <c r="Z1060" s="79"/>
      <c r="AA1060" s="82" t="str">
        <f t="shared" si="20"/>
        <v/>
      </c>
      <c r="AB1060" s="80"/>
      <c r="AC1060" s="80"/>
      <c r="AD1060" s="80"/>
      <c r="AE1060" s="76" t="s">
        <v>6496</v>
      </c>
      <c r="AF1060" s="79" t="s">
        <v>2223</v>
      </c>
      <c r="AG1060" s="76" t="s">
        <v>3088</v>
      </c>
    </row>
    <row r="1061" spans="1:33" s="83" customFormat="1" ht="51" x14ac:dyDescent="0.25">
      <c r="A1061" s="74" t="s">
        <v>3169</v>
      </c>
      <c r="B1061" s="75">
        <v>93141500</v>
      </c>
      <c r="C1061" s="76" t="s">
        <v>6505</v>
      </c>
      <c r="D1061" s="76" t="s">
        <v>3165</v>
      </c>
      <c r="E1061" s="75" t="s">
        <v>2219</v>
      </c>
      <c r="F1061" s="75" t="s">
        <v>2260</v>
      </c>
      <c r="G1061" s="77" t="s">
        <v>2338</v>
      </c>
      <c r="H1061" s="78">
        <v>72000000</v>
      </c>
      <c r="I1061" s="78">
        <v>72000000</v>
      </c>
      <c r="J1061" s="79" t="s">
        <v>2874</v>
      </c>
      <c r="K1061" s="79" t="s">
        <v>2221</v>
      </c>
      <c r="L1061" s="76" t="s">
        <v>3195</v>
      </c>
      <c r="M1061" s="76" t="s">
        <v>3196</v>
      </c>
      <c r="N1061" s="76" t="s">
        <v>3172</v>
      </c>
      <c r="O1061" s="76" t="s">
        <v>3173</v>
      </c>
      <c r="P1061" s="79" t="s">
        <v>3188</v>
      </c>
      <c r="Q1061" s="79" t="s">
        <v>3443</v>
      </c>
      <c r="R1061" s="79" t="s">
        <v>3190</v>
      </c>
      <c r="S1061" s="79">
        <v>70062001</v>
      </c>
      <c r="T1061" s="79" t="s">
        <v>3443</v>
      </c>
      <c r="U1061" s="80" t="s">
        <v>6506</v>
      </c>
      <c r="V1061" s="80"/>
      <c r="W1061" s="79"/>
      <c r="X1061" s="81"/>
      <c r="Y1061" s="79"/>
      <c r="Z1061" s="79"/>
      <c r="AA1061" s="82" t="str">
        <f t="shared" si="20"/>
        <v/>
      </c>
      <c r="AB1061" s="80"/>
      <c r="AC1061" s="80"/>
      <c r="AD1061" s="80"/>
      <c r="AE1061" s="76" t="s">
        <v>6496</v>
      </c>
      <c r="AF1061" s="79" t="s">
        <v>2223</v>
      </c>
      <c r="AG1061" s="76" t="s">
        <v>3088</v>
      </c>
    </row>
    <row r="1062" spans="1:33" s="83" customFormat="1" ht="409.5" x14ac:dyDescent="0.25">
      <c r="A1062" s="74" t="s">
        <v>3169</v>
      </c>
      <c r="B1062" s="75">
        <v>93141500</v>
      </c>
      <c r="C1062" s="76" t="s">
        <v>3187</v>
      </c>
      <c r="D1062" s="76" t="s">
        <v>4128</v>
      </c>
      <c r="E1062" s="75" t="s">
        <v>2488</v>
      </c>
      <c r="F1062" s="84" t="s">
        <v>2834</v>
      </c>
      <c r="G1062" s="77" t="s">
        <v>2338</v>
      </c>
      <c r="H1062" s="78">
        <v>1190000000</v>
      </c>
      <c r="I1062" s="78">
        <v>357000000</v>
      </c>
      <c r="J1062" s="79" t="s">
        <v>4136</v>
      </c>
      <c r="K1062" s="79" t="s">
        <v>2544</v>
      </c>
      <c r="L1062" s="76" t="s">
        <v>3170</v>
      </c>
      <c r="M1062" s="76" t="s">
        <v>3171</v>
      </c>
      <c r="N1062" s="76" t="s">
        <v>3172</v>
      </c>
      <c r="O1062" s="76" t="s">
        <v>3173</v>
      </c>
      <c r="P1062" s="79" t="s">
        <v>3188</v>
      </c>
      <c r="Q1062" s="79" t="s">
        <v>3189</v>
      </c>
      <c r="R1062" s="79" t="s">
        <v>3190</v>
      </c>
      <c r="S1062" s="79">
        <v>70062001</v>
      </c>
      <c r="T1062" s="79" t="s">
        <v>3191</v>
      </c>
      <c r="U1062" s="80" t="s">
        <v>3192</v>
      </c>
      <c r="V1062" s="80">
        <v>6868</v>
      </c>
      <c r="W1062" s="79">
        <v>6868</v>
      </c>
      <c r="X1062" s="81">
        <v>42842</v>
      </c>
      <c r="Y1062" s="79">
        <v>2017060078114</v>
      </c>
      <c r="Z1062" s="79">
        <v>4600006706</v>
      </c>
      <c r="AA1062" s="82">
        <f t="shared" si="20"/>
        <v>1</v>
      </c>
      <c r="AB1062" s="80" t="s">
        <v>3193</v>
      </c>
      <c r="AC1062" s="80" t="s">
        <v>2222</v>
      </c>
      <c r="AD1062" s="80" t="s">
        <v>3194</v>
      </c>
      <c r="AE1062" s="76" t="s">
        <v>6507</v>
      </c>
      <c r="AF1062" s="79" t="s">
        <v>2223</v>
      </c>
      <c r="AG1062" s="76" t="s">
        <v>3088</v>
      </c>
    </row>
    <row r="1063" spans="1:33" s="83" customFormat="1" ht="409.5" x14ac:dyDescent="0.25">
      <c r="A1063" s="74" t="s">
        <v>3169</v>
      </c>
      <c r="B1063" s="75">
        <v>93141500</v>
      </c>
      <c r="C1063" s="76" t="s">
        <v>4107</v>
      </c>
      <c r="D1063" s="76" t="s">
        <v>4128</v>
      </c>
      <c r="E1063" s="75" t="s">
        <v>2237</v>
      </c>
      <c r="F1063" s="84" t="s">
        <v>2834</v>
      </c>
      <c r="G1063" s="77" t="s">
        <v>2338</v>
      </c>
      <c r="H1063" s="78">
        <v>2150000000</v>
      </c>
      <c r="I1063" s="78">
        <v>650000000</v>
      </c>
      <c r="J1063" s="79" t="s">
        <v>4136</v>
      </c>
      <c r="K1063" s="79" t="s">
        <v>2544</v>
      </c>
      <c r="L1063" s="76" t="s">
        <v>3170</v>
      </c>
      <c r="M1063" s="76" t="s">
        <v>3171</v>
      </c>
      <c r="N1063" s="76" t="s">
        <v>3172</v>
      </c>
      <c r="O1063" s="76" t="s">
        <v>3173</v>
      </c>
      <c r="P1063" s="79" t="s">
        <v>3080</v>
      </c>
      <c r="Q1063" s="79" t="s">
        <v>3174</v>
      </c>
      <c r="R1063" s="79" t="s">
        <v>3175</v>
      </c>
      <c r="S1063" s="79">
        <v>70063001</v>
      </c>
      <c r="T1063" s="79" t="s">
        <v>3176</v>
      </c>
      <c r="U1063" s="80" t="s">
        <v>3177</v>
      </c>
      <c r="V1063" s="80">
        <v>7337</v>
      </c>
      <c r="W1063" s="79">
        <v>7337</v>
      </c>
      <c r="X1063" s="81">
        <v>42942</v>
      </c>
      <c r="Y1063" s="79">
        <v>2017060097072</v>
      </c>
      <c r="Z1063" s="79">
        <v>4600007202</v>
      </c>
      <c r="AA1063" s="82">
        <f t="shared" si="20"/>
        <v>1</v>
      </c>
      <c r="AB1063" s="80" t="s">
        <v>2908</v>
      </c>
      <c r="AC1063" s="80" t="s">
        <v>2335</v>
      </c>
      <c r="AD1063" s="80" t="s">
        <v>3178</v>
      </c>
      <c r="AE1063" s="76" t="s">
        <v>6508</v>
      </c>
      <c r="AF1063" s="79" t="s">
        <v>2223</v>
      </c>
      <c r="AG1063" s="76" t="s">
        <v>3088</v>
      </c>
    </row>
    <row r="1064" spans="1:33" s="83" customFormat="1" ht="38.25" x14ac:dyDescent="0.25">
      <c r="A1064" s="74" t="s">
        <v>3169</v>
      </c>
      <c r="B1064" s="75">
        <v>93141500</v>
      </c>
      <c r="C1064" s="76" t="s">
        <v>6509</v>
      </c>
      <c r="D1064" s="76" t="s">
        <v>4128</v>
      </c>
      <c r="E1064" s="75" t="s">
        <v>2237</v>
      </c>
      <c r="F1064" s="84" t="s">
        <v>4129</v>
      </c>
      <c r="G1064" s="77" t="s">
        <v>2338</v>
      </c>
      <c r="H1064" s="78">
        <v>192000000</v>
      </c>
      <c r="I1064" s="78">
        <v>192000000</v>
      </c>
      <c r="J1064" s="79" t="s">
        <v>2874</v>
      </c>
      <c r="K1064" s="79" t="s">
        <v>2221</v>
      </c>
      <c r="L1064" s="76" t="s">
        <v>3170</v>
      </c>
      <c r="M1064" s="76" t="s">
        <v>3171</v>
      </c>
      <c r="N1064" s="76" t="s">
        <v>3172</v>
      </c>
      <c r="O1064" s="76" t="s">
        <v>3173</v>
      </c>
      <c r="P1064" s="79"/>
      <c r="Q1064" s="79"/>
      <c r="R1064" s="79"/>
      <c r="S1064" s="79"/>
      <c r="T1064" s="79"/>
      <c r="U1064" s="80"/>
      <c r="V1064" s="80"/>
      <c r="W1064" s="79"/>
      <c r="X1064" s="81"/>
      <c r="Y1064" s="79"/>
      <c r="Z1064" s="79"/>
      <c r="AA1064" s="82" t="str">
        <f t="shared" si="20"/>
        <v/>
      </c>
      <c r="AB1064" s="80"/>
      <c r="AC1064" s="80"/>
      <c r="AD1064" s="80"/>
      <c r="AE1064" s="76" t="s">
        <v>6488</v>
      </c>
      <c r="AF1064" s="79" t="s">
        <v>2223</v>
      </c>
      <c r="AG1064" s="76" t="s">
        <v>3088</v>
      </c>
    </row>
    <row r="1065" spans="1:33" s="83" customFormat="1" ht="38.25" x14ac:dyDescent="0.25">
      <c r="A1065" s="74" t="s">
        <v>3169</v>
      </c>
      <c r="B1065" s="75">
        <v>93141500</v>
      </c>
      <c r="C1065" s="76" t="s">
        <v>6510</v>
      </c>
      <c r="D1065" s="76" t="s">
        <v>4128</v>
      </c>
      <c r="E1065" s="75" t="s">
        <v>2237</v>
      </c>
      <c r="F1065" s="84" t="s">
        <v>4129</v>
      </c>
      <c r="G1065" s="77" t="s">
        <v>2338</v>
      </c>
      <c r="H1065" s="78">
        <v>20000000</v>
      </c>
      <c r="I1065" s="78">
        <v>20000000</v>
      </c>
      <c r="J1065" s="79" t="s">
        <v>2874</v>
      </c>
      <c r="K1065" s="79" t="s">
        <v>2221</v>
      </c>
      <c r="L1065" s="76" t="s">
        <v>3170</v>
      </c>
      <c r="M1065" s="76" t="s">
        <v>3171</v>
      </c>
      <c r="N1065" s="76" t="s">
        <v>3172</v>
      </c>
      <c r="O1065" s="76" t="s">
        <v>3173</v>
      </c>
      <c r="P1065" s="79"/>
      <c r="Q1065" s="79"/>
      <c r="R1065" s="79"/>
      <c r="S1065" s="79"/>
      <c r="T1065" s="79"/>
      <c r="U1065" s="80"/>
      <c r="V1065" s="80"/>
      <c r="W1065" s="79"/>
      <c r="X1065" s="81"/>
      <c r="Y1065" s="79"/>
      <c r="Z1065" s="79"/>
      <c r="AA1065" s="82" t="str">
        <f t="shared" si="20"/>
        <v/>
      </c>
      <c r="AB1065" s="80"/>
      <c r="AC1065" s="80"/>
      <c r="AD1065" s="80"/>
      <c r="AE1065" s="76" t="s">
        <v>6488</v>
      </c>
      <c r="AF1065" s="79" t="s">
        <v>2223</v>
      </c>
      <c r="AG1065" s="76" t="s">
        <v>3088</v>
      </c>
    </row>
    <row r="1066" spans="1:33" s="83" customFormat="1" ht="38.25" x14ac:dyDescent="0.25">
      <c r="A1066" s="74" t="s">
        <v>3169</v>
      </c>
      <c r="B1066" s="75">
        <v>93141500</v>
      </c>
      <c r="C1066" s="76" t="s">
        <v>6511</v>
      </c>
      <c r="D1066" s="76" t="s">
        <v>4128</v>
      </c>
      <c r="E1066" s="75" t="s">
        <v>2219</v>
      </c>
      <c r="F1066" s="84" t="s">
        <v>4129</v>
      </c>
      <c r="G1066" s="77" t="s">
        <v>2338</v>
      </c>
      <c r="H1066" s="78">
        <v>190000000</v>
      </c>
      <c r="I1066" s="78">
        <v>190000000</v>
      </c>
      <c r="J1066" s="79" t="s">
        <v>2874</v>
      </c>
      <c r="K1066" s="79" t="s">
        <v>2221</v>
      </c>
      <c r="L1066" s="76" t="s">
        <v>3170</v>
      </c>
      <c r="M1066" s="76" t="s">
        <v>3171</v>
      </c>
      <c r="N1066" s="76" t="s">
        <v>3172</v>
      </c>
      <c r="O1066" s="76" t="s">
        <v>3173</v>
      </c>
      <c r="P1066" s="79"/>
      <c r="Q1066" s="79"/>
      <c r="R1066" s="79"/>
      <c r="S1066" s="79"/>
      <c r="T1066" s="79"/>
      <c r="U1066" s="80"/>
      <c r="V1066" s="80"/>
      <c r="W1066" s="79"/>
      <c r="X1066" s="81"/>
      <c r="Y1066" s="79"/>
      <c r="Z1066" s="79"/>
      <c r="AA1066" s="82" t="str">
        <f t="shared" si="20"/>
        <v/>
      </c>
      <c r="AB1066" s="80"/>
      <c r="AC1066" s="80"/>
      <c r="AD1066" s="80"/>
      <c r="AE1066" s="76" t="s">
        <v>6488</v>
      </c>
      <c r="AF1066" s="79" t="s">
        <v>2223</v>
      </c>
      <c r="AG1066" s="76" t="s">
        <v>3088</v>
      </c>
    </row>
    <row r="1067" spans="1:33" s="83" customFormat="1" ht="38.25" x14ac:dyDescent="0.25">
      <c r="A1067" s="74" t="s">
        <v>3169</v>
      </c>
      <c r="B1067" s="75">
        <v>93141500</v>
      </c>
      <c r="C1067" s="76" t="s">
        <v>6512</v>
      </c>
      <c r="D1067" s="76" t="s">
        <v>4128</v>
      </c>
      <c r="E1067" s="75" t="s">
        <v>2302</v>
      </c>
      <c r="F1067" s="84" t="s">
        <v>4129</v>
      </c>
      <c r="G1067" s="77" t="s">
        <v>2338</v>
      </c>
      <c r="H1067" s="78">
        <v>2476000000</v>
      </c>
      <c r="I1067" s="78">
        <v>2476000000</v>
      </c>
      <c r="J1067" s="79" t="s">
        <v>2874</v>
      </c>
      <c r="K1067" s="79" t="s">
        <v>2221</v>
      </c>
      <c r="L1067" s="76" t="s">
        <v>3170</v>
      </c>
      <c r="M1067" s="76" t="s">
        <v>3171</v>
      </c>
      <c r="N1067" s="76" t="s">
        <v>3172</v>
      </c>
      <c r="O1067" s="76" t="s">
        <v>3173</v>
      </c>
      <c r="P1067" s="79"/>
      <c r="Q1067" s="79"/>
      <c r="R1067" s="79"/>
      <c r="S1067" s="79"/>
      <c r="T1067" s="79"/>
      <c r="U1067" s="80"/>
      <c r="V1067" s="80"/>
      <c r="W1067" s="79"/>
      <c r="X1067" s="81"/>
      <c r="Y1067" s="79"/>
      <c r="Z1067" s="79"/>
      <c r="AA1067" s="82" t="str">
        <f t="shared" si="20"/>
        <v/>
      </c>
      <c r="AB1067" s="80"/>
      <c r="AC1067" s="80"/>
      <c r="AD1067" s="80"/>
      <c r="AE1067" s="76" t="s">
        <v>6513</v>
      </c>
      <c r="AF1067" s="79" t="s">
        <v>2223</v>
      </c>
      <c r="AG1067" s="76" t="s">
        <v>3088</v>
      </c>
    </row>
    <row r="1068" spans="1:33" s="83" customFormat="1" ht="76.5" x14ac:dyDescent="0.25">
      <c r="A1068" s="74" t="s">
        <v>2647</v>
      </c>
      <c r="B1068" s="75">
        <v>80111504</v>
      </c>
      <c r="C1068" s="76" t="s">
        <v>6514</v>
      </c>
      <c r="D1068" s="76" t="s">
        <v>3168</v>
      </c>
      <c r="E1068" s="75" t="s">
        <v>2302</v>
      </c>
      <c r="F1068" s="84" t="s">
        <v>2834</v>
      </c>
      <c r="G1068" s="77" t="s">
        <v>2338</v>
      </c>
      <c r="H1068" s="78">
        <v>11840364</v>
      </c>
      <c r="I1068" s="78">
        <v>11840364</v>
      </c>
      <c r="J1068" s="79" t="s">
        <v>2874</v>
      </c>
      <c r="K1068" s="79" t="s">
        <v>2221</v>
      </c>
      <c r="L1068" s="76" t="s">
        <v>6515</v>
      </c>
      <c r="M1068" s="76" t="s">
        <v>2649</v>
      </c>
      <c r="N1068" s="76" t="s">
        <v>6516</v>
      </c>
      <c r="O1068" s="76" t="s">
        <v>2675</v>
      </c>
      <c r="P1068" s="79" t="s">
        <v>2658</v>
      </c>
      <c r="Q1068" s="79" t="s">
        <v>6517</v>
      </c>
      <c r="R1068" s="79" t="s">
        <v>6518</v>
      </c>
      <c r="S1068" s="79">
        <v>220149</v>
      </c>
      <c r="T1068" s="79" t="s">
        <v>2669</v>
      </c>
      <c r="U1068" s="80" t="s">
        <v>2670</v>
      </c>
      <c r="V1068" s="80" t="s">
        <v>6519</v>
      </c>
      <c r="W1068" s="79" t="s">
        <v>6519</v>
      </c>
      <c r="X1068" s="81"/>
      <c r="Y1068" s="79" t="s">
        <v>6519</v>
      </c>
      <c r="Z1068" s="79" t="s">
        <v>6519</v>
      </c>
      <c r="AA1068" s="82" t="str">
        <f t="shared" si="20"/>
        <v>Información incompleta</v>
      </c>
      <c r="AB1068" s="80" t="s">
        <v>6519</v>
      </c>
      <c r="AC1068" s="80" t="s">
        <v>2412</v>
      </c>
      <c r="AD1068" s="80" t="s">
        <v>6520</v>
      </c>
      <c r="AE1068" s="76" t="s">
        <v>6521</v>
      </c>
      <c r="AF1068" s="79" t="s">
        <v>2223</v>
      </c>
      <c r="AG1068" s="76" t="s">
        <v>3088</v>
      </c>
    </row>
    <row r="1069" spans="1:33" s="83" customFormat="1" ht="76.5" x14ac:dyDescent="0.25">
      <c r="A1069" s="74" t="s">
        <v>2647</v>
      </c>
      <c r="B1069" s="75">
        <v>80111504</v>
      </c>
      <c r="C1069" s="76" t="s">
        <v>6522</v>
      </c>
      <c r="D1069" s="76" t="s">
        <v>4603</v>
      </c>
      <c r="E1069" s="75" t="s">
        <v>2237</v>
      </c>
      <c r="F1069" s="84" t="s">
        <v>2834</v>
      </c>
      <c r="G1069" s="77" t="s">
        <v>2338</v>
      </c>
      <c r="H1069" s="78">
        <v>11840364</v>
      </c>
      <c r="I1069" s="78">
        <v>11840364</v>
      </c>
      <c r="J1069" s="79" t="s">
        <v>2874</v>
      </c>
      <c r="K1069" s="79" t="s">
        <v>2221</v>
      </c>
      <c r="L1069" s="76" t="s">
        <v>6515</v>
      </c>
      <c r="M1069" s="76" t="s">
        <v>2649</v>
      </c>
      <c r="N1069" s="76" t="s">
        <v>6516</v>
      </c>
      <c r="O1069" s="76" t="s">
        <v>2675</v>
      </c>
      <c r="P1069" s="79" t="s">
        <v>2658</v>
      </c>
      <c r="Q1069" s="79" t="s">
        <v>6517</v>
      </c>
      <c r="R1069" s="79" t="s">
        <v>6518</v>
      </c>
      <c r="S1069" s="79">
        <v>220149</v>
      </c>
      <c r="T1069" s="79" t="s">
        <v>2669</v>
      </c>
      <c r="U1069" s="80" t="s">
        <v>2670</v>
      </c>
      <c r="V1069" s="80" t="s">
        <v>6519</v>
      </c>
      <c r="W1069" s="79" t="s">
        <v>6519</v>
      </c>
      <c r="X1069" s="81"/>
      <c r="Y1069" s="79" t="s">
        <v>6519</v>
      </c>
      <c r="Z1069" s="79" t="s">
        <v>6519</v>
      </c>
      <c r="AA1069" s="82" t="str">
        <f t="shared" si="20"/>
        <v>Información incompleta</v>
      </c>
      <c r="AB1069" s="80" t="s">
        <v>6519</v>
      </c>
      <c r="AC1069" s="80" t="s">
        <v>2412</v>
      </c>
      <c r="AD1069" s="80" t="s">
        <v>6520</v>
      </c>
      <c r="AE1069" s="76" t="s">
        <v>6521</v>
      </c>
      <c r="AF1069" s="79" t="s">
        <v>2223</v>
      </c>
      <c r="AG1069" s="76" t="s">
        <v>3088</v>
      </c>
    </row>
    <row r="1070" spans="1:33" s="83" customFormat="1" ht="76.5" x14ac:dyDescent="0.25">
      <c r="A1070" s="74" t="s">
        <v>2647</v>
      </c>
      <c r="B1070" s="75">
        <v>80111504</v>
      </c>
      <c r="C1070" s="76" t="s">
        <v>2656</v>
      </c>
      <c r="D1070" s="76" t="s">
        <v>4128</v>
      </c>
      <c r="E1070" s="75" t="s">
        <v>2340</v>
      </c>
      <c r="F1070" s="84" t="s">
        <v>4129</v>
      </c>
      <c r="G1070" s="77" t="s">
        <v>2338</v>
      </c>
      <c r="H1070" s="78">
        <v>392875186</v>
      </c>
      <c r="I1070" s="78">
        <v>392875186</v>
      </c>
      <c r="J1070" s="79" t="s">
        <v>2874</v>
      </c>
      <c r="K1070" s="79" t="s">
        <v>2221</v>
      </c>
      <c r="L1070" s="76" t="s">
        <v>6515</v>
      </c>
      <c r="M1070" s="76" t="s">
        <v>2649</v>
      </c>
      <c r="N1070" s="76" t="s">
        <v>6516</v>
      </c>
      <c r="O1070" s="76" t="s">
        <v>2675</v>
      </c>
      <c r="P1070" s="79" t="s">
        <v>2658</v>
      </c>
      <c r="Q1070" s="79" t="s">
        <v>6517</v>
      </c>
      <c r="R1070" s="79" t="s">
        <v>6518</v>
      </c>
      <c r="S1070" s="79">
        <v>220149</v>
      </c>
      <c r="T1070" s="79" t="s">
        <v>2669</v>
      </c>
      <c r="U1070" s="80" t="s">
        <v>2670</v>
      </c>
      <c r="V1070" s="80" t="s">
        <v>6519</v>
      </c>
      <c r="W1070" s="79" t="s">
        <v>6519</v>
      </c>
      <c r="X1070" s="81"/>
      <c r="Y1070" s="79" t="s">
        <v>6519</v>
      </c>
      <c r="Z1070" s="79" t="s">
        <v>6519</v>
      </c>
      <c r="AA1070" s="82" t="str">
        <f t="shared" si="20"/>
        <v>Información incompleta</v>
      </c>
      <c r="AB1070" s="80" t="s">
        <v>6519</v>
      </c>
      <c r="AC1070" s="80" t="s">
        <v>2412</v>
      </c>
      <c r="AD1070" s="80" t="s">
        <v>6523</v>
      </c>
      <c r="AE1070" s="76" t="s">
        <v>2708</v>
      </c>
      <c r="AF1070" s="79" t="s">
        <v>2223</v>
      </c>
      <c r="AG1070" s="76" t="s">
        <v>3088</v>
      </c>
    </row>
    <row r="1071" spans="1:33" s="83" customFormat="1" ht="76.5" x14ac:dyDescent="0.25">
      <c r="A1071" s="74" t="s">
        <v>2647</v>
      </c>
      <c r="B1071" s="75">
        <v>43232305</v>
      </c>
      <c r="C1071" s="76" t="s">
        <v>6524</v>
      </c>
      <c r="D1071" s="76" t="s">
        <v>4128</v>
      </c>
      <c r="E1071" s="75" t="s">
        <v>2340</v>
      </c>
      <c r="F1071" s="84" t="s">
        <v>2834</v>
      </c>
      <c r="G1071" s="77" t="s">
        <v>2338</v>
      </c>
      <c r="H1071" s="78">
        <v>150000000</v>
      </c>
      <c r="I1071" s="78">
        <v>30000000</v>
      </c>
      <c r="J1071" s="79" t="s">
        <v>4136</v>
      </c>
      <c r="K1071" s="79" t="s">
        <v>2544</v>
      </c>
      <c r="L1071" s="76" t="s">
        <v>6515</v>
      </c>
      <c r="M1071" s="76" t="s">
        <v>2649</v>
      </c>
      <c r="N1071" s="76" t="s">
        <v>6516</v>
      </c>
      <c r="O1071" s="76" t="s">
        <v>2675</v>
      </c>
      <c r="P1071" s="79" t="s">
        <v>2658</v>
      </c>
      <c r="Q1071" s="79" t="s">
        <v>6517</v>
      </c>
      <c r="R1071" s="79" t="s">
        <v>6518</v>
      </c>
      <c r="S1071" s="79">
        <v>222125</v>
      </c>
      <c r="T1071" s="79" t="s">
        <v>2669</v>
      </c>
      <c r="U1071" s="80" t="s">
        <v>2670</v>
      </c>
      <c r="V1071" s="80" t="s">
        <v>2671</v>
      </c>
      <c r="W1071" s="79">
        <v>16247</v>
      </c>
      <c r="X1071" s="81">
        <v>42772</v>
      </c>
      <c r="Y1071" s="79" t="s">
        <v>2221</v>
      </c>
      <c r="Z1071" s="79">
        <v>4600006243</v>
      </c>
      <c r="AA1071" s="82">
        <f t="shared" si="20"/>
        <v>1</v>
      </c>
      <c r="AB1071" s="80" t="s">
        <v>2672</v>
      </c>
      <c r="AC1071" s="80" t="s">
        <v>2222</v>
      </c>
      <c r="AD1071" s="80" t="s">
        <v>6525</v>
      </c>
      <c r="AE1071" s="76" t="s">
        <v>6526</v>
      </c>
      <c r="AF1071" s="79" t="s">
        <v>2223</v>
      </c>
      <c r="AG1071" s="76" t="s">
        <v>3088</v>
      </c>
    </row>
    <row r="1072" spans="1:33" s="83" customFormat="1" ht="76.5" x14ac:dyDescent="0.25">
      <c r="A1072" s="74" t="s">
        <v>2647</v>
      </c>
      <c r="B1072" s="75" t="s">
        <v>2674</v>
      </c>
      <c r="C1072" s="76" t="s">
        <v>2657</v>
      </c>
      <c r="D1072" s="76" t="s">
        <v>4128</v>
      </c>
      <c r="E1072" s="75" t="s">
        <v>2347</v>
      </c>
      <c r="F1072" s="84" t="s">
        <v>2834</v>
      </c>
      <c r="G1072" s="77" t="s">
        <v>2338</v>
      </c>
      <c r="H1072" s="78">
        <v>70000000</v>
      </c>
      <c r="I1072" s="78">
        <v>70000000</v>
      </c>
      <c r="J1072" s="79" t="s">
        <v>4136</v>
      </c>
      <c r="K1072" s="79" t="s">
        <v>2544</v>
      </c>
      <c r="L1072" s="76" t="s">
        <v>6515</v>
      </c>
      <c r="M1072" s="76" t="s">
        <v>2649</v>
      </c>
      <c r="N1072" s="76" t="s">
        <v>6516</v>
      </c>
      <c r="O1072" s="76" t="s">
        <v>2675</v>
      </c>
      <c r="P1072" s="79" t="s">
        <v>2658</v>
      </c>
      <c r="Q1072" s="79" t="s">
        <v>6517</v>
      </c>
      <c r="R1072" s="79" t="s">
        <v>6518</v>
      </c>
      <c r="S1072" s="79">
        <v>220149</v>
      </c>
      <c r="T1072" s="79" t="s">
        <v>2669</v>
      </c>
      <c r="U1072" s="80" t="s">
        <v>2670</v>
      </c>
      <c r="V1072" s="80" t="s">
        <v>2661</v>
      </c>
      <c r="W1072" s="79">
        <v>16248</v>
      </c>
      <c r="X1072" s="81">
        <v>42767</v>
      </c>
      <c r="Y1072" s="79" t="s">
        <v>2221</v>
      </c>
      <c r="Z1072" s="79">
        <v>4600006201</v>
      </c>
      <c r="AA1072" s="82">
        <f t="shared" si="20"/>
        <v>1</v>
      </c>
      <c r="AB1072" s="80" t="s">
        <v>2263</v>
      </c>
      <c r="AC1072" s="80" t="s">
        <v>2222</v>
      </c>
      <c r="AD1072" s="80" t="s">
        <v>6527</v>
      </c>
      <c r="AE1072" s="76" t="s">
        <v>6528</v>
      </c>
      <c r="AF1072" s="79" t="s">
        <v>2223</v>
      </c>
      <c r="AG1072" s="76" t="s">
        <v>3088</v>
      </c>
    </row>
    <row r="1073" spans="1:33" s="83" customFormat="1" ht="76.5" x14ac:dyDescent="0.25">
      <c r="A1073" s="74" t="s">
        <v>2647</v>
      </c>
      <c r="B1073" s="75">
        <v>43231500</v>
      </c>
      <c r="C1073" s="76" t="s">
        <v>6529</v>
      </c>
      <c r="D1073" s="76" t="s">
        <v>3157</v>
      </c>
      <c r="E1073" s="75" t="s">
        <v>2488</v>
      </c>
      <c r="F1073" s="84" t="s">
        <v>2436</v>
      </c>
      <c r="G1073" s="77" t="s">
        <v>2338</v>
      </c>
      <c r="H1073" s="78">
        <f>113984304-17040218</f>
        <v>96944086</v>
      </c>
      <c r="I1073" s="78">
        <f>113984304-17040218</f>
        <v>96944086</v>
      </c>
      <c r="J1073" s="79" t="s">
        <v>2874</v>
      </c>
      <c r="K1073" s="79" t="s">
        <v>2221</v>
      </c>
      <c r="L1073" s="76" t="s">
        <v>6515</v>
      </c>
      <c r="M1073" s="76" t="s">
        <v>2649</v>
      </c>
      <c r="N1073" s="76" t="s">
        <v>6516</v>
      </c>
      <c r="O1073" s="76" t="s">
        <v>2675</v>
      </c>
      <c r="P1073" s="79" t="s">
        <v>2658</v>
      </c>
      <c r="Q1073" s="79" t="s">
        <v>6517</v>
      </c>
      <c r="R1073" s="79" t="s">
        <v>6518</v>
      </c>
      <c r="S1073" s="79">
        <v>220149</v>
      </c>
      <c r="T1073" s="79" t="s">
        <v>2669</v>
      </c>
      <c r="U1073" s="80" t="s">
        <v>2670</v>
      </c>
      <c r="V1073" s="80" t="s">
        <v>6519</v>
      </c>
      <c r="W1073" s="79" t="s">
        <v>6519</v>
      </c>
      <c r="X1073" s="81"/>
      <c r="Y1073" s="79" t="s">
        <v>6519</v>
      </c>
      <c r="Z1073" s="79" t="s">
        <v>6519</v>
      </c>
      <c r="AA1073" s="82" t="str">
        <f t="shared" si="20"/>
        <v>Información incompleta</v>
      </c>
      <c r="AB1073" s="80" t="s">
        <v>6519</v>
      </c>
      <c r="AC1073" s="80" t="s">
        <v>2412</v>
      </c>
      <c r="AD1073" s="80"/>
      <c r="AE1073" s="76" t="s">
        <v>6530</v>
      </c>
      <c r="AF1073" s="79" t="s">
        <v>2427</v>
      </c>
      <c r="AG1073" s="76" t="s">
        <v>3088</v>
      </c>
    </row>
    <row r="1074" spans="1:33" s="83" customFormat="1" ht="76.5" x14ac:dyDescent="0.25">
      <c r="A1074" s="74" t="s">
        <v>2647</v>
      </c>
      <c r="B1074" s="75">
        <v>43211731</v>
      </c>
      <c r="C1074" s="76" t="s">
        <v>6531</v>
      </c>
      <c r="D1074" s="76" t="s">
        <v>3163</v>
      </c>
      <c r="E1074" s="75" t="s">
        <v>2224</v>
      </c>
      <c r="F1074" s="84" t="s">
        <v>2834</v>
      </c>
      <c r="G1074" s="77" t="s">
        <v>2338</v>
      </c>
      <c r="H1074" s="78">
        <v>16500000</v>
      </c>
      <c r="I1074" s="78">
        <v>16500000</v>
      </c>
      <c r="J1074" s="79" t="s">
        <v>2874</v>
      </c>
      <c r="K1074" s="79" t="s">
        <v>2221</v>
      </c>
      <c r="L1074" s="76" t="s">
        <v>6515</v>
      </c>
      <c r="M1074" s="76" t="s">
        <v>2649</v>
      </c>
      <c r="N1074" s="76" t="s">
        <v>6516</v>
      </c>
      <c r="O1074" s="76" t="s">
        <v>2675</v>
      </c>
      <c r="P1074" s="79" t="s">
        <v>2658</v>
      </c>
      <c r="Q1074" s="79" t="s">
        <v>6517</v>
      </c>
      <c r="R1074" s="79" t="s">
        <v>6518</v>
      </c>
      <c r="S1074" s="79">
        <v>220149</v>
      </c>
      <c r="T1074" s="79" t="s">
        <v>2669</v>
      </c>
      <c r="U1074" s="80" t="s">
        <v>2670</v>
      </c>
      <c r="V1074" s="80" t="s">
        <v>6519</v>
      </c>
      <c r="W1074" s="79" t="s">
        <v>6519</v>
      </c>
      <c r="X1074" s="81"/>
      <c r="Y1074" s="79" t="s">
        <v>6519</v>
      </c>
      <c r="Z1074" s="79" t="s">
        <v>6519</v>
      </c>
      <c r="AA1074" s="82" t="str">
        <f t="shared" si="20"/>
        <v>Información incompleta</v>
      </c>
      <c r="AB1074" s="80" t="s">
        <v>6519</v>
      </c>
      <c r="AC1074" s="80" t="s">
        <v>2412</v>
      </c>
      <c r="AD1074" s="80"/>
      <c r="AE1074" s="76" t="s">
        <v>6532</v>
      </c>
      <c r="AF1074" s="79" t="s">
        <v>2223</v>
      </c>
      <c r="AG1074" s="76" t="s">
        <v>3088</v>
      </c>
    </row>
    <row r="1075" spans="1:33" s="83" customFormat="1" ht="76.5" x14ac:dyDescent="0.25">
      <c r="A1075" s="74" t="s">
        <v>2647</v>
      </c>
      <c r="B1075" s="75" t="s">
        <v>2673</v>
      </c>
      <c r="C1075" s="76" t="s">
        <v>6533</v>
      </c>
      <c r="D1075" s="76" t="s">
        <v>4128</v>
      </c>
      <c r="E1075" s="75" t="s">
        <v>2237</v>
      </c>
      <c r="F1075" s="84" t="s">
        <v>2834</v>
      </c>
      <c r="G1075" s="77" t="s">
        <v>2338</v>
      </c>
      <c r="H1075" s="78">
        <v>1230432080</v>
      </c>
      <c r="I1075" s="78">
        <v>300000000</v>
      </c>
      <c r="J1075" s="79" t="s">
        <v>4136</v>
      </c>
      <c r="K1075" s="79" t="s">
        <v>2544</v>
      </c>
      <c r="L1075" s="76" t="s">
        <v>6515</v>
      </c>
      <c r="M1075" s="76" t="s">
        <v>2649</v>
      </c>
      <c r="N1075" s="76" t="s">
        <v>2667</v>
      </c>
      <c r="O1075" s="76" t="s">
        <v>2675</v>
      </c>
      <c r="P1075" s="79" t="s">
        <v>2658</v>
      </c>
      <c r="Q1075" s="79" t="s">
        <v>2668</v>
      </c>
      <c r="R1075" s="79" t="s">
        <v>2669</v>
      </c>
      <c r="S1075" s="79">
        <v>220149</v>
      </c>
      <c r="T1075" s="79" t="s">
        <v>2669</v>
      </c>
      <c r="U1075" s="80" t="s">
        <v>2670</v>
      </c>
      <c r="V1075" s="80" t="s">
        <v>6534</v>
      </c>
      <c r="W1075" s="79">
        <v>19442</v>
      </c>
      <c r="X1075" s="81">
        <v>43049</v>
      </c>
      <c r="Y1075" s="79" t="s">
        <v>2221</v>
      </c>
      <c r="Z1075" s="79">
        <v>4600007905</v>
      </c>
      <c r="AA1075" s="82">
        <f t="shared" si="20"/>
        <v>1</v>
      </c>
      <c r="AB1075" s="80" t="s">
        <v>2548</v>
      </c>
      <c r="AC1075" s="80" t="s">
        <v>2222</v>
      </c>
      <c r="AD1075" s="80" t="s">
        <v>6535</v>
      </c>
      <c r="AE1075" s="76" t="s">
        <v>6515</v>
      </c>
      <c r="AF1075" s="79" t="s">
        <v>2223</v>
      </c>
      <c r="AG1075" s="76" t="s">
        <v>3088</v>
      </c>
    </row>
    <row r="1076" spans="1:33" s="83" customFormat="1" ht="76.5" x14ac:dyDescent="0.25">
      <c r="A1076" s="74" t="s">
        <v>2647</v>
      </c>
      <c r="B1076" s="75">
        <v>80111614</v>
      </c>
      <c r="C1076" s="76" t="s">
        <v>2656</v>
      </c>
      <c r="D1076" s="76" t="s">
        <v>4128</v>
      </c>
      <c r="E1076" s="75" t="s">
        <v>2237</v>
      </c>
      <c r="F1076" s="84" t="s">
        <v>4129</v>
      </c>
      <c r="G1076" s="77" t="s">
        <v>2338</v>
      </c>
      <c r="H1076" s="78">
        <v>94091029</v>
      </c>
      <c r="I1076" s="78">
        <v>94091029</v>
      </c>
      <c r="J1076" s="79" t="s">
        <v>2874</v>
      </c>
      <c r="K1076" s="79" t="s">
        <v>2221</v>
      </c>
      <c r="L1076" s="76" t="s">
        <v>2704</v>
      </c>
      <c r="M1076" s="76" t="s">
        <v>2649</v>
      </c>
      <c r="N1076" s="76" t="s">
        <v>2705</v>
      </c>
      <c r="O1076" s="76" t="s">
        <v>2706</v>
      </c>
      <c r="P1076" s="79" t="s">
        <v>2698</v>
      </c>
      <c r="Q1076" s="79" t="s">
        <v>2699</v>
      </c>
      <c r="R1076" s="79" t="s">
        <v>2707</v>
      </c>
      <c r="S1076" s="79">
        <v>220148</v>
      </c>
      <c r="T1076" s="79" t="s">
        <v>2699</v>
      </c>
      <c r="U1076" s="80" t="s">
        <v>6536</v>
      </c>
      <c r="V1076" s="80" t="s">
        <v>6519</v>
      </c>
      <c r="W1076" s="79" t="s">
        <v>6519</v>
      </c>
      <c r="X1076" s="81"/>
      <c r="Y1076" s="79" t="s">
        <v>6519</v>
      </c>
      <c r="Z1076" s="79" t="s">
        <v>6519</v>
      </c>
      <c r="AA1076" s="82" t="str">
        <f t="shared" si="20"/>
        <v>Información incompleta</v>
      </c>
      <c r="AB1076" s="80" t="s">
        <v>6519</v>
      </c>
      <c r="AC1076" s="80" t="s">
        <v>2412</v>
      </c>
      <c r="AD1076" s="80" t="s">
        <v>6523</v>
      </c>
      <c r="AE1076" s="76" t="s">
        <v>2708</v>
      </c>
      <c r="AF1076" s="79" t="s">
        <v>2223</v>
      </c>
      <c r="AG1076" s="76" t="s">
        <v>3088</v>
      </c>
    </row>
    <row r="1077" spans="1:33" s="83" customFormat="1" ht="76.5" x14ac:dyDescent="0.25">
      <c r="A1077" s="74" t="s">
        <v>2647</v>
      </c>
      <c r="B1077" s="75">
        <v>80111614</v>
      </c>
      <c r="C1077" s="76" t="s">
        <v>2656</v>
      </c>
      <c r="D1077" s="76" t="s">
        <v>4128</v>
      </c>
      <c r="E1077" s="75" t="s">
        <v>2340</v>
      </c>
      <c r="F1077" s="84" t="s">
        <v>4129</v>
      </c>
      <c r="G1077" s="77" t="s">
        <v>2338</v>
      </c>
      <c r="H1077" s="78">
        <v>94091029</v>
      </c>
      <c r="I1077" s="78">
        <v>56747969</v>
      </c>
      <c r="J1077" s="79" t="s">
        <v>2874</v>
      </c>
      <c r="K1077" s="79" t="s">
        <v>2221</v>
      </c>
      <c r="L1077" s="76" t="s">
        <v>2704</v>
      </c>
      <c r="M1077" s="76" t="s">
        <v>2649</v>
      </c>
      <c r="N1077" s="76" t="s">
        <v>2705</v>
      </c>
      <c r="O1077" s="76" t="s">
        <v>2706</v>
      </c>
      <c r="P1077" s="79" t="s">
        <v>2698</v>
      </c>
      <c r="Q1077" s="79" t="s">
        <v>2709</v>
      </c>
      <c r="R1077" s="79" t="s">
        <v>2707</v>
      </c>
      <c r="S1077" s="79">
        <v>220148</v>
      </c>
      <c r="T1077" s="79" t="s">
        <v>2709</v>
      </c>
      <c r="U1077" s="80" t="s">
        <v>6537</v>
      </c>
      <c r="V1077" s="80" t="s">
        <v>6519</v>
      </c>
      <c r="W1077" s="79" t="s">
        <v>6519</v>
      </c>
      <c r="X1077" s="81"/>
      <c r="Y1077" s="79" t="s">
        <v>6519</v>
      </c>
      <c r="Z1077" s="79" t="s">
        <v>6519</v>
      </c>
      <c r="AA1077" s="82" t="str">
        <f t="shared" si="20"/>
        <v>Información incompleta</v>
      </c>
      <c r="AB1077" s="80" t="s">
        <v>6519</v>
      </c>
      <c r="AC1077" s="80" t="s">
        <v>2412</v>
      </c>
      <c r="AD1077" s="80" t="s">
        <v>6523</v>
      </c>
      <c r="AE1077" s="76" t="s">
        <v>2708</v>
      </c>
      <c r="AF1077" s="79" t="s">
        <v>2223</v>
      </c>
      <c r="AG1077" s="76" t="s">
        <v>3088</v>
      </c>
    </row>
    <row r="1078" spans="1:33" s="83" customFormat="1" ht="76.5" x14ac:dyDescent="0.25">
      <c r="A1078" s="74" t="s">
        <v>2647</v>
      </c>
      <c r="B1078" s="75">
        <v>80141607</v>
      </c>
      <c r="C1078" s="76" t="s">
        <v>2657</v>
      </c>
      <c r="D1078" s="76" t="s">
        <v>4128</v>
      </c>
      <c r="E1078" s="75" t="s">
        <v>2340</v>
      </c>
      <c r="F1078" s="84" t="s">
        <v>2834</v>
      </c>
      <c r="G1078" s="77" t="s">
        <v>2338</v>
      </c>
      <c r="H1078" s="78">
        <v>60000000</v>
      </c>
      <c r="I1078" s="78">
        <v>60000000</v>
      </c>
      <c r="J1078" s="79" t="s">
        <v>4136</v>
      </c>
      <c r="K1078" s="79" t="s">
        <v>2544</v>
      </c>
      <c r="L1078" s="76" t="s">
        <v>2704</v>
      </c>
      <c r="M1078" s="76" t="s">
        <v>2649</v>
      </c>
      <c r="N1078" s="76" t="s">
        <v>2705</v>
      </c>
      <c r="O1078" s="76" t="s">
        <v>2706</v>
      </c>
      <c r="P1078" s="79" t="s">
        <v>2698</v>
      </c>
      <c r="Q1078" s="79" t="s">
        <v>2699</v>
      </c>
      <c r="R1078" s="79" t="s">
        <v>2707</v>
      </c>
      <c r="S1078" s="79">
        <v>220148</v>
      </c>
      <c r="T1078" s="79" t="s">
        <v>2699</v>
      </c>
      <c r="U1078" s="80" t="s">
        <v>6538</v>
      </c>
      <c r="V1078" s="80" t="s">
        <v>2661</v>
      </c>
      <c r="W1078" s="79">
        <v>16248</v>
      </c>
      <c r="X1078" s="81">
        <v>42767</v>
      </c>
      <c r="Y1078" s="79" t="s">
        <v>2221</v>
      </c>
      <c r="Z1078" s="79">
        <v>4600006201</v>
      </c>
      <c r="AA1078" s="82">
        <f t="shared" si="20"/>
        <v>1</v>
      </c>
      <c r="AB1078" s="80" t="s">
        <v>2263</v>
      </c>
      <c r="AC1078" s="80" t="s">
        <v>2222</v>
      </c>
      <c r="AD1078" s="80" t="s">
        <v>6539</v>
      </c>
      <c r="AE1078" s="76" t="s">
        <v>6540</v>
      </c>
      <c r="AF1078" s="79" t="s">
        <v>2223</v>
      </c>
      <c r="AG1078" s="76" t="s">
        <v>3088</v>
      </c>
    </row>
    <row r="1079" spans="1:33" s="83" customFormat="1" ht="76.5" x14ac:dyDescent="0.25">
      <c r="A1079" s="74" t="s">
        <v>2647</v>
      </c>
      <c r="B1079" s="75">
        <v>80141607</v>
      </c>
      <c r="C1079" s="76" t="s">
        <v>2657</v>
      </c>
      <c r="D1079" s="76" t="s">
        <v>4128</v>
      </c>
      <c r="E1079" s="75" t="s">
        <v>2302</v>
      </c>
      <c r="F1079" s="84" t="s">
        <v>2834</v>
      </c>
      <c r="G1079" s="77" t="s">
        <v>2338</v>
      </c>
      <c r="H1079" s="78">
        <v>60000000</v>
      </c>
      <c r="I1079" s="78">
        <v>20000000</v>
      </c>
      <c r="J1079" s="79" t="s">
        <v>4136</v>
      </c>
      <c r="K1079" s="79" t="s">
        <v>2544</v>
      </c>
      <c r="L1079" s="76" t="s">
        <v>2704</v>
      </c>
      <c r="M1079" s="76" t="s">
        <v>2649</v>
      </c>
      <c r="N1079" s="76" t="s">
        <v>2705</v>
      </c>
      <c r="O1079" s="76" t="s">
        <v>2706</v>
      </c>
      <c r="P1079" s="79" t="s">
        <v>2698</v>
      </c>
      <c r="Q1079" s="79" t="s">
        <v>2709</v>
      </c>
      <c r="R1079" s="79" t="s">
        <v>2707</v>
      </c>
      <c r="S1079" s="79">
        <v>220109</v>
      </c>
      <c r="T1079" s="79" t="s">
        <v>2709</v>
      </c>
      <c r="U1079" s="80" t="s">
        <v>6538</v>
      </c>
      <c r="V1079" s="80" t="s">
        <v>2661</v>
      </c>
      <c r="W1079" s="79">
        <v>16248</v>
      </c>
      <c r="X1079" s="81">
        <v>42767</v>
      </c>
      <c r="Y1079" s="79" t="s">
        <v>2221</v>
      </c>
      <c r="Z1079" s="79">
        <v>4600006201</v>
      </c>
      <c r="AA1079" s="82">
        <f t="shared" si="20"/>
        <v>1</v>
      </c>
      <c r="AB1079" s="80" t="s">
        <v>2263</v>
      </c>
      <c r="AC1079" s="80" t="s">
        <v>2222</v>
      </c>
      <c r="AD1079" s="80" t="s">
        <v>6541</v>
      </c>
      <c r="AE1079" s="76" t="s">
        <v>6540</v>
      </c>
      <c r="AF1079" s="79" t="s">
        <v>2223</v>
      </c>
      <c r="AG1079" s="76" t="s">
        <v>3088</v>
      </c>
    </row>
    <row r="1080" spans="1:33" s="83" customFormat="1" ht="63.75" x14ac:dyDescent="0.25">
      <c r="A1080" s="74" t="s">
        <v>2647</v>
      </c>
      <c r="B1080" s="75">
        <v>80141607</v>
      </c>
      <c r="C1080" s="76" t="s">
        <v>6542</v>
      </c>
      <c r="D1080" s="76" t="s">
        <v>3163</v>
      </c>
      <c r="E1080" s="75" t="s">
        <v>2224</v>
      </c>
      <c r="F1080" s="84" t="s">
        <v>2436</v>
      </c>
      <c r="G1080" s="77" t="s">
        <v>2338</v>
      </c>
      <c r="H1080" s="78">
        <v>50000000</v>
      </c>
      <c r="I1080" s="78">
        <v>0</v>
      </c>
      <c r="J1080" s="79" t="s">
        <v>2874</v>
      </c>
      <c r="K1080" s="79" t="s">
        <v>2221</v>
      </c>
      <c r="L1080" s="76" t="s">
        <v>2704</v>
      </c>
      <c r="M1080" s="76" t="s">
        <v>2649</v>
      </c>
      <c r="N1080" s="76" t="s">
        <v>2705</v>
      </c>
      <c r="O1080" s="76" t="s">
        <v>2706</v>
      </c>
      <c r="P1080" s="79" t="s">
        <v>2698</v>
      </c>
      <c r="Q1080" s="79" t="s">
        <v>2709</v>
      </c>
      <c r="R1080" s="79" t="s">
        <v>2707</v>
      </c>
      <c r="S1080" s="79" t="s">
        <v>2710</v>
      </c>
      <c r="T1080" s="79" t="s">
        <v>2709</v>
      </c>
      <c r="U1080" s="80" t="s">
        <v>6538</v>
      </c>
      <c r="V1080" s="80" t="s">
        <v>6519</v>
      </c>
      <c r="W1080" s="79" t="s">
        <v>6519</v>
      </c>
      <c r="X1080" s="81"/>
      <c r="Y1080" s="79" t="s">
        <v>6519</v>
      </c>
      <c r="Z1080" s="79" t="s">
        <v>6519</v>
      </c>
      <c r="AA1080" s="82" t="str">
        <f t="shared" si="20"/>
        <v>Información incompleta</v>
      </c>
      <c r="AB1080" s="80" t="s">
        <v>6519</v>
      </c>
      <c r="AC1080" s="80" t="s">
        <v>2412</v>
      </c>
      <c r="AD1080" s="80"/>
      <c r="AE1080" s="76" t="s">
        <v>2711</v>
      </c>
      <c r="AF1080" s="79" t="s">
        <v>2223</v>
      </c>
      <c r="AG1080" s="76" t="s">
        <v>3088</v>
      </c>
    </row>
    <row r="1081" spans="1:33" s="83" customFormat="1" ht="63.75" x14ac:dyDescent="0.25">
      <c r="A1081" s="74" t="s">
        <v>2647</v>
      </c>
      <c r="B1081" s="75">
        <v>80141607</v>
      </c>
      <c r="C1081" s="76" t="s">
        <v>6543</v>
      </c>
      <c r="D1081" s="76" t="s">
        <v>3157</v>
      </c>
      <c r="E1081" s="75" t="s">
        <v>2224</v>
      </c>
      <c r="F1081" s="84" t="s">
        <v>2834</v>
      </c>
      <c r="G1081" s="77" t="s">
        <v>2338</v>
      </c>
      <c r="H1081" s="78">
        <v>60000000</v>
      </c>
      <c r="I1081" s="78">
        <v>0</v>
      </c>
      <c r="J1081" s="79" t="s">
        <v>2874</v>
      </c>
      <c r="K1081" s="79" t="s">
        <v>2221</v>
      </c>
      <c r="L1081" s="76" t="s">
        <v>2704</v>
      </c>
      <c r="M1081" s="76" t="s">
        <v>2649</v>
      </c>
      <c r="N1081" s="76" t="s">
        <v>2705</v>
      </c>
      <c r="O1081" s="76" t="s">
        <v>2706</v>
      </c>
      <c r="P1081" s="79" t="s">
        <v>2698</v>
      </c>
      <c r="Q1081" s="79" t="s">
        <v>2709</v>
      </c>
      <c r="R1081" s="79" t="s">
        <v>2707</v>
      </c>
      <c r="S1081" s="79">
        <v>220148</v>
      </c>
      <c r="T1081" s="79" t="s">
        <v>2709</v>
      </c>
      <c r="U1081" s="80" t="s">
        <v>42</v>
      </c>
      <c r="V1081" s="80" t="s">
        <v>6519</v>
      </c>
      <c r="W1081" s="79" t="s">
        <v>6519</v>
      </c>
      <c r="X1081" s="81"/>
      <c r="Y1081" s="79" t="s">
        <v>6519</v>
      </c>
      <c r="Z1081" s="79" t="s">
        <v>6519</v>
      </c>
      <c r="AA1081" s="82" t="str">
        <f t="shared" si="20"/>
        <v>Información incompleta</v>
      </c>
      <c r="AB1081" s="80" t="s">
        <v>6519</v>
      </c>
      <c r="AC1081" s="80" t="s">
        <v>2412</v>
      </c>
      <c r="AD1081" s="80" t="s">
        <v>6544</v>
      </c>
      <c r="AE1081" s="76" t="s">
        <v>2704</v>
      </c>
      <c r="AF1081" s="79" t="s">
        <v>2223</v>
      </c>
      <c r="AG1081" s="76" t="s">
        <v>3088</v>
      </c>
    </row>
    <row r="1082" spans="1:33" s="83" customFormat="1" ht="76.5" x14ac:dyDescent="0.25">
      <c r="A1082" s="74" t="s">
        <v>2647</v>
      </c>
      <c r="B1082" s="75">
        <v>80111504</v>
      </c>
      <c r="C1082" s="76" t="s">
        <v>2717</v>
      </c>
      <c r="D1082" s="76" t="s">
        <v>4128</v>
      </c>
      <c r="E1082" s="75" t="s">
        <v>2302</v>
      </c>
      <c r="F1082" s="84" t="s">
        <v>2834</v>
      </c>
      <c r="G1082" s="77" t="s">
        <v>2338</v>
      </c>
      <c r="H1082" s="78">
        <v>16598640</v>
      </c>
      <c r="I1082" s="78">
        <v>16598640</v>
      </c>
      <c r="J1082" s="79" t="s">
        <v>2874</v>
      </c>
      <c r="K1082" s="79" t="s">
        <v>2221</v>
      </c>
      <c r="L1082" s="76" t="s">
        <v>2704</v>
      </c>
      <c r="M1082" s="76" t="s">
        <v>2649</v>
      </c>
      <c r="N1082" s="76" t="s">
        <v>2705</v>
      </c>
      <c r="O1082" s="76" t="s">
        <v>2706</v>
      </c>
      <c r="P1082" s="79" t="s">
        <v>2698</v>
      </c>
      <c r="Q1082" s="79" t="s">
        <v>2712</v>
      </c>
      <c r="R1082" s="79" t="s">
        <v>2713</v>
      </c>
      <c r="S1082" s="79" t="s">
        <v>2714</v>
      </c>
      <c r="T1082" s="79" t="s">
        <v>2715</v>
      </c>
      <c r="U1082" s="80" t="s">
        <v>2716</v>
      </c>
      <c r="V1082" s="80" t="s">
        <v>6519</v>
      </c>
      <c r="W1082" s="79" t="s">
        <v>6519</v>
      </c>
      <c r="X1082" s="81"/>
      <c r="Y1082" s="79" t="s">
        <v>6519</v>
      </c>
      <c r="Z1082" s="79" t="s">
        <v>6519</v>
      </c>
      <c r="AA1082" s="82" t="str">
        <f t="shared" si="20"/>
        <v>Información incompleta</v>
      </c>
      <c r="AB1082" s="80" t="s">
        <v>6519</v>
      </c>
      <c r="AC1082" s="80" t="s">
        <v>2412</v>
      </c>
      <c r="AD1082" s="80" t="s">
        <v>6545</v>
      </c>
      <c r="AE1082" s="76" t="s">
        <v>2708</v>
      </c>
      <c r="AF1082" s="79" t="s">
        <v>2223</v>
      </c>
      <c r="AG1082" s="76" t="s">
        <v>3088</v>
      </c>
    </row>
    <row r="1083" spans="1:33" s="83" customFormat="1" ht="89.25" x14ac:dyDescent="0.25">
      <c r="A1083" s="74" t="s">
        <v>2647</v>
      </c>
      <c r="B1083" s="75">
        <v>81112200</v>
      </c>
      <c r="C1083" s="76" t="s">
        <v>2718</v>
      </c>
      <c r="D1083" s="76" t="s">
        <v>3157</v>
      </c>
      <c r="E1083" s="75" t="s">
        <v>2224</v>
      </c>
      <c r="F1083" s="84" t="s">
        <v>2834</v>
      </c>
      <c r="G1083" s="77" t="s">
        <v>2338</v>
      </c>
      <c r="H1083" s="78">
        <v>70000000</v>
      </c>
      <c r="I1083" s="78">
        <f>70000000-20000000</f>
        <v>50000000</v>
      </c>
      <c r="J1083" s="79" t="s">
        <v>2874</v>
      </c>
      <c r="K1083" s="79" t="s">
        <v>2221</v>
      </c>
      <c r="L1083" s="76" t="s">
        <v>2704</v>
      </c>
      <c r="M1083" s="76" t="s">
        <v>2649</v>
      </c>
      <c r="N1083" s="76" t="s">
        <v>2705</v>
      </c>
      <c r="O1083" s="76" t="s">
        <v>2706</v>
      </c>
      <c r="P1083" s="79" t="s">
        <v>2698</v>
      </c>
      <c r="Q1083" s="79" t="s">
        <v>2712</v>
      </c>
      <c r="R1083" s="79" t="s">
        <v>2713</v>
      </c>
      <c r="S1083" s="79" t="s">
        <v>2714</v>
      </c>
      <c r="T1083" s="79" t="s">
        <v>2715</v>
      </c>
      <c r="U1083" s="80" t="s">
        <v>2716</v>
      </c>
      <c r="V1083" s="80" t="s">
        <v>6519</v>
      </c>
      <c r="W1083" s="79" t="s">
        <v>6519</v>
      </c>
      <c r="X1083" s="81"/>
      <c r="Y1083" s="79" t="s">
        <v>6519</v>
      </c>
      <c r="Z1083" s="79" t="s">
        <v>6519</v>
      </c>
      <c r="AA1083" s="82" t="str">
        <f t="shared" si="20"/>
        <v>Información incompleta</v>
      </c>
      <c r="AB1083" s="80" t="s">
        <v>6519</v>
      </c>
      <c r="AC1083" s="80" t="s">
        <v>2412</v>
      </c>
      <c r="AD1083" s="80" t="s">
        <v>6546</v>
      </c>
      <c r="AE1083" s="76" t="s">
        <v>2719</v>
      </c>
      <c r="AF1083" s="79" t="s">
        <v>2223</v>
      </c>
      <c r="AG1083" s="76" t="s">
        <v>3088</v>
      </c>
    </row>
    <row r="1084" spans="1:33" s="83" customFormat="1" ht="51" x14ac:dyDescent="0.25">
      <c r="A1084" s="74" t="s">
        <v>2647</v>
      </c>
      <c r="B1084" s="75">
        <v>80111614</v>
      </c>
      <c r="C1084" s="76" t="s">
        <v>2720</v>
      </c>
      <c r="D1084" s="76" t="s">
        <v>3157</v>
      </c>
      <c r="E1084" s="75" t="s">
        <v>2292</v>
      </c>
      <c r="F1084" s="84" t="s">
        <v>2834</v>
      </c>
      <c r="G1084" s="77" t="s">
        <v>2338</v>
      </c>
      <c r="H1084" s="78">
        <v>677802720</v>
      </c>
      <c r="I1084" s="78">
        <v>687802720</v>
      </c>
      <c r="J1084" s="79" t="s">
        <v>2874</v>
      </c>
      <c r="K1084" s="79" t="s">
        <v>2221</v>
      </c>
      <c r="L1084" s="76" t="s">
        <v>2704</v>
      </c>
      <c r="M1084" s="76" t="s">
        <v>2649</v>
      </c>
      <c r="N1084" s="76" t="s">
        <v>2705</v>
      </c>
      <c r="O1084" s="76" t="s">
        <v>2706</v>
      </c>
      <c r="P1084" s="79" t="s">
        <v>2698</v>
      </c>
      <c r="Q1084" s="79" t="s">
        <v>2712</v>
      </c>
      <c r="R1084" s="79" t="s">
        <v>2713</v>
      </c>
      <c r="S1084" s="79" t="s">
        <v>2714</v>
      </c>
      <c r="T1084" s="79" t="s">
        <v>2715</v>
      </c>
      <c r="U1084" s="80" t="s">
        <v>2716</v>
      </c>
      <c r="V1084" s="80" t="s">
        <v>6519</v>
      </c>
      <c r="W1084" s="79" t="s">
        <v>6519</v>
      </c>
      <c r="X1084" s="81"/>
      <c r="Y1084" s="79" t="s">
        <v>6519</v>
      </c>
      <c r="Z1084" s="79" t="s">
        <v>6519</v>
      </c>
      <c r="AA1084" s="82" t="str">
        <f t="shared" si="20"/>
        <v>Información incompleta</v>
      </c>
      <c r="AB1084" s="80" t="s">
        <v>6519</v>
      </c>
      <c r="AC1084" s="80" t="s">
        <v>2412</v>
      </c>
      <c r="AD1084" s="80" t="s">
        <v>6544</v>
      </c>
      <c r="AE1084" s="76" t="s">
        <v>2704</v>
      </c>
      <c r="AF1084" s="79" t="s">
        <v>2223</v>
      </c>
      <c r="AG1084" s="76" t="s">
        <v>3088</v>
      </c>
    </row>
    <row r="1085" spans="1:33" s="83" customFormat="1" ht="76.5" x14ac:dyDescent="0.25">
      <c r="A1085" s="74" t="s">
        <v>2647</v>
      </c>
      <c r="B1085" s="75">
        <v>80141607</v>
      </c>
      <c r="C1085" s="76" t="s">
        <v>2657</v>
      </c>
      <c r="D1085" s="76" t="s">
        <v>4128</v>
      </c>
      <c r="E1085" s="75" t="s">
        <v>2224</v>
      </c>
      <c r="F1085" s="84" t="s">
        <v>2834</v>
      </c>
      <c r="G1085" s="77" t="s">
        <v>2338</v>
      </c>
      <c r="H1085" s="78">
        <v>9000000</v>
      </c>
      <c r="I1085" s="78">
        <v>9000000</v>
      </c>
      <c r="J1085" s="79" t="s">
        <v>2874</v>
      </c>
      <c r="K1085" s="79" t="s">
        <v>2221</v>
      </c>
      <c r="L1085" s="76" t="s">
        <v>2704</v>
      </c>
      <c r="M1085" s="76" t="s">
        <v>2649</v>
      </c>
      <c r="N1085" s="76" t="s">
        <v>2705</v>
      </c>
      <c r="O1085" s="76" t="s">
        <v>2706</v>
      </c>
      <c r="P1085" s="79" t="s">
        <v>2698</v>
      </c>
      <c r="Q1085" s="79" t="s">
        <v>2712</v>
      </c>
      <c r="R1085" s="79" t="s">
        <v>2713</v>
      </c>
      <c r="S1085" s="79" t="s">
        <v>2714</v>
      </c>
      <c r="T1085" s="79" t="s">
        <v>2715</v>
      </c>
      <c r="U1085" s="80" t="s">
        <v>2716</v>
      </c>
      <c r="V1085" s="80" t="s">
        <v>6519</v>
      </c>
      <c r="W1085" s="79" t="s">
        <v>6519</v>
      </c>
      <c r="X1085" s="81"/>
      <c r="Y1085" s="79" t="s">
        <v>6519</v>
      </c>
      <c r="Z1085" s="79" t="s">
        <v>6519</v>
      </c>
      <c r="AA1085" s="82" t="str">
        <f t="shared" si="20"/>
        <v>Información incompleta</v>
      </c>
      <c r="AB1085" s="80" t="s">
        <v>6519</v>
      </c>
      <c r="AC1085" s="80" t="s">
        <v>2412</v>
      </c>
      <c r="AD1085" s="80" t="s">
        <v>2662</v>
      </c>
      <c r="AE1085" s="76" t="s">
        <v>6547</v>
      </c>
      <c r="AF1085" s="79" t="s">
        <v>2223</v>
      </c>
      <c r="AG1085" s="76" t="s">
        <v>3088</v>
      </c>
    </row>
    <row r="1086" spans="1:33" s="83" customFormat="1" ht="76.5" x14ac:dyDescent="0.25">
      <c r="A1086" s="74" t="s">
        <v>2647</v>
      </c>
      <c r="B1086" s="75">
        <v>80111504</v>
      </c>
      <c r="C1086" s="76" t="s">
        <v>2721</v>
      </c>
      <c r="D1086" s="76" t="s">
        <v>3161</v>
      </c>
      <c r="E1086" s="75" t="s">
        <v>2237</v>
      </c>
      <c r="F1086" s="84" t="s">
        <v>2834</v>
      </c>
      <c r="G1086" s="77" t="s">
        <v>2338</v>
      </c>
      <c r="H1086" s="78">
        <v>16598640</v>
      </c>
      <c r="I1086" s="78">
        <v>16598640</v>
      </c>
      <c r="J1086" s="79" t="s">
        <v>2874</v>
      </c>
      <c r="K1086" s="79" t="s">
        <v>2221</v>
      </c>
      <c r="L1086" s="76" t="s">
        <v>2704</v>
      </c>
      <c r="M1086" s="76" t="s">
        <v>2649</v>
      </c>
      <c r="N1086" s="76" t="s">
        <v>2705</v>
      </c>
      <c r="O1086" s="76" t="s">
        <v>2706</v>
      </c>
      <c r="P1086" s="79" t="s">
        <v>2698</v>
      </c>
      <c r="Q1086" s="79" t="s">
        <v>2712</v>
      </c>
      <c r="R1086" s="79" t="s">
        <v>2713</v>
      </c>
      <c r="S1086" s="79" t="s">
        <v>2714</v>
      </c>
      <c r="T1086" s="79" t="s">
        <v>2715</v>
      </c>
      <c r="U1086" s="80" t="s">
        <v>2716</v>
      </c>
      <c r="V1086" s="80" t="s">
        <v>6519</v>
      </c>
      <c r="W1086" s="79" t="s">
        <v>6519</v>
      </c>
      <c r="X1086" s="81"/>
      <c r="Y1086" s="79" t="s">
        <v>6519</v>
      </c>
      <c r="Z1086" s="79" t="s">
        <v>6519</v>
      </c>
      <c r="AA1086" s="82" t="str">
        <f t="shared" si="20"/>
        <v>Información incompleta</v>
      </c>
      <c r="AB1086" s="80" t="s">
        <v>6519</v>
      </c>
      <c r="AC1086" s="80" t="s">
        <v>2412</v>
      </c>
      <c r="AD1086" s="80" t="s">
        <v>6545</v>
      </c>
      <c r="AE1086" s="76" t="s">
        <v>6548</v>
      </c>
      <c r="AF1086" s="79" t="s">
        <v>2223</v>
      </c>
      <c r="AG1086" s="76" t="s">
        <v>3088</v>
      </c>
    </row>
    <row r="1087" spans="1:33" s="83" customFormat="1" ht="102" x14ac:dyDescent="0.25">
      <c r="A1087" s="74" t="s">
        <v>2647</v>
      </c>
      <c r="B1087" s="75">
        <v>93142101</v>
      </c>
      <c r="C1087" s="76" t="s">
        <v>6549</v>
      </c>
      <c r="D1087" s="76" t="s">
        <v>4128</v>
      </c>
      <c r="E1087" s="75" t="s">
        <v>2219</v>
      </c>
      <c r="F1087" s="84" t="s">
        <v>2834</v>
      </c>
      <c r="G1087" s="77" t="s">
        <v>2338</v>
      </c>
      <c r="H1087" s="78">
        <v>1004749972</v>
      </c>
      <c r="I1087" s="78">
        <v>302000000</v>
      </c>
      <c r="J1087" s="79" t="s">
        <v>4136</v>
      </c>
      <c r="K1087" s="79" t="s">
        <v>2544</v>
      </c>
      <c r="L1087" s="76" t="s">
        <v>2704</v>
      </c>
      <c r="M1087" s="76" t="s">
        <v>2649</v>
      </c>
      <c r="N1087" s="76" t="s">
        <v>2705</v>
      </c>
      <c r="O1087" s="76" t="s">
        <v>2706</v>
      </c>
      <c r="P1087" s="79" t="s">
        <v>2698</v>
      </c>
      <c r="Q1087" s="79" t="s">
        <v>2722</v>
      </c>
      <c r="R1087" s="79" t="s">
        <v>6550</v>
      </c>
      <c r="S1087" s="79">
        <v>220163</v>
      </c>
      <c r="T1087" s="79" t="s">
        <v>2722</v>
      </c>
      <c r="U1087" s="80" t="s">
        <v>61</v>
      </c>
      <c r="V1087" s="80">
        <v>7398</v>
      </c>
      <c r="W1087" s="79">
        <v>17771</v>
      </c>
      <c r="X1087" s="81">
        <v>42983</v>
      </c>
      <c r="Y1087" s="79">
        <v>2017010324161</v>
      </c>
      <c r="Z1087" s="79" t="s">
        <v>6551</v>
      </c>
      <c r="AA1087" s="82">
        <f t="shared" si="20"/>
        <v>1</v>
      </c>
      <c r="AB1087" s="80" t="s">
        <v>6552</v>
      </c>
      <c r="AC1087" s="80" t="s">
        <v>2222</v>
      </c>
      <c r="AD1087" s="80" t="s">
        <v>6553</v>
      </c>
      <c r="AE1087" s="76" t="s">
        <v>6554</v>
      </c>
      <c r="AF1087" s="79" t="s">
        <v>2223</v>
      </c>
      <c r="AG1087" s="76" t="s">
        <v>3088</v>
      </c>
    </row>
    <row r="1088" spans="1:33" s="83" customFormat="1" ht="76.5" x14ac:dyDescent="0.25">
      <c r="A1088" s="74" t="s">
        <v>2647</v>
      </c>
      <c r="B1088" s="75">
        <v>80111504</v>
      </c>
      <c r="C1088" s="76" t="s">
        <v>6555</v>
      </c>
      <c r="D1088" s="76" t="s">
        <v>3168</v>
      </c>
      <c r="E1088" s="75" t="s">
        <v>2237</v>
      </c>
      <c r="F1088" s="84" t="s">
        <v>2834</v>
      </c>
      <c r="G1088" s="77" t="s">
        <v>2338</v>
      </c>
      <c r="H1088" s="78">
        <v>23624843</v>
      </c>
      <c r="I1088" s="78">
        <v>23624843</v>
      </c>
      <c r="J1088" s="79" t="s">
        <v>2874</v>
      </c>
      <c r="K1088" s="79" t="s">
        <v>2221</v>
      </c>
      <c r="L1088" s="76" t="s">
        <v>2648</v>
      </c>
      <c r="M1088" s="76" t="s">
        <v>2649</v>
      </c>
      <c r="N1088" s="76">
        <v>3839140</v>
      </c>
      <c r="O1088" s="76" t="s">
        <v>2650</v>
      </c>
      <c r="P1088" s="79" t="s">
        <v>2651</v>
      </c>
      <c r="Q1088" s="79" t="s">
        <v>2652</v>
      </c>
      <c r="R1088" s="79" t="s">
        <v>2653</v>
      </c>
      <c r="S1088" s="79">
        <v>220130</v>
      </c>
      <c r="T1088" s="79" t="s">
        <v>2652</v>
      </c>
      <c r="U1088" s="80" t="s">
        <v>2654</v>
      </c>
      <c r="V1088" s="80" t="s">
        <v>6519</v>
      </c>
      <c r="W1088" s="79" t="s">
        <v>6519</v>
      </c>
      <c r="X1088" s="81"/>
      <c r="Y1088" s="79" t="s">
        <v>6519</v>
      </c>
      <c r="Z1088" s="79" t="s">
        <v>6519</v>
      </c>
      <c r="AA1088" s="82" t="str">
        <f t="shared" si="20"/>
        <v>Información incompleta</v>
      </c>
      <c r="AB1088" s="80" t="s">
        <v>6519</v>
      </c>
      <c r="AC1088" s="80" t="s">
        <v>2412</v>
      </c>
      <c r="AD1088" s="80"/>
      <c r="AE1088" s="76" t="s">
        <v>2655</v>
      </c>
      <c r="AF1088" s="79" t="s">
        <v>2223</v>
      </c>
      <c r="AG1088" s="76" t="s">
        <v>3088</v>
      </c>
    </row>
    <row r="1089" spans="1:33" s="83" customFormat="1" ht="76.5" x14ac:dyDescent="0.25">
      <c r="A1089" s="74" t="s">
        <v>2647</v>
      </c>
      <c r="B1089" s="75">
        <v>80111614</v>
      </c>
      <c r="C1089" s="76" t="s">
        <v>2656</v>
      </c>
      <c r="D1089" s="76" t="s">
        <v>4128</v>
      </c>
      <c r="E1089" s="75" t="s">
        <v>2225</v>
      </c>
      <c r="F1089" s="84" t="s">
        <v>4129</v>
      </c>
      <c r="G1089" s="77" t="s">
        <v>2338</v>
      </c>
      <c r="H1089" s="78">
        <v>267934173</v>
      </c>
      <c r="I1089" s="78">
        <v>267934173</v>
      </c>
      <c r="J1089" s="79" t="s">
        <v>2874</v>
      </c>
      <c r="K1089" s="79" t="s">
        <v>2221</v>
      </c>
      <c r="L1089" s="76" t="s">
        <v>2648</v>
      </c>
      <c r="M1089" s="76" t="s">
        <v>2649</v>
      </c>
      <c r="N1089" s="76">
        <v>3839140</v>
      </c>
      <c r="O1089" s="76" t="s">
        <v>2650</v>
      </c>
      <c r="P1089" s="79" t="s">
        <v>2651</v>
      </c>
      <c r="Q1089" s="79" t="s">
        <v>2652</v>
      </c>
      <c r="R1089" s="79" t="s">
        <v>2653</v>
      </c>
      <c r="S1089" s="79">
        <v>220130</v>
      </c>
      <c r="T1089" s="79" t="s">
        <v>2652</v>
      </c>
      <c r="U1089" s="80" t="s">
        <v>2654</v>
      </c>
      <c r="V1089" s="80" t="s">
        <v>6519</v>
      </c>
      <c r="W1089" s="79" t="s">
        <v>6519</v>
      </c>
      <c r="X1089" s="81"/>
      <c r="Y1089" s="79" t="s">
        <v>6519</v>
      </c>
      <c r="Z1089" s="79" t="s">
        <v>6519</v>
      </c>
      <c r="AA1089" s="82" t="str">
        <f t="shared" si="20"/>
        <v>Información incompleta</v>
      </c>
      <c r="AB1089" s="80" t="s">
        <v>6519</v>
      </c>
      <c r="AC1089" s="80" t="s">
        <v>2412</v>
      </c>
      <c r="AD1089" s="80"/>
      <c r="AE1089" s="76" t="s">
        <v>2655</v>
      </c>
      <c r="AF1089" s="79" t="s">
        <v>2223</v>
      </c>
      <c r="AG1089" s="76" t="s">
        <v>3088</v>
      </c>
    </row>
    <row r="1090" spans="1:33" s="83" customFormat="1" ht="63.75" x14ac:dyDescent="0.25">
      <c r="A1090" s="74" t="s">
        <v>2647</v>
      </c>
      <c r="B1090" s="75">
        <v>80101504</v>
      </c>
      <c r="C1090" s="76" t="s">
        <v>6556</v>
      </c>
      <c r="D1090" s="76" t="s">
        <v>4128</v>
      </c>
      <c r="E1090" s="75" t="s">
        <v>2257</v>
      </c>
      <c r="F1090" s="84" t="s">
        <v>2834</v>
      </c>
      <c r="G1090" s="77" t="s">
        <v>2338</v>
      </c>
      <c r="H1090" s="78">
        <v>1689100798</v>
      </c>
      <c r="I1090" s="78">
        <v>1041877278</v>
      </c>
      <c r="J1090" s="79" t="s">
        <v>4136</v>
      </c>
      <c r="K1090" s="79" t="s">
        <v>2544</v>
      </c>
      <c r="L1090" s="76" t="s">
        <v>2648</v>
      </c>
      <c r="M1090" s="76" t="s">
        <v>2649</v>
      </c>
      <c r="N1090" s="76">
        <v>3839140</v>
      </c>
      <c r="O1090" s="76" t="s">
        <v>2650</v>
      </c>
      <c r="P1090" s="79" t="s">
        <v>2651</v>
      </c>
      <c r="Q1090" s="79" t="s">
        <v>2652</v>
      </c>
      <c r="R1090" s="79" t="s">
        <v>2653</v>
      </c>
      <c r="S1090" s="79">
        <v>220130</v>
      </c>
      <c r="T1090" s="79" t="s">
        <v>2652</v>
      </c>
      <c r="U1090" s="80" t="s">
        <v>2654</v>
      </c>
      <c r="V1090" s="80" t="s">
        <v>6557</v>
      </c>
      <c r="W1090" s="79">
        <v>19604</v>
      </c>
      <c r="X1090" s="81">
        <v>43049</v>
      </c>
      <c r="Y1090" s="79" t="s">
        <v>2221</v>
      </c>
      <c r="Z1090" s="79">
        <v>4600007904</v>
      </c>
      <c r="AA1090" s="82">
        <f t="shared" si="20"/>
        <v>1</v>
      </c>
      <c r="AB1090" s="80" t="s">
        <v>2548</v>
      </c>
      <c r="AC1090" s="80" t="s">
        <v>2222</v>
      </c>
      <c r="AD1090" s="80" t="s">
        <v>6558</v>
      </c>
      <c r="AE1090" s="76" t="s">
        <v>6559</v>
      </c>
      <c r="AF1090" s="79" t="s">
        <v>2223</v>
      </c>
      <c r="AG1090" s="76" t="s">
        <v>3088</v>
      </c>
    </row>
    <row r="1091" spans="1:33" s="83" customFormat="1" ht="76.5" x14ac:dyDescent="0.25">
      <c r="A1091" s="74" t="s">
        <v>2647</v>
      </c>
      <c r="B1091" s="75">
        <v>80101504</v>
      </c>
      <c r="C1091" s="76" t="s">
        <v>6560</v>
      </c>
      <c r="D1091" s="76" t="s">
        <v>3168</v>
      </c>
      <c r="E1091" s="75" t="s">
        <v>2292</v>
      </c>
      <c r="F1091" s="75" t="s">
        <v>2362</v>
      </c>
      <c r="G1091" s="77" t="s">
        <v>2338</v>
      </c>
      <c r="H1091" s="78">
        <v>626563706</v>
      </c>
      <c r="I1091" s="78">
        <v>626563706</v>
      </c>
      <c r="J1091" s="79" t="s">
        <v>2874</v>
      </c>
      <c r="K1091" s="79" t="s">
        <v>2221</v>
      </c>
      <c r="L1091" s="76" t="s">
        <v>2648</v>
      </c>
      <c r="M1091" s="76" t="s">
        <v>2649</v>
      </c>
      <c r="N1091" s="76">
        <v>3839140</v>
      </c>
      <c r="O1091" s="76" t="s">
        <v>2650</v>
      </c>
      <c r="P1091" s="79" t="s">
        <v>2651</v>
      </c>
      <c r="Q1091" s="79" t="s">
        <v>2652</v>
      </c>
      <c r="R1091" s="79" t="s">
        <v>2653</v>
      </c>
      <c r="S1091" s="79">
        <v>220130</v>
      </c>
      <c r="T1091" s="79" t="s">
        <v>2652</v>
      </c>
      <c r="U1091" s="80" t="s">
        <v>2654</v>
      </c>
      <c r="V1091" s="80" t="s">
        <v>6519</v>
      </c>
      <c r="W1091" s="79" t="s">
        <v>6519</v>
      </c>
      <c r="X1091" s="81"/>
      <c r="Y1091" s="79" t="s">
        <v>6519</v>
      </c>
      <c r="Z1091" s="79" t="s">
        <v>6519</v>
      </c>
      <c r="AA1091" s="82" t="str">
        <f t="shared" si="20"/>
        <v>Información incompleta</v>
      </c>
      <c r="AB1091" s="80" t="s">
        <v>6519</v>
      </c>
      <c r="AC1091" s="80" t="s">
        <v>2412</v>
      </c>
      <c r="AD1091" s="80"/>
      <c r="AE1091" s="76" t="s">
        <v>2648</v>
      </c>
      <c r="AF1091" s="79" t="s">
        <v>2223</v>
      </c>
      <c r="AG1091" s="76" t="s">
        <v>3088</v>
      </c>
    </row>
    <row r="1092" spans="1:33" s="83" customFormat="1" ht="76.5" x14ac:dyDescent="0.25">
      <c r="A1092" s="74" t="s">
        <v>2647</v>
      </c>
      <c r="B1092" s="75">
        <v>20102301</v>
      </c>
      <c r="C1092" s="76" t="s">
        <v>6561</v>
      </c>
      <c r="D1092" s="76" t="s">
        <v>4128</v>
      </c>
      <c r="E1092" s="75" t="s">
        <v>2515</v>
      </c>
      <c r="F1092" s="75" t="s">
        <v>2291</v>
      </c>
      <c r="G1092" s="77" t="s">
        <v>2338</v>
      </c>
      <c r="H1092" s="78">
        <v>100000000</v>
      </c>
      <c r="I1092" s="78">
        <v>100000000</v>
      </c>
      <c r="J1092" s="79" t="s">
        <v>2874</v>
      </c>
      <c r="K1092" s="79" t="s">
        <v>2221</v>
      </c>
      <c r="L1092" s="76" t="s">
        <v>2648</v>
      </c>
      <c r="M1092" s="76" t="s">
        <v>2649</v>
      </c>
      <c r="N1092" s="76">
        <v>3839140</v>
      </c>
      <c r="O1092" s="76" t="s">
        <v>2650</v>
      </c>
      <c r="P1092" s="79" t="s">
        <v>2658</v>
      </c>
      <c r="Q1092" s="79" t="s">
        <v>2659</v>
      </c>
      <c r="R1092" s="79" t="s">
        <v>2660</v>
      </c>
      <c r="S1092" s="79" t="s">
        <v>2663</v>
      </c>
      <c r="T1092" s="79" t="s">
        <v>2659</v>
      </c>
      <c r="U1092" s="80" t="s">
        <v>2664</v>
      </c>
      <c r="V1092" s="80" t="s">
        <v>6519</v>
      </c>
      <c r="W1092" s="79" t="s">
        <v>6519</v>
      </c>
      <c r="X1092" s="81"/>
      <c r="Y1092" s="79" t="s">
        <v>6519</v>
      </c>
      <c r="Z1092" s="79" t="s">
        <v>6519</v>
      </c>
      <c r="AA1092" s="82" t="str">
        <f t="shared" si="20"/>
        <v>Información incompleta</v>
      </c>
      <c r="AB1092" s="80" t="s">
        <v>6519</v>
      </c>
      <c r="AC1092" s="80" t="s">
        <v>2412</v>
      </c>
      <c r="AD1092" s="80"/>
      <c r="AE1092" s="76" t="s">
        <v>6559</v>
      </c>
      <c r="AF1092" s="79" t="s">
        <v>2223</v>
      </c>
      <c r="AG1092" s="76" t="s">
        <v>3088</v>
      </c>
    </row>
    <row r="1093" spans="1:33" s="83" customFormat="1" ht="63.75" x14ac:dyDescent="0.25">
      <c r="A1093" s="74" t="s">
        <v>2647</v>
      </c>
      <c r="B1093" s="75">
        <v>81112500</v>
      </c>
      <c r="C1093" s="76" t="s">
        <v>6562</v>
      </c>
      <c r="D1093" s="76" t="s">
        <v>4661</v>
      </c>
      <c r="E1093" s="75" t="s">
        <v>2302</v>
      </c>
      <c r="F1093" s="84" t="s">
        <v>2834</v>
      </c>
      <c r="G1093" s="77" t="s">
        <v>2338</v>
      </c>
      <c r="H1093" s="78">
        <v>20000000</v>
      </c>
      <c r="I1093" s="78">
        <v>20000000</v>
      </c>
      <c r="J1093" s="79" t="s">
        <v>2874</v>
      </c>
      <c r="K1093" s="79" t="s">
        <v>2221</v>
      </c>
      <c r="L1093" s="76" t="s">
        <v>2648</v>
      </c>
      <c r="M1093" s="76" t="s">
        <v>2649</v>
      </c>
      <c r="N1093" s="76">
        <v>3839140</v>
      </c>
      <c r="O1093" s="76" t="s">
        <v>2650</v>
      </c>
      <c r="P1093" s="79" t="s">
        <v>2651</v>
      </c>
      <c r="Q1093" s="79" t="s">
        <v>2652</v>
      </c>
      <c r="R1093" s="79" t="s">
        <v>2653</v>
      </c>
      <c r="S1093" s="79">
        <v>220130</v>
      </c>
      <c r="T1093" s="79" t="s">
        <v>2652</v>
      </c>
      <c r="U1093" s="80" t="s">
        <v>2654</v>
      </c>
      <c r="V1093" s="80" t="s">
        <v>6519</v>
      </c>
      <c r="W1093" s="79" t="s">
        <v>6519</v>
      </c>
      <c r="X1093" s="81"/>
      <c r="Y1093" s="79" t="s">
        <v>6519</v>
      </c>
      <c r="Z1093" s="79" t="s">
        <v>6519</v>
      </c>
      <c r="AA1093" s="82" t="str">
        <f t="shared" si="20"/>
        <v>Información incompleta</v>
      </c>
      <c r="AB1093" s="80" t="s">
        <v>6519</v>
      </c>
      <c r="AC1093" s="80" t="s">
        <v>2412</v>
      </c>
      <c r="AD1093" s="80"/>
      <c r="AE1093" s="76" t="s">
        <v>2648</v>
      </c>
      <c r="AF1093" s="79" t="s">
        <v>2223</v>
      </c>
      <c r="AG1093" s="76" t="s">
        <v>3088</v>
      </c>
    </row>
    <row r="1094" spans="1:33" s="83" customFormat="1" ht="63.75" x14ac:dyDescent="0.25">
      <c r="A1094" s="74" t="s">
        <v>2647</v>
      </c>
      <c r="B1094" s="75">
        <v>78111502</v>
      </c>
      <c r="C1094" s="76" t="s">
        <v>2665</v>
      </c>
      <c r="D1094" s="76" t="s">
        <v>3161</v>
      </c>
      <c r="E1094" s="75" t="s">
        <v>2257</v>
      </c>
      <c r="F1094" s="84" t="s">
        <v>2834</v>
      </c>
      <c r="G1094" s="77" t="s">
        <v>2338</v>
      </c>
      <c r="H1094" s="78">
        <v>20000000</v>
      </c>
      <c r="I1094" s="78">
        <v>20000000</v>
      </c>
      <c r="J1094" s="79" t="s">
        <v>2874</v>
      </c>
      <c r="K1094" s="79" t="s">
        <v>2221</v>
      </c>
      <c r="L1094" s="76" t="s">
        <v>2648</v>
      </c>
      <c r="M1094" s="76" t="s">
        <v>2649</v>
      </c>
      <c r="N1094" s="76">
        <v>3839140</v>
      </c>
      <c r="O1094" s="76" t="s">
        <v>2650</v>
      </c>
      <c r="P1094" s="79" t="s">
        <v>2651</v>
      </c>
      <c r="Q1094" s="79" t="s">
        <v>2652</v>
      </c>
      <c r="R1094" s="79" t="s">
        <v>2653</v>
      </c>
      <c r="S1094" s="79">
        <v>220130</v>
      </c>
      <c r="T1094" s="79" t="s">
        <v>2652</v>
      </c>
      <c r="U1094" s="80" t="s">
        <v>2654</v>
      </c>
      <c r="V1094" s="80" t="s">
        <v>6519</v>
      </c>
      <c r="W1094" s="79" t="s">
        <v>6519</v>
      </c>
      <c r="X1094" s="81"/>
      <c r="Y1094" s="79" t="s">
        <v>6519</v>
      </c>
      <c r="Z1094" s="79" t="s">
        <v>6519</v>
      </c>
      <c r="AA1094" s="82" t="str">
        <f t="shared" si="20"/>
        <v>Información incompleta</v>
      </c>
      <c r="AB1094" s="80" t="s">
        <v>6519</v>
      </c>
      <c r="AC1094" s="80" t="s">
        <v>2412</v>
      </c>
      <c r="AD1094" s="80"/>
      <c r="AE1094" s="76" t="s">
        <v>6563</v>
      </c>
      <c r="AF1094" s="79" t="s">
        <v>2402</v>
      </c>
      <c r="AG1094" s="76" t="s">
        <v>3088</v>
      </c>
    </row>
    <row r="1095" spans="1:33" s="83" customFormat="1" ht="76.5" x14ac:dyDescent="0.25">
      <c r="A1095" s="74" t="s">
        <v>2647</v>
      </c>
      <c r="B1095" s="75">
        <v>80101504</v>
      </c>
      <c r="C1095" s="76" t="s">
        <v>6564</v>
      </c>
      <c r="D1095" s="76" t="s">
        <v>4128</v>
      </c>
      <c r="E1095" s="75" t="s">
        <v>2224</v>
      </c>
      <c r="F1095" s="75" t="s">
        <v>2362</v>
      </c>
      <c r="G1095" s="77" t="s">
        <v>2338</v>
      </c>
      <c r="H1095" s="78">
        <v>353727909</v>
      </c>
      <c r="I1095" s="78">
        <v>353727909</v>
      </c>
      <c r="J1095" s="79" t="s">
        <v>2874</v>
      </c>
      <c r="K1095" s="79" t="s">
        <v>2221</v>
      </c>
      <c r="L1095" s="76" t="s">
        <v>2648</v>
      </c>
      <c r="M1095" s="76" t="s">
        <v>2649</v>
      </c>
      <c r="N1095" s="76">
        <v>3839140</v>
      </c>
      <c r="O1095" s="76" t="s">
        <v>2650</v>
      </c>
      <c r="P1095" s="79" t="s">
        <v>2658</v>
      </c>
      <c r="Q1095" s="79" t="s">
        <v>2659</v>
      </c>
      <c r="R1095" s="79" t="s">
        <v>2660</v>
      </c>
      <c r="S1095" s="79" t="s">
        <v>2663</v>
      </c>
      <c r="T1095" s="79" t="s">
        <v>2659</v>
      </c>
      <c r="U1095" s="80" t="s">
        <v>2664</v>
      </c>
      <c r="V1095" s="80" t="s">
        <v>6519</v>
      </c>
      <c r="W1095" s="79" t="s">
        <v>6519</v>
      </c>
      <c r="X1095" s="81"/>
      <c r="Y1095" s="79" t="s">
        <v>6519</v>
      </c>
      <c r="Z1095" s="79" t="s">
        <v>6519</v>
      </c>
      <c r="AA1095" s="82" t="str">
        <f t="shared" si="20"/>
        <v>Información incompleta</v>
      </c>
      <c r="AB1095" s="80" t="s">
        <v>6519</v>
      </c>
      <c r="AC1095" s="80" t="s">
        <v>2412</v>
      </c>
      <c r="AD1095" s="80"/>
      <c r="AE1095" s="76" t="s">
        <v>6559</v>
      </c>
      <c r="AF1095" s="79" t="s">
        <v>2223</v>
      </c>
      <c r="AG1095" s="76" t="s">
        <v>3088</v>
      </c>
    </row>
    <row r="1096" spans="1:33" s="83" customFormat="1" ht="89.25" x14ac:dyDescent="0.25">
      <c r="A1096" s="74" t="s">
        <v>2647</v>
      </c>
      <c r="B1096" s="75">
        <v>80101504</v>
      </c>
      <c r="C1096" s="76" t="s">
        <v>6565</v>
      </c>
      <c r="D1096" s="76" t="s">
        <v>3168</v>
      </c>
      <c r="E1096" s="75" t="s">
        <v>2268</v>
      </c>
      <c r="F1096" s="84" t="s">
        <v>2834</v>
      </c>
      <c r="G1096" s="77" t="s">
        <v>2338</v>
      </c>
      <c r="H1096" s="78">
        <v>400000000</v>
      </c>
      <c r="I1096" s="78">
        <v>400000000</v>
      </c>
      <c r="J1096" s="79" t="s">
        <v>2874</v>
      </c>
      <c r="K1096" s="79" t="s">
        <v>2221</v>
      </c>
      <c r="L1096" s="76" t="s">
        <v>2648</v>
      </c>
      <c r="M1096" s="76" t="s">
        <v>2649</v>
      </c>
      <c r="N1096" s="76">
        <v>3839140</v>
      </c>
      <c r="O1096" s="76" t="s">
        <v>2650</v>
      </c>
      <c r="P1096" s="79" t="s">
        <v>2658</v>
      </c>
      <c r="Q1096" s="79" t="s">
        <v>2659</v>
      </c>
      <c r="R1096" s="79" t="s">
        <v>2660</v>
      </c>
      <c r="S1096" s="79" t="s">
        <v>2663</v>
      </c>
      <c r="T1096" s="79" t="s">
        <v>2659</v>
      </c>
      <c r="U1096" s="80" t="s">
        <v>2664</v>
      </c>
      <c r="V1096" s="80" t="s">
        <v>6519</v>
      </c>
      <c r="W1096" s="79" t="s">
        <v>6519</v>
      </c>
      <c r="X1096" s="81"/>
      <c r="Y1096" s="79" t="s">
        <v>6519</v>
      </c>
      <c r="Z1096" s="79" t="s">
        <v>6519</v>
      </c>
      <c r="AA1096" s="82" t="str">
        <f t="shared" si="20"/>
        <v>Información incompleta</v>
      </c>
      <c r="AB1096" s="80" t="s">
        <v>6519</v>
      </c>
      <c r="AC1096" s="80" t="s">
        <v>2412</v>
      </c>
      <c r="AD1096" s="80"/>
      <c r="AE1096" s="76" t="s">
        <v>6559</v>
      </c>
      <c r="AF1096" s="79" t="s">
        <v>2223</v>
      </c>
      <c r="AG1096" s="76" t="s">
        <v>3088</v>
      </c>
    </row>
    <row r="1097" spans="1:33" s="83" customFormat="1" ht="63.75" x14ac:dyDescent="0.25">
      <c r="A1097" s="74" t="s">
        <v>2647</v>
      </c>
      <c r="B1097" s="75">
        <v>81111802</v>
      </c>
      <c r="C1097" s="76" t="s">
        <v>6566</v>
      </c>
      <c r="D1097" s="76" t="s">
        <v>4128</v>
      </c>
      <c r="E1097" s="75" t="s">
        <v>2268</v>
      </c>
      <c r="F1097" s="84" t="s">
        <v>2834</v>
      </c>
      <c r="G1097" s="77" t="s">
        <v>2338</v>
      </c>
      <c r="H1097" s="78">
        <v>1061080737</v>
      </c>
      <c r="I1097" s="78">
        <v>400000000</v>
      </c>
      <c r="J1097" s="79" t="s">
        <v>4136</v>
      </c>
      <c r="K1097" s="79" t="s">
        <v>2544</v>
      </c>
      <c r="L1097" s="76" t="s">
        <v>2676</v>
      </c>
      <c r="M1097" s="76" t="s">
        <v>2649</v>
      </c>
      <c r="N1097" s="76" t="s">
        <v>2677</v>
      </c>
      <c r="O1097" s="76" t="s">
        <v>2678</v>
      </c>
      <c r="P1097" s="79" t="s">
        <v>2679</v>
      </c>
      <c r="Q1097" s="79" t="s">
        <v>2680</v>
      </c>
      <c r="R1097" s="79" t="s">
        <v>2681</v>
      </c>
      <c r="S1097" s="79">
        <v>220164</v>
      </c>
      <c r="T1097" s="79" t="s">
        <v>2682</v>
      </c>
      <c r="U1097" s="80" t="s">
        <v>2683</v>
      </c>
      <c r="V1097" s="80" t="s">
        <v>6567</v>
      </c>
      <c r="W1097" s="79">
        <v>19574</v>
      </c>
      <c r="X1097" s="81">
        <v>43047</v>
      </c>
      <c r="Y1097" s="79" t="s">
        <v>2221</v>
      </c>
      <c r="Z1097" s="79">
        <v>4600007721</v>
      </c>
      <c r="AA1097" s="82">
        <f t="shared" si="20"/>
        <v>1</v>
      </c>
      <c r="AB1097" s="80" t="s">
        <v>6568</v>
      </c>
      <c r="AC1097" s="80" t="s">
        <v>2222</v>
      </c>
      <c r="AD1097" s="80" t="s">
        <v>6569</v>
      </c>
      <c r="AE1097" s="76" t="s">
        <v>6570</v>
      </c>
      <c r="AF1097" s="79" t="s">
        <v>2223</v>
      </c>
      <c r="AG1097" s="76" t="s">
        <v>3088</v>
      </c>
    </row>
    <row r="1098" spans="1:33" s="83" customFormat="1" ht="76.5" x14ac:dyDescent="0.25">
      <c r="A1098" s="74" t="s">
        <v>2647</v>
      </c>
      <c r="B1098" s="75">
        <v>81111802</v>
      </c>
      <c r="C1098" s="76" t="s">
        <v>6566</v>
      </c>
      <c r="D1098" s="76" t="s">
        <v>4128</v>
      </c>
      <c r="E1098" s="75" t="s">
        <v>2237</v>
      </c>
      <c r="F1098" s="84" t="s">
        <v>2834</v>
      </c>
      <c r="G1098" s="77" t="s">
        <v>2338</v>
      </c>
      <c r="H1098" s="78">
        <v>478511826</v>
      </c>
      <c r="I1098" s="78">
        <v>404591508</v>
      </c>
      <c r="J1098" s="79" t="s">
        <v>4136</v>
      </c>
      <c r="K1098" s="79" t="s">
        <v>2544</v>
      </c>
      <c r="L1098" s="76" t="s">
        <v>2676</v>
      </c>
      <c r="M1098" s="76" t="s">
        <v>2649</v>
      </c>
      <c r="N1098" s="76" t="s">
        <v>2677</v>
      </c>
      <c r="O1098" s="76" t="s">
        <v>2678</v>
      </c>
      <c r="P1098" s="79" t="s">
        <v>2658</v>
      </c>
      <c r="Q1098" s="79" t="s">
        <v>2684</v>
      </c>
      <c r="R1098" s="79" t="s">
        <v>2685</v>
      </c>
      <c r="S1098" s="79">
        <v>220166</v>
      </c>
      <c r="T1098" s="79" t="s">
        <v>2684</v>
      </c>
      <c r="U1098" s="80" t="s">
        <v>6571</v>
      </c>
      <c r="V1098" s="80" t="s">
        <v>6567</v>
      </c>
      <c r="W1098" s="79">
        <v>19574</v>
      </c>
      <c r="X1098" s="81">
        <v>43047</v>
      </c>
      <c r="Y1098" s="79" t="s">
        <v>2221</v>
      </c>
      <c r="Z1098" s="79">
        <v>4600007721</v>
      </c>
      <c r="AA1098" s="82">
        <f t="shared" si="20"/>
        <v>1</v>
      </c>
      <c r="AB1098" s="80" t="s">
        <v>6568</v>
      </c>
      <c r="AC1098" s="80" t="s">
        <v>2222</v>
      </c>
      <c r="AD1098" s="80" t="s">
        <v>6572</v>
      </c>
      <c r="AE1098" s="76" t="s">
        <v>6570</v>
      </c>
      <c r="AF1098" s="79" t="s">
        <v>2223</v>
      </c>
      <c r="AG1098" s="76" t="s">
        <v>3088</v>
      </c>
    </row>
    <row r="1099" spans="1:33" s="83" customFormat="1" ht="76.5" x14ac:dyDescent="0.25">
      <c r="A1099" s="74" t="s">
        <v>2647</v>
      </c>
      <c r="B1099" s="75">
        <v>80111614</v>
      </c>
      <c r="C1099" s="76" t="s">
        <v>2656</v>
      </c>
      <c r="D1099" s="76" t="s">
        <v>4128</v>
      </c>
      <c r="E1099" s="75" t="s">
        <v>2224</v>
      </c>
      <c r="F1099" s="84" t="s">
        <v>4129</v>
      </c>
      <c r="G1099" s="77" t="s">
        <v>2338</v>
      </c>
      <c r="H1099" s="78">
        <v>450000000</v>
      </c>
      <c r="I1099" s="78">
        <v>450000000</v>
      </c>
      <c r="J1099" s="79" t="s">
        <v>2874</v>
      </c>
      <c r="K1099" s="79" t="s">
        <v>2221</v>
      </c>
      <c r="L1099" s="76" t="s">
        <v>2676</v>
      </c>
      <c r="M1099" s="76" t="s">
        <v>2649</v>
      </c>
      <c r="N1099" s="76" t="s">
        <v>2677</v>
      </c>
      <c r="O1099" s="76" t="s">
        <v>2678</v>
      </c>
      <c r="P1099" s="79" t="s">
        <v>2658</v>
      </c>
      <c r="Q1099" s="79" t="s">
        <v>2684</v>
      </c>
      <c r="R1099" s="79" t="s">
        <v>2685</v>
      </c>
      <c r="S1099" s="79">
        <v>220166</v>
      </c>
      <c r="T1099" s="79" t="s">
        <v>2684</v>
      </c>
      <c r="U1099" s="80" t="s">
        <v>6573</v>
      </c>
      <c r="V1099" s="80" t="s">
        <v>6519</v>
      </c>
      <c r="W1099" s="79" t="s">
        <v>6519</v>
      </c>
      <c r="X1099" s="81"/>
      <c r="Y1099" s="79" t="s">
        <v>6519</v>
      </c>
      <c r="Z1099" s="79" t="s">
        <v>6519</v>
      </c>
      <c r="AA1099" s="82" t="str">
        <f t="shared" si="20"/>
        <v>Información incompleta</v>
      </c>
      <c r="AB1099" s="80" t="s">
        <v>6519</v>
      </c>
      <c r="AC1099" s="80" t="s">
        <v>2412</v>
      </c>
      <c r="AD1099" s="80" t="s">
        <v>6523</v>
      </c>
      <c r="AE1099" s="76" t="s">
        <v>6574</v>
      </c>
      <c r="AF1099" s="79" t="s">
        <v>2223</v>
      </c>
      <c r="AG1099" s="76" t="s">
        <v>3088</v>
      </c>
    </row>
    <row r="1100" spans="1:33" s="83" customFormat="1" ht="76.5" x14ac:dyDescent="0.25">
      <c r="A1100" s="74" t="s">
        <v>2647</v>
      </c>
      <c r="B1100" s="75">
        <v>80111504</v>
      </c>
      <c r="C1100" s="76" t="s">
        <v>2717</v>
      </c>
      <c r="D1100" s="76" t="s">
        <v>4128</v>
      </c>
      <c r="E1100" s="75" t="s">
        <v>2302</v>
      </c>
      <c r="F1100" s="84" t="s">
        <v>2834</v>
      </c>
      <c r="G1100" s="77" t="s">
        <v>2338</v>
      </c>
      <c r="H1100" s="78">
        <v>30000000</v>
      </c>
      <c r="I1100" s="78">
        <v>30000000</v>
      </c>
      <c r="J1100" s="79" t="s">
        <v>2874</v>
      </c>
      <c r="K1100" s="79" t="s">
        <v>2221</v>
      </c>
      <c r="L1100" s="76" t="s">
        <v>2676</v>
      </c>
      <c r="M1100" s="76" t="s">
        <v>2649</v>
      </c>
      <c r="N1100" s="76" t="s">
        <v>2677</v>
      </c>
      <c r="O1100" s="76" t="s">
        <v>2678</v>
      </c>
      <c r="P1100" s="79" t="s">
        <v>2658</v>
      </c>
      <c r="Q1100" s="79" t="s">
        <v>2684</v>
      </c>
      <c r="R1100" s="79" t="s">
        <v>2685</v>
      </c>
      <c r="S1100" s="79">
        <v>220166</v>
      </c>
      <c r="T1100" s="79" t="s">
        <v>2684</v>
      </c>
      <c r="U1100" s="80" t="s">
        <v>6573</v>
      </c>
      <c r="V1100" s="80" t="s">
        <v>6519</v>
      </c>
      <c r="W1100" s="79" t="s">
        <v>6519</v>
      </c>
      <c r="X1100" s="81"/>
      <c r="Y1100" s="79" t="s">
        <v>6519</v>
      </c>
      <c r="Z1100" s="79" t="s">
        <v>6519</v>
      </c>
      <c r="AA1100" s="82" t="str">
        <f t="shared" si="20"/>
        <v>Información incompleta</v>
      </c>
      <c r="AB1100" s="80" t="s">
        <v>6519</v>
      </c>
      <c r="AC1100" s="80" t="s">
        <v>2412</v>
      </c>
      <c r="AD1100" s="80" t="s">
        <v>6575</v>
      </c>
      <c r="AE1100" s="76" t="s">
        <v>6574</v>
      </c>
      <c r="AF1100" s="79" t="s">
        <v>2223</v>
      </c>
      <c r="AG1100" s="76" t="s">
        <v>3088</v>
      </c>
    </row>
    <row r="1101" spans="1:33" s="83" customFormat="1" ht="76.5" x14ac:dyDescent="0.25">
      <c r="A1101" s="74" t="s">
        <v>2647</v>
      </c>
      <c r="B1101" s="75">
        <v>80141607</v>
      </c>
      <c r="C1101" s="76" t="s">
        <v>6542</v>
      </c>
      <c r="D1101" s="76" t="s">
        <v>3163</v>
      </c>
      <c r="E1101" s="75" t="s">
        <v>2224</v>
      </c>
      <c r="F1101" s="84" t="s">
        <v>2436</v>
      </c>
      <c r="G1101" s="77" t="s">
        <v>2338</v>
      </c>
      <c r="H1101" s="78">
        <v>50000000</v>
      </c>
      <c r="I1101" s="78">
        <v>0</v>
      </c>
      <c r="J1101" s="79" t="s">
        <v>2874</v>
      </c>
      <c r="K1101" s="79" t="s">
        <v>2221</v>
      </c>
      <c r="L1101" s="76" t="s">
        <v>2676</v>
      </c>
      <c r="M1101" s="76" t="s">
        <v>2649</v>
      </c>
      <c r="N1101" s="76" t="s">
        <v>2677</v>
      </c>
      <c r="O1101" s="76" t="s">
        <v>2678</v>
      </c>
      <c r="P1101" s="79" t="s">
        <v>2658</v>
      </c>
      <c r="Q1101" s="79" t="s">
        <v>2684</v>
      </c>
      <c r="R1101" s="79" t="s">
        <v>2685</v>
      </c>
      <c r="S1101" s="79">
        <v>220166</v>
      </c>
      <c r="T1101" s="79" t="s">
        <v>2684</v>
      </c>
      <c r="U1101" s="80" t="s">
        <v>6573</v>
      </c>
      <c r="V1101" s="80" t="s">
        <v>6519</v>
      </c>
      <c r="W1101" s="79" t="s">
        <v>6519</v>
      </c>
      <c r="X1101" s="81"/>
      <c r="Y1101" s="79" t="s">
        <v>6519</v>
      </c>
      <c r="Z1101" s="79" t="s">
        <v>6519</v>
      </c>
      <c r="AA1101" s="82" t="str">
        <f t="shared" ref="AA1101:AA1164" si="21">+IF(AND(W1101="",X1101="",Y1101="",Z1101=""),"",IF(AND(W1101&lt;&gt;"",X1101="",Y1101="",Z1101=""),0%,IF(AND(W1101&lt;&gt;"",X1101&lt;&gt;"",Y1101="",Z1101=""),33%,IF(AND(W1101&lt;&gt;"",X1101&lt;&gt;"",Y1101&lt;&gt;"",Z1101=""),66%,IF(AND(W1101&lt;&gt;"",X1101&lt;&gt;"",Y1101&lt;&gt;"",Z1101&lt;&gt;""),100%,"Información incompleta")))))</f>
        <v>Información incompleta</v>
      </c>
      <c r="AB1101" s="80" t="s">
        <v>6519</v>
      </c>
      <c r="AC1101" s="80" t="s">
        <v>2412</v>
      </c>
      <c r="AD1101" s="80"/>
      <c r="AE1101" s="76" t="s">
        <v>6576</v>
      </c>
      <c r="AF1101" s="79" t="s">
        <v>2223</v>
      </c>
      <c r="AG1101" s="76" t="s">
        <v>3088</v>
      </c>
    </row>
    <row r="1102" spans="1:33" s="83" customFormat="1" ht="76.5" x14ac:dyDescent="0.25">
      <c r="A1102" s="74" t="s">
        <v>2647</v>
      </c>
      <c r="B1102" s="75">
        <v>80111504</v>
      </c>
      <c r="C1102" s="76" t="s">
        <v>2721</v>
      </c>
      <c r="D1102" s="76" t="s">
        <v>3161</v>
      </c>
      <c r="E1102" s="75" t="s">
        <v>2224</v>
      </c>
      <c r="F1102" s="84" t="s">
        <v>2834</v>
      </c>
      <c r="G1102" s="77" t="s">
        <v>2338</v>
      </c>
      <c r="H1102" s="78">
        <v>30000000</v>
      </c>
      <c r="I1102" s="78">
        <v>0</v>
      </c>
      <c r="J1102" s="79" t="s">
        <v>2874</v>
      </c>
      <c r="K1102" s="79" t="s">
        <v>2221</v>
      </c>
      <c r="L1102" s="76" t="s">
        <v>2676</v>
      </c>
      <c r="M1102" s="76" t="s">
        <v>2649</v>
      </c>
      <c r="N1102" s="76" t="s">
        <v>2677</v>
      </c>
      <c r="O1102" s="76" t="s">
        <v>2678</v>
      </c>
      <c r="P1102" s="79" t="s">
        <v>2658</v>
      </c>
      <c r="Q1102" s="79" t="s">
        <v>2684</v>
      </c>
      <c r="R1102" s="79" t="s">
        <v>2685</v>
      </c>
      <c r="S1102" s="79">
        <v>220166</v>
      </c>
      <c r="T1102" s="79" t="s">
        <v>2684</v>
      </c>
      <c r="U1102" s="80" t="s">
        <v>6573</v>
      </c>
      <c r="V1102" s="80" t="s">
        <v>6519</v>
      </c>
      <c r="W1102" s="79" t="s">
        <v>6519</v>
      </c>
      <c r="X1102" s="81"/>
      <c r="Y1102" s="79" t="s">
        <v>6519</v>
      </c>
      <c r="Z1102" s="79" t="s">
        <v>6519</v>
      </c>
      <c r="AA1102" s="82" t="str">
        <f t="shared" si="21"/>
        <v>Información incompleta</v>
      </c>
      <c r="AB1102" s="80" t="s">
        <v>6519</v>
      </c>
      <c r="AC1102" s="80" t="s">
        <v>2412</v>
      </c>
      <c r="AD1102" s="80" t="s">
        <v>6575</v>
      </c>
      <c r="AE1102" s="76" t="s">
        <v>6574</v>
      </c>
      <c r="AF1102" s="79" t="s">
        <v>2223</v>
      </c>
      <c r="AG1102" s="76" t="s">
        <v>3088</v>
      </c>
    </row>
    <row r="1103" spans="1:33" s="83" customFormat="1" ht="76.5" x14ac:dyDescent="0.25">
      <c r="A1103" s="74" t="s">
        <v>2647</v>
      </c>
      <c r="B1103" s="75">
        <v>43191504</v>
      </c>
      <c r="C1103" s="76" t="s">
        <v>6577</v>
      </c>
      <c r="D1103" s="76" t="s">
        <v>4128</v>
      </c>
      <c r="E1103" s="75" t="s">
        <v>2302</v>
      </c>
      <c r="F1103" s="75" t="s">
        <v>2291</v>
      </c>
      <c r="G1103" s="77" t="s">
        <v>2338</v>
      </c>
      <c r="H1103" s="78">
        <v>15408492</v>
      </c>
      <c r="I1103" s="78">
        <v>15408492</v>
      </c>
      <c r="J1103" s="79" t="s">
        <v>2874</v>
      </c>
      <c r="K1103" s="79" t="s">
        <v>2221</v>
      </c>
      <c r="L1103" s="76" t="s">
        <v>2676</v>
      </c>
      <c r="M1103" s="76" t="s">
        <v>2649</v>
      </c>
      <c r="N1103" s="76" t="s">
        <v>2677</v>
      </c>
      <c r="O1103" s="76" t="s">
        <v>2678</v>
      </c>
      <c r="P1103" s="79" t="s">
        <v>2658</v>
      </c>
      <c r="Q1103" s="79" t="s">
        <v>2684</v>
      </c>
      <c r="R1103" s="79" t="s">
        <v>2685</v>
      </c>
      <c r="S1103" s="79">
        <v>220166</v>
      </c>
      <c r="T1103" s="79" t="s">
        <v>2684</v>
      </c>
      <c r="U1103" s="80" t="s">
        <v>6573</v>
      </c>
      <c r="V1103" s="80" t="s">
        <v>6519</v>
      </c>
      <c r="W1103" s="79" t="s">
        <v>6519</v>
      </c>
      <c r="X1103" s="81"/>
      <c r="Y1103" s="79" t="s">
        <v>6519</v>
      </c>
      <c r="Z1103" s="79" t="s">
        <v>6519</v>
      </c>
      <c r="AA1103" s="82" t="str">
        <f t="shared" si="21"/>
        <v>Información incompleta</v>
      </c>
      <c r="AB1103" s="80" t="s">
        <v>6519</v>
      </c>
      <c r="AC1103" s="80" t="s">
        <v>2412</v>
      </c>
      <c r="AD1103" s="80"/>
      <c r="AE1103" s="76" t="s">
        <v>6578</v>
      </c>
      <c r="AF1103" s="79" t="s">
        <v>2223</v>
      </c>
      <c r="AG1103" s="76" t="s">
        <v>3088</v>
      </c>
    </row>
    <row r="1104" spans="1:33" s="83" customFormat="1" ht="89.25" x14ac:dyDescent="0.25">
      <c r="A1104" s="74" t="s">
        <v>2647</v>
      </c>
      <c r="B1104" s="75">
        <v>81112200</v>
      </c>
      <c r="C1104" s="76" t="s">
        <v>6579</v>
      </c>
      <c r="D1104" s="76" t="s">
        <v>3157</v>
      </c>
      <c r="E1104" s="75" t="s">
        <v>2224</v>
      </c>
      <c r="F1104" s="84" t="s">
        <v>2834</v>
      </c>
      <c r="G1104" s="77" t="s">
        <v>2338</v>
      </c>
      <c r="H1104" s="78">
        <v>560000000</v>
      </c>
      <c r="I1104" s="78">
        <v>0</v>
      </c>
      <c r="J1104" s="79" t="s">
        <v>2874</v>
      </c>
      <c r="K1104" s="79" t="s">
        <v>2221</v>
      </c>
      <c r="L1104" s="76" t="s">
        <v>2676</v>
      </c>
      <c r="M1104" s="76" t="s">
        <v>2649</v>
      </c>
      <c r="N1104" s="76" t="s">
        <v>2677</v>
      </c>
      <c r="O1104" s="76" t="s">
        <v>2678</v>
      </c>
      <c r="P1104" s="79" t="s">
        <v>2679</v>
      </c>
      <c r="Q1104" s="79" t="s">
        <v>2680</v>
      </c>
      <c r="R1104" s="79" t="s">
        <v>2681</v>
      </c>
      <c r="S1104" s="79">
        <v>220164</v>
      </c>
      <c r="T1104" s="79" t="s">
        <v>2682</v>
      </c>
      <c r="U1104" s="80" t="s">
        <v>68</v>
      </c>
      <c r="V1104" s="80" t="s">
        <v>6519</v>
      </c>
      <c r="W1104" s="79" t="s">
        <v>6519</v>
      </c>
      <c r="X1104" s="81"/>
      <c r="Y1104" s="79" t="s">
        <v>6519</v>
      </c>
      <c r="Z1104" s="79" t="s">
        <v>6519</v>
      </c>
      <c r="AA1104" s="82" t="str">
        <f t="shared" si="21"/>
        <v>Información incompleta</v>
      </c>
      <c r="AB1104" s="80" t="s">
        <v>6519</v>
      </c>
      <c r="AC1104" s="80" t="s">
        <v>2412</v>
      </c>
      <c r="AD1104" s="80" t="s">
        <v>6580</v>
      </c>
      <c r="AE1104" s="76" t="s">
        <v>6581</v>
      </c>
      <c r="AF1104" s="79" t="s">
        <v>2223</v>
      </c>
      <c r="AG1104" s="76" t="s">
        <v>3088</v>
      </c>
    </row>
    <row r="1105" spans="1:33" s="83" customFormat="1" ht="63.75" x14ac:dyDescent="0.25">
      <c r="A1105" s="74" t="s">
        <v>2647</v>
      </c>
      <c r="B1105" s="75" t="s">
        <v>6582</v>
      </c>
      <c r="C1105" s="76" t="s">
        <v>6583</v>
      </c>
      <c r="D1105" s="76" t="s">
        <v>3157</v>
      </c>
      <c r="E1105" s="75" t="s">
        <v>2515</v>
      </c>
      <c r="F1105" s="84" t="s">
        <v>2834</v>
      </c>
      <c r="G1105" s="77" t="s">
        <v>2338</v>
      </c>
      <c r="H1105" s="78">
        <v>2405000000</v>
      </c>
      <c r="I1105" s="78">
        <v>0</v>
      </c>
      <c r="J1105" s="79" t="s">
        <v>2874</v>
      </c>
      <c r="K1105" s="79" t="s">
        <v>2221</v>
      </c>
      <c r="L1105" s="76" t="s">
        <v>2676</v>
      </c>
      <c r="M1105" s="76" t="s">
        <v>2649</v>
      </c>
      <c r="N1105" s="76" t="s">
        <v>2677</v>
      </c>
      <c r="O1105" s="76" t="s">
        <v>2678</v>
      </c>
      <c r="P1105" s="79" t="s">
        <v>2679</v>
      </c>
      <c r="Q1105" s="79" t="s">
        <v>2680</v>
      </c>
      <c r="R1105" s="79" t="s">
        <v>2681</v>
      </c>
      <c r="S1105" s="79">
        <v>220164</v>
      </c>
      <c r="T1105" s="79" t="s">
        <v>2682</v>
      </c>
      <c r="U1105" s="80" t="s">
        <v>2683</v>
      </c>
      <c r="V1105" s="80" t="s">
        <v>6519</v>
      </c>
      <c r="W1105" s="79" t="s">
        <v>6519</v>
      </c>
      <c r="X1105" s="81"/>
      <c r="Y1105" s="79" t="s">
        <v>6519</v>
      </c>
      <c r="Z1105" s="79" t="s">
        <v>6519</v>
      </c>
      <c r="AA1105" s="82" t="str">
        <f t="shared" si="21"/>
        <v>Información incompleta</v>
      </c>
      <c r="AB1105" s="80" t="s">
        <v>6519</v>
      </c>
      <c r="AC1105" s="80" t="s">
        <v>2412</v>
      </c>
      <c r="AD1105" s="80"/>
      <c r="AE1105" s="76" t="s">
        <v>6570</v>
      </c>
      <c r="AF1105" s="79" t="s">
        <v>2223</v>
      </c>
      <c r="AG1105" s="76" t="s">
        <v>3088</v>
      </c>
    </row>
    <row r="1106" spans="1:33" s="83" customFormat="1" ht="63.75" x14ac:dyDescent="0.25">
      <c r="A1106" s="74" t="s">
        <v>2647</v>
      </c>
      <c r="B1106" s="75">
        <v>81112205</v>
      </c>
      <c r="C1106" s="76" t="s">
        <v>6584</v>
      </c>
      <c r="D1106" s="76" t="s">
        <v>4128</v>
      </c>
      <c r="E1106" s="75" t="s">
        <v>2224</v>
      </c>
      <c r="F1106" s="84" t="s">
        <v>2834</v>
      </c>
      <c r="G1106" s="77" t="s">
        <v>2338</v>
      </c>
      <c r="H1106" s="78">
        <v>430000000</v>
      </c>
      <c r="I1106" s="78">
        <v>0</v>
      </c>
      <c r="J1106" s="79" t="s">
        <v>2874</v>
      </c>
      <c r="K1106" s="79" t="s">
        <v>2221</v>
      </c>
      <c r="L1106" s="76" t="s">
        <v>2676</v>
      </c>
      <c r="M1106" s="76" t="s">
        <v>2649</v>
      </c>
      <c r="N1106" s="76" t="s">
        <v>2677</v>
      </c>
      <c r="O1106" s="76" t="s">
        <v>2678</v>
      </c>
      <c r="P1106" s="79" t="s">
        <v>2679</v>
      </c>
      <c r="Q1106" s="79" t="s">
        <v>2680</v>
      </c>
      <c r="R1106" s="79" t="s">
        <v>2681</v>
      </c>
      <c r="S1106" s="79">
        <v>220164</v>
      </c>
      <c r="T1106" s="79" t="s">
        <v>2682</v>
      </c>
      <c r="U1106" s="80" t="s">
        <v>69</v>
      </c>
      <c r="V1106" s="80" t="s">
        <v>6519</v>
      </c>
      <c r="W1106" s="79" t="s">
        <v>6519</v>
      </c>
      <c r="X1106" s="81"/>
      <c r="Y1106" s="79" t="s">
        <v>6519</v>
      </c>
      <c r="Z1106" s="79" t="s">
        <v>6519</v>
      </c>
      <c r="AA1106" s="82" t="str">
        <f t="shared" si="21"/>
        <v>Información incompleta</v>
      </c>
      <c r="AB1106" s="80" t="s">
        <v>6519</v>
      </c>
      <c r="AC1106" s="80" t="s">
        <v>2412</v>
      </c>
      <c r="AD1106" s="80"/>
      <c r="AE1106" s="76" t="s">
        <v>6570</v>
      </c>
      <c r="AF1106" s="79" t="s">
        <v>2223</v>
      </c>
      <c r="AG1106" s="76" t="s">
        <v>3088</v>
      </c>
    </row>
    <row r="1107" spans="1:33" s="83" customFormat="1" ht="76.5" x14ac:dyDescent="0.25">
      <c r="A1107" s="74" t="s">
        <v>2647</v>
      </c>
      <c r="B1107" s="75">
        <v>80101504</v>
      </c>
      <c r="C1107" s="76" t="s">
        <v>6585</v>
      </c>
      <c r="D1107" s="76" t="s">
        <v>3161</v>
      </c>
      <c r="E1107" s="75" t="s">
        <v>2237</v>
      </c>
      <c r="F1107" s="84" t="s">
        <v>2834</v>
      </c>
      <c r="G1107" s="77" t="s">
        <v>2338</v>
      </c>
      <c r="H1107" s="78">
        <v>2100000000</v>
      </c>
      <c r="I1107" s="78">
        <v>0</v>
      </c>
      <c r="J1107" s="79" t="s">
        <v>2874</v>
      </c>
      <c r="K1107" s="79" t="s">
        <v>2221</v>
      </c>
      <c r="L1107" s="76" t="s">
        <v>2676</v>
      </c>
      <c r="M1107" s="76" t="s">
        <v>2649</v>
      </c>
      <c r="N1107" s="76" t="s">
        <v>2677</v>
      </c>
      <c r="O1107" s="76" t="s">
        <v>2678</v>
      </c>
      <c r="P1107" s="79" t="s">
        <v>2658</v>
      </c>
      <c r="Q1107" s="79" t="s">
        <v>2684</v>
      </c>
      <c r="R1107" s="79" t="s">
        <v>2685</v>
      </c>
      <c r="S1107" s="79">
        <v>220166</v>
      </c>
      <c r="T1107" s="79" t="s">
        <v>2684</v>
      </c>
      <c r="U1107" s="80" t="s">
        <v>6573</v>
      </c>
      <c r="V1107" s="80" t="s">
        <v>6519</v>
      </c>
      <c r="W1107" s="79" t="s">
        <v>6519</v>
      </c>
      <c r="X1107" s="81"/>
      <c r="Y1107" s="79" t="s">
        <v>6519</v>
      </c>
      <c r="Z1107" s="79" t="s">
        <v>6519</v>
      </c>
      <c r="AA1107" s="82" t="str">
        <f t="shared" si="21"/>
        <v>Información incompleta</v>
      </c>
      <c r="AB1107" s="80" t="s">
        <v>6519</v>
      </c>
      <c r="AC1107" s="80" t="s">
        <v>2412</v>
      </c>
      <c r="AD1107" s="80"/>
      <c r="AE1107" s="76" t="s">
        <v>6570</v>
      </c>
      <c r="AF1107" s="79" t="s">
        <v>2223</v>
      </c>
      <c r="AG1107" s="76" t="s">
        <v>3088</v>
      </c>
    </row>
    <row r="1108" spans="1:33" s="83" customFormat="1" ht="76.5" x14ac:dyDescent="0.25">
      <c r="A1108" s="74" t="s">
        <v>2647</v>
      </c>
      <c r="B1108" s="75">
        <v>80111614</v>
      </c>
      <c r="C1108" s="76" t="s">
        <v>2656</v>
      </c>
      <c r="D1108" s="76" t="s">
        <v>4128</v>
      </c>
      <c r="E1108" s="75" t="s">
        <v>4695</v>
      </c>
      <c r="F1108" s="84" t="s">
        <v>2834</v>
      </c>
      <c r="G1108" s="77" t="s">
        <v>2338</v>
      </c>
      <c r="H1108" s="78">
        <v>800000000</v>
      </c>
      <c r="I1108" s="78">
        <v>800000000</v>
      </c>
      <c r="J1108" s="79" t="s">
        <v>2874</v>
      </c>
      <c r="K1108" s="79" t="s">
        <v>2221</v>
      </c>
      <c r="L1108" s="76" t="s">
        <v>6586</v>
      </c>
      <c r="M1108" s="76" t="s">
        <v>2649</v>
      </c>
      <c r="N1108" s="76" t="s">
        <v>2697</v>
      </c>
      <c r="O1108" s="76" t="s">
        <v>6587</v>
      </c>
      <c r="P1108" s="79" t="s">
        <v>2698</v>
      </c>
      <c r="Q1108" s="79" t="s">
        <v>2699</v>
      </c>
      <c r="R1108" s="79" t="s">
        <v>2700</v>
      </c>
      <c r="S1108" s="79" t="s">
        <v>2701</v>
      </c>
      <c r="T1108" s="79" t="s">
        <v>2702</v>
      </c>
      <c r="U1108" s="80" t="s">
        <v>2703</v>
      </c>
      <c r="V1108" s="80" t="s">
        <v>6519</v>
      </c>
      <c r="W1108" s="79" t="s">
        <v>6519</v>
      </c>
      <c r="X1108" s="81"/>
      <c r="Y1108" s="79" t="s">
        <v>6519</v>
      </c>
      <c r="Z1108" s="79" t="s">
        <v>6519</v>
      </c>
      <c r="AA1108" s="82" t="str">
        <f t="shared" si="21"/>
        <v>Información incompleta</v>
      </c>
      <c r="AB1108" s="80" t="s">
        <v>6519</v>
      </c>
      <c r="AC1108" s="80" t="s">
        <v>2412</v>
      </c>
      <c r="AD1108" s="80"/>
      <c r="AE1108" s="76" t="s">
        <v>6588</v>
      </c>
      <c r="AF1108" s="79" t="s">
        <v>2223</v>
      </c>
      <c r="AG1108" s="76" t="s">
        <v>3088</v>
      </c>
    </row>
    <row r="1109" spans="1:33" s="83" customFormat="1" ht="76.5" x14ac:dyDescent="0.25">
      <c r="A1109" s="74" t="s">
        <v>2647</v>
      </c>
      <c r="B1109" s="75">
        <v>78111502</v>
      </c>
      <c r="C1109" s="76" t="s">
        <v>2665</v>
      </c>
      <c r="D1109" s="76" t="s">
        <v>4128</v>
      </c>
      <c r="E1109" s="75" t="s">
        <v>2219</v>
      </c>
      <c r="F1109" s="84" t="s">
        <v>2834</v>
      </c>
      <c r="G1109" s="77" t="s">
        <v>2338</v>
      </c>
      <c r="H1109" s="78">
        <v>25750000</v>
      </c>
      <c r="I1109" s="78">
        <v>25750000</v>
      </c>
      <c r="J1109" s="79" t="s">
        <v>4136</v>
      </c>
      <c r="K1109" s="79" t="s">
        <v>2544</v>
      </c>
      <c r="L1109" s="76" t="s">
        <v>6586</v>
      </c>
      <c r="M1109" s="76" t="s">
        <v>2649</v>
      </c>
      <c r="N1109" s="76" t="s">
        <v>2697</v>
      </c>
      <c r="O1109" s="76" t="s">
        <v>6587</v>
      </c>
      <c r="P1109" s="79" t="s">
        <v>2698</v>
      </c>
      <c r="Q1109" s="79" t="s">
        <v>2699</v>
      </c>
      <c r="R1109" s="79" t="s">
        <v>2700</v>
      </c>
      <c r="S1109" s="79" t="s">
        <v>2701</v>
      </c>
      <c r="T1109" s="79" t="s">
        <v>2702</v>
      </c>
      <c r="U1109" s="80" t="s">
        <v>6589</v>
      </c>
      <c r="V1109" s="80" t="s">
        <v>6590</v>
      </c>
      <c r="W1109" s="79">
        <v>18750</v>
      </c>
      <c r="X1109" s="81">
        <v>42990</v>
      </c>
      <c r="Y1109" s="79" t="s">
        <v>2221</v>
      </c>
      <c r="Z1109" s="79">
        <v>4600007506</v>
      </c>
      <c r="AA1109" s="82">
        <f t="shared" si="21"/>
        <v>1</v>
      </c>
      <c r="AB1109" s="80" t="s">
        <v>2666</v>
      </c>
      <c r="AC1109" s="80" t="s">
        <v>2222</v>
      </c>
      <c r="AD1109" s="80" t="s">
        <v>6591</v>
      </c>
      <c r="AE1109" s="76" t="s">
        <v>2748</v>
      </c>
      <c r="AF1109" s="79" t="s">
        <v>2223</v>
      </c>
      <c r="AG1109" s="76" t="s">
        <v>3088</v>
      </c>
    </row>
    <row r="1110" spans="1:33" s="83" customFormat="1" ht="76.5" x14ac:dyDescent="0.25">
      <c r="A1110" s="74" t="s">
        <v>2647</v>
      </c>
      <c r="B1110" s="75">
        <v>93141509</v>
      </c>
      <c r="C1110" s="76" t="s">
        <v>6592</v>
      </c>
      <c r="D1110" s="76" t="s">
        <v>4128</v>
      </c>
      <c r="E1110" s="75" t="s">
        <v>2219</v>
      </c>
      <c r="F1110" s="84" t="s">
        <v>2834</v>
      </c>
      <c r="G1110" s="77" t="s">
        <v>2338</v>
      </c>
      <c r="H1110" s="78">
        <f>179808454-25750000</f>
        <v>154058454</v>
      </c>
      <c r="I1110" s="78">
        <f>179808454-25750000</f>
        <v>154058454</v>
      </c>
      <c r="J1110" s="79" t="s">
        <v>2874</v>
      </c>
      <c r="K1110" s="79" t="s">
        <v>2221</v>
      </c>
      <c r="L1110" s="76" t="s">
        <v>6586</v>
      </c>
      <c r="M1110" s="76" t="s">
        <v>2649</v>
      </c>
      <c r="N1110" s="76" t="s">
        <v>2697</v>
      </c>
      <c r="O1110" s="76" t="s">
        <v>6587</v>
      </c>
      <c r="P1110" s="79" t="s">
        <v>2698</v>
      </c>
      <c r="Q1110" s="79" t="s">
        <v>2699</v>
      </c>
      <c r="R1110" s="79" t="s">
        <v>2700</v>
      </c>
      <c r="S1110" s="79" t="s">
        <v>2701</v>
      </c>
      <c r="T1110" s="79" t="s">
        <v>2702</v>
      </c>
      <c r="U1110" s="80" t="s">
        <v>6589</v>
      </c>
      <c r="V1110" s="80" t="s">
        <v>6519</v>
      </c>
      <c r="W1110" s="79" t="s">
        <v>6519</v>
      </c>
      <c r="X1110" s="81"/>
      <c r="Y1110" s="79" t="s">
        <v>6519</v>
      </c>
      <c r="Z1110" s="79" t="s">
        <v>6519</v>
      </c>
      <c r="AA1110" s="82" t="str">
        <f t="shared" si="21"/>
        <v>Información incompleta</v>
      </c>
      <c r="AB1110" s="80" t="s">
        <v>6519</v>
      </c>
      <c r="AC1110" s="80" t="s">
        <v>2412</v>
      </c>
      <c r="AD1110" s="80"/>
      <c r="AE1110" s="76" t="s">
        <v>6593</v>
      </c>
      <c r="AF1110" s="79" t="s">
        <v>2223</v>
      </c>
      <c r="AG1110" s="76" t="s">
        <v>3088</v>
      </c>
    </row>
    <row r="1111" spans="1:33" s="83" customFormat="1" ht="76.5" x14ac:dyDescent="0.25">
      <c r="A1111" s="74" t="s">
        <v>2647</v>
      </c>
      <c r="B1111" s="75">
        <v>93141509</v>
      </c>
      <c r="C1111" s="76" t="s">
        <v>6594</v>
      </c>
      <c r="D1111" s="76" t="s">
        <v>4128</v>
      </c>
      <c r="E1111" s="75" t="s">
        <v>2488</v>
      </c>
      <c r="F1111" s="84" t="s">
        <v>2834</v>
      </c>
      <c r="G1111" s="77" t="s">
        <v>2338</v>
      </c>
      <c r="H1111" s="78">
        <v>100000000</v>
      </c>
      <c r="I1111" s="78">
        <v>100000000</v>
      </c>
      <c r="J1111" s="79" t="s">
        <v>2874</v>
      </c>
      <c r="K1111" s="79" t="s">
        <v>2221</v>
      </c>
      <c r="L1111" s="76" t="s">
        <v>6586</v>
      </c>
      <c r="M1111" s="76" t="s">
        <v>2649</v>
      </c>
      <c r="N1111" s="76" t="s">
        <v>2697</v>
      </c>
      <c r="O1111" s="76" t="s">
        <v>6587</v>
      </c>
      <c r="P1111" s="79" t="s">
        <v>2698</v>
      </c>
      <c r="Q1111" s="79" t="s">
        <v>2699</v>
      </c>
      <c r="R1111" s="79" t="s">
        <v>2700</v>
      </c>
      <c r="S1111" s="79" t="s">
        <v>2701</v>
      </c>
      <c r="T1111" s="79" t="s">
        <v>2702</v>
      </c>
      <c r="U1111" s="80" t="s">
        <v>76</v>
      </c>
      <c r="V1111" s="80" t="s">
        <v>6519</v>
      </c>
      <c r="W1111" s="79" t="s">
        <v>6519</v>
      </c>
      <c r="X1111" s="81"/>
      <c r="Y1111" s="79" t="s">
        <v>6519</v>
      </c>
      <c r="Z1111" s="79" t="s">
        <v>6519</v>
      </c>
      <c r="AA1111" s="82" t="str">
        <f t="shared" si="21"/>
        <v>Información incompleta</v>
      </c>
      <c r="AB1111" s="80" t="s">
        <v>6519</v>
      </c>
      <c r="AC1111" s="80" t="s">
        <v>2412</v>
      </c>
      <c r="AD1111" s="80"/>
      <c r="AE1111" s="76" t="s">
        <v>6593</v>
      </c>
      <c r="AF1111" s="79" t="s">
        <v>2223</v>
      </c>
      <c r="AG1111" s="76" t="s">
        <v>3088</v>
      </c>
    </row>
    <row r="1112" spans="1:33" s="83" customFormat="1" ht="76.5" x14ac:dyDescent="0.25">
      <c r="A1112" s="74" t="s">
        <v>2647</v>
      </c>
      <c r="B1112" s="75">
        <v>93141509</v>
      </c>
      <c r="C1112" s="76" t="s">
        <v>6595</v>
      </c>
      <c r="D1112" s="76" t="s">
        <v>4603</v>
      </c>
      <c r="E1112" s="75" t="s">
        <v>2488</v>
      </c>
      <c r="F1112" s="75" t="s">
        <v>2326</v>
      </c>
      <c r="G1112" s="77" t="s">
        <v>2338</v>
      </c>
      <c r="H1112" s="78">
        <f>179808454+89616908</f>
        <v>269425362</v>
      </c>
      <c r="I1112" s="78">
        <f>179808454+89616908</f>
        <v>269425362</v>
      </c>
      <c r="J1112" s="79" t="s">
        <v>2874</v>
      </c>
      <c r="K1112" s="79" t="s">
        <v>2221</v>
      </c>
      <c r="L1112" s="76" t="s">
        <v>6586</v>
      </c>
      <c r="M1112" s="76" t="s">
        <v>2649</v>
      </c>
      <c r="N1112" s="76" t="s">
        <v>2697</v>
      </c>
      <c r="O1112" s="76" t="s">
        <v>6587</v>
      </c>
      <c r="P1112" s="79" t="s">
        <v>2698</v>
      </c>
      <c r="Q1112" s="79" t="s">
        <v>2699</v>
      </c>
      <c r="R1112" s="79" t="s">
        <v>2700</v>
      </c>
      <c r="S1112" s="79" t="s">
        <v>2701</v>
      </c>
      <c r="T1112" s="79" t="s">
        <v>2702</v>
      </c>
      <c r="U1112" s="80" t="s">
        <v>6596</v>
      </c>
      <c r="V1112" s="80" t="s">
        <v>6519</v>
      </c>
      <c r="W1112" s="79" t="s">
        <v>6519</v>
      </c>
      <c r="X1112" s="81"/>
      <c r="Y1112" s="79" t="s">
        <v>6519</v>
      </c>
      <c r="Z1112" s="79" t="s">
        <v>6519</v>
      </c>
      <c r="AA1112" s="82" t="str">
        <f t="shared" si="21"/>
        <v>Información incompleta</v>
      </c>
      <c r="AB1112" s="80" t="s">
        <v>6519</v>
      </c>
      <c r="AC1112" s="80" t="s">
        <v>2412</v>
      </c>
      <c r="AD1112" s="80"/>
      <c r="AE1112" s="76" t="s">
        <v>6593</v>
      </c>
      <c r="AF1112" s="79" t="s">
        <v>2223</v>
      </c>
      <c r="AG1112" s="76" t="s">
        <v>3088</v>
      </c>
    </row>
    <row r="1113" spans="1:33" s="83" customFormat="1" ht="76.5" x14ac:dyDescent="0.25">
      <c r="A1113" s="74" t="s">
        <v>2647</v>
      </c>
      <c r="B1113" s="75">
        <v>93141509</v>
      </c>
      <c r="C1113" s="76" t="s">
        <v>6597</v>
      </c>
      <c r="D1113" s="76" t="s">
        <v>4603</v>
      </c>
      <c r="E1113" s="75" t="s">
        <v>2488</v>
      </c>
      <c r="F1113" s="75" t="s">
        <v>2326</v>
      </c>
      <c r="G1113" s="77" t="s">
        <v>2338</v>
      </c>
      <c r="H1113" s="78">
        <v>70000000</v>
      </c>
      <c r="I1113" s="78">
        <v>70000000</v>
      </c>
      <c r="J1113" s="79" t="s">
        <v>2874</v>
      </c>
      <c r="K1113" s="79" t="s">
        <v>2221</v>
      </c>
      <c r="L1113" s="76" t="s">
        <v>6586</v>
      </c>
      <c r="M1113" s="76" t="s">
        <v>2649</v>
      </c>
      <c r="N1113" s="76" t="s">
        <v>2697</v>
      </c>
      <c r="O1113" s="76" t="s">
        <v>6587</v>
      </c>
      <c r="P1113" s="79" t="s">
        <v>2698</v>
      </c>
      <c r="Q1113" s="79" t="s">
        <v>2699</v>
      </c>
      <c r="R1113" s="79" t="s">
        <v>2700</v>
      </c>
      <c r="S1113" s="79" t="s">
        <v>2701</v>
      </c>
      <c r="T1113" s="79" t="s">
        <v>2702</v>
      </c>
      <c r="U1113" s="80" t="s">
        <v>6598</v>
      </c>
      <c r="V1113" s="80" t="s">
        <v>6519</v>
      </c>
      <c r="W1113" s="79" t="s">
        <v>6519</v>
      </c>
      <c r="X1113" s="81"/>
      <c r="Y1113" s="79" t="s">
        <v>6519</v>
      </c>
      <c r="Z1113" s="79" t="s">
        <v>6519</v>
      </c>
      <c r="AA1113" s="82" t="str">
        <f t="shared" si="21"/>
        <v>Información incompleta</v>
      </c>
      <c r="AB1113" s="80" t="s">
        <v>6519</v>
      </c>
      <c r="AC1113" s="80" t="s">
        <v>2412</v>
      </c>
      <c r="AD1113" s="80"/>
      <c r="AE1113" s="76" t="s">
        <v>6593</v>
      </c>
      <c r="AF1113" s="79" t="s">
        <v>2223</v>
      </c>
      <c r="AG1113" s="76" t="s">
        <v>3088</v>
      </c>
    </row>
    <row r="1114" spans="1:33" s="83" customFormat="1" ht="76.5" x14ac:dyDescent="0.25">
      <c r="A1114" s="74" t="s">
        <v>2647</v>
      </c>
      <c r="B1114" s="75">
        <v>93141509</v>
      </c>
      <c r="C1114" s="76" t="s">
        <v>6599</v>
      </c>
      <c r="D1114" s="76" t="s">
        <v>4603</v>
      </c>
      <c r="E1114" s="75" t="s">
        <v>2237</v>
      </c>
      <c r="F1114" s="75" t="s">
        <v>2326</v>
      </c>
      <c r="G1114" s="77" t="s">
        <v>2338</v>
      </c>
      <c r="H1114" s="78">
        <v>200000000</v>
      </c>
      <c r="I1114" s="78">
        <v>200000000</v>
      </c>
      <c r="J1114" s="79" t="s">
        <v>2874</v>
      </c>
      <c r="K1114" s="79" t="s">
        <v>2221</v>
      </c>
      <c r="L1114" s="76" t="s">
        <v>6586</v>
      </c>
      <c r="M1114" s="76" t="s">
        <v>2649</v>
      </c>
      <c r="N1114" s="76" t="s">
        <v>2697</v>
      </c>
      <c r="O1114" s="76" t="s">
        <v>6587</v>
      </c>
      <c r="P1114" s="79" t="s">
        <v>2698</v>
      </c>
      <c r="Q1114" s="79" t="s">
        <v>2699</v>
      </c>
      <c r="R1114" s="79" t="s">
        <v>2700</v>
      </c>
      <c r="S1114" s="79" t="s">
        <v>2701</v>
      </c>
      <c r="T1114" s="79" t="s">
        <v>2702</v>
      </c>
      <c r="U1114" s="80" t="s">
        <v>6600</v>
      </c>
      <c r="V1114" s="80" t="s">
        <v>6519</v>
      </c>
      <c r="W1114" s="79" t="s">
        <v>6519</v>
      </c>
      <c r="X1114" s="81"/>
      <c r="Y1114" s="79" t="s">
        <v>6519</v>
      </c>
      <c r="Z1114" s="79" t="s">
        <v>6519</v>
      </c>
      <c r="AA1114" s="82" t="str">
        <f t="shared" si="21"/>
        <v>Información incompleta</v>
      </c>
      <c r="AB1114" s="80" t="s">
        <v>6519</v>
      </c>
      <c r="AC1114" s="80" t="s">
        <v>2412</v>
      </c>
      <c r="AD1114" s="80"/>
      <c r="AE1114" s="76" t="s">
        <v>6593</v>
      </c>
      <c r="AF1114" s="79" t="s">
        <v>2223</v>
      </c>
      <c r="AG1114" s="76" t="s">
        <v>3088</v>
      </c>
    </row>
    <row r="1115" spans="1:33" s="83" customFormat="1" ht="76.5" x14ac:dyDescent="0.25">
      <c r="A1115" s="74" t="s">
        <v>2647</v>
      </c>
      <c r="B1115" s="75">
        <v>80111614</v>
      </c>
      <c r="C1115" s="76" t="s">
        <v>2690</v>
      </c>
      <c r="D1115" s="76" t="s">
        <v>4128</v>
      </c>
      <c r="E1115" s="75" t="s">
        <v>2237</v>
      </c>
      <c r="F1115" s="84" t="s">
        <v>4129</v>
      </c>
      <c r="G1115" s="77" t="s">
        <v>2338</v>
      </c>
      <c r="H1115" s="78">
        <v>98218796</v>
      </c>
      <c r="I1115" s="78">
        <v>98218796</v>
      </c>
      <c r="J1115" s="79" t="s">
        <v>2874</v>
      </c>
      <c r="K1115" s="79" t="s">
        <v>2221</v>
      </c>
      <c r="L1115" s="76" t="s">
        <v>2686</v>
      </c>
      <c r="M1115" s="76" t="s">
        <v>2649</v>
      </c>
      <c r="N1115" s="76" t="s">
        <v>2687</v>
      </c>
      <c r="O1115" s="76" t="s">
        <v>2688</v>
      </c>
      <c r="P1115" s="79" t="s">
        <v>2679</v>
      </c>
      <c r="Q1115" s="79" t="s">
        <v>2680</v>
      </c>
      <c r="R1115" s="79" t="s">
        <v>2689</v>
      </c>
      <c r="S1115" s="79">
        <v>220102</v>
      </c>
      <c r="T1115" s="79" t="s">
        <v>2680</v>
      </c>
      <c r="U1115" s="80" t="s">
        <v>11</v>
      </c>
      <c r="V1115" s="80" t="s">
        <v>6519</v>
      </c>
      <c r="W1115" s="79" t="s">
        <v>6519</v>
      </c>
      <c r="X1115" s="81"/>
      <c r="Y1115" s="79" t="s">
        <v>6519</v>
      </c>
      <c r="Z1115" s="79" t="s">
        <v>6519</v>
      </c>
      <c r="AA1115" s="82" t="str">
        <f t="shared" si="21"/>
        <v>Información incompleta</v>
      </c>
      <c r="AB1115" s="80" t="s">
        <v>6519</v>
      </c>
      <c r="AC1115" s="80" t="s">
        <v>2412</v>
      </c>
      <c r="AD1115" s="80" t="s">
        <v>6523</v>
      </c>
      <c r="AE1115" s="76" t="s">
        <v>6601</v>
      </c>
      <c r="AF1115" s="79" t="s">
        <v>2223</v>
      </c>
      <c r="AG1115" s="76" t="s">
        <v>3088</v>
      </c>
    </row>
    <row r="1116" spans="1:33" s="83" customFormat="1" ht="76.5" x14ac:dyDescent="0.25">
      <c r="A1116" s="74" t="s">
        <v>2647</v>
      </c>
      <c r="B1116" s="75">
        <v>80111614</v>
      </c>
      <c r="C1116" s="76" t="s">
        <v>6602</v>
      </c>
      <c r="D1116" s="76" t="s">
        <v>4128</v>
      </c>
      <c r="E1116" s="75" t="s">
        <v>2237</v>
      </c>
      <c r="F1116" s="84" t="s">
        <v>4129</v>
      </c>
      <c r="G1116" s="77" t="s">
        <v>2338</v>
      </c>
      <c r="H1116" s="78">
        <v>59896005</v>
      </c>
      <c r="I1116" s="78">
        <v>59896005</v>
      </c>
      <c r="J1116" s="79" t="s">
        <v>2874</v>
      </c>
      <c r="K1116" s="79" t="s">
        <v>2221</v>
      </c>
      <c r="L1116" s="76" t="s">
        <v>2686</v>
      </c>
      <c r="M1116" s="76" t="s">
        <v>2649</v>
      </c>
      <c r="N1116" s="76" t="s">
        <v>2687</v>
      </c>
      <c r="O1116" s="76" t="s">
        <v>2688</v>
      </c>
      <c r="P1116" s="79" t="s">
        <v>2679</v>
      </c>
      <c r="Q1116" s="79" t="s">
        <v>2680</v>
      </c>
      <c r="R1116" s="79" t="s">
        <v>2689</v>
      </c>
      <c r="S1116" s="79">
        <v>220102</v>
      </c>
      <c r="T1116" s="79" t="s">
        <v>2680</v>
      </c>
      <c r="U1116" s="80" t="s">
        <v>6603</v>
      </c>
      <c r="V1116" s="80" t="s">
        <v>6519</v>
      </c>
      <c r="W1116" s="79" t="s">
        <v>6519</v>
      </c>
      <c r="X1116" s="81"/>
      <c r="Y1116" s="79" t="s">
        <v>6519</v>
      </c>
      <c r="Z1116" s="79" t="s">
        <v>6519</v>
      </c>
      <c r="AA1116" s="82" t="str">
        <f t="shared" si="21"/>
        <v>Información incompleta</v>
      </c>
      <c r="AB1116" s="80" t="s">
        <v>6519</v>
      </c>
      <c r="AC1116" s="80" t="s">
        <v>2412</v>
      </c>
      <c r="AD1116" s="80" t="s">
        <v>6523</v>
      </c>
      <c r="AE1116" s="76" t="s">
        <v>6601</v>
      </c>
      <c r="AF1116" s="79" t="s">
        <v>2223</v>
      </c>
      <c r="AG1116" s="76" t="s">
        <v>3088</v>
      </c>
    </row>
    <row r="1117" spans="1:33" s="83" customFormat="1" ht="114.75" x14ac:dyDescent="0.25">
      <c r="A1117" s="74" t="s">
        <v>2647</v>
      </c>
      <c r="B1117" s="75">
        <v>81111811</v>
      </c>
      <c r="C1117" s="76" t="s">
        <v>6604</v>
      </c>
      <c r="D1117" s="76" t="s">
        <v>4128</v>
      </c>
      <c r="E1117" s="75" t="s">
        <v>2302</v>
      </c>
      <c r="F1117" s="84" t="s">
        <v>2834</v>
      </c>
      <c r="G1117" s="77" t="s">
        <v>2338</v>
      </c>
      <c r="H1117" s="78">
        <f>110598427+52901785</f>
        <v>163500212</v>
      </c>
      <c r="I1117" s="78">
        <f>110598427+52901785</f>
        <v>163500212</v>
      </c>
      <c r="J1117" s="79" t="s">
        <v>2874</v>
      </c>
      <c r="K1117" s="79" t="s">
        <v>2221</v>
      </c>
      <c r="L1117" s="76" t="s">
        <v>2686</v>
      </c>
      <c r="M1117" s="76" t="s">
        <v>2649</v>
      </c>
      <c r="N1117" s="76" t="s">
        <v>2687</v>
      </c>
      <c r="O1117" s="76" t="s">
        <v>2688</v>
      </c>
      <c r="P1117" s="79" t="s">
        <v>2679</v>
      </c>
      <c r="Q1117" s="79" t="s">
        <v>2680</v>
      </c>
      <c r="R1117" s="79" t="s">
        <v>2689</v>
      </c>
      <c r="S1117" s="79">
        <v>220102</v>
      </c>
      <c r="T1117" s="79" t="s">
        <v>2680</v>
      </c>
      <c r="U1117" s="80" t="s">
        <v>6605</v>
      </c>
      <c r="V1117" s="80" t="s">
        <v>6519</v>
      </c>
      <c r="W1117" s="79" t="s">
        <v>6519</v>
      </c>
      <c r="X1117" s="81"/>
      <c r="Y1117" s="79" t="s">
        <v>6519</v>
      </c>
      <c r="Z1117" s="79" t="s">
        <v>6519</v>
      </c>
      <c r="AA1117" s="82" t="str">
        <f t="shared" si="21"/>
        <v>Información incompleta</v>
      </c>
      <c r="AB1117" s="80" t="s">
        <v>6519</v>
      </c>
      <c r="AC1117" s="80" t="s">
        <v>2412</v>
      </c>
      <c r="AD1117" s="80"/>
      <c r="AE1117" s="76" t="s">
        <v>6606</v>
      </c>
      <c r="AF1117" s="79" t="s">
        <v>2427</v>
      </c>
      <c r="AG1117" s="76" t="s">
        <v>3088</v>
      </c>
    </row>
    <row r="1118" spans="1:33" s="83" customFormat="1" ht="76.5" x14ac:dyDescent="0.25">
      <c r="A1118" s="74" t="s">
        <v>2647</v>
      </c>
      <c r="B1118" s="75">
        <v>80111504</v>
      </c>
      <c r="C1118" s="76" t="s">
        <v>6514</v>
      </c>
      <c r="D1118" s="76" t="s">
        <v>4128</v>
      </c>
      <c r="E1118" s="75" t="s">
        <v>2302</v>
      </c>
      <c r="F1118" s="84" t="s">
        <v>2834</v>
      </c>
      <c r="G1118" s="77" t="s">
        <v>2338</v>
      </c>
      <c r="H1118" s="78">
        <v>5920182</v>
      </c>
      <c r="I1118" s="78">
        <v>5920182</v>
      </c>
      <c r="J1118" s="79" t="s">
        <v>2874</v>
      </c>
      <c r="K1118" s="79" t="s">
        <v>2221</v>
      </c>
      <c r="L1118" s="76" t="s">
        <v>2686</v>
      </c>
      <c r="M1118" s="76" t="s">
        <v>2649</v>
      </c>
      <c r="N1118" s="76" t="s">
        <v>2687</v>
      </c>
      <c r="O1118" s="76" t="s">
        <v>2688</v>
      </c>
      <c r="P1118" s="79" t="s">
        <v>2679</v>
      </c>
      <c r="Q1118" s="79" t="s">
        <v>2680</v>
      </c>
      <c r="R1118" s="79" t="s">
        <v>2689</v>
      </c>
      <c r="S1118" s="79">
        <v>220102</v>
      </c>
      <c r="T1118" s="79" t="s">
        <v>2680</v>
      </c>
      <c r="U1118" s="80" t="s">
        <v>29</v>
      </c>
      <c r="V1118" s="80" t="s">
        <v>6519</v>
      </c>
      <c r="W1118" s="79" t="s">
        <v>6519</v>
      </c>
      <c r="X1118" s="81"/>
      <c r="Y1118" s="79" t="s">
        <v>6519</v>
      </c>
      <c r="Z1118" s="79" t="s">
        <v>6519</v>
      </c>
      <c r="AA1118" s="82" t="str">
        <f t="shared" si="21"/>
        <v>Información incompleta</v>
      </c>
      <c r="AB1118" s="80" t="s">
        <v>6519</v>
      </c>
      <c r="AC1118" s="80" t="s">
        <v>2412</v>
      </c>
      <c r="AD1118" s="80" t="s">
        <v>6607</v>
      </c>
      <c r="AE1118" s="76" t="s">
        <v>6548</v>
      </c>
      <c r="AF1118" s="79" t="s">
        <v>2223</v>
      </c>
      <c r="AG1118" s="76" t="s">
        <v>3088</v>
      </c>
    </row>
    <row r="1119" spans="1:33" s="83" customFormat="1" ht="76.5" x14ac:dyDescent="0.25">
      <c r="A1119" s="74" t="s">
        <v>2647</v>
      </c>
      <c r="B1119" s="75">
        <v>80111504</v>
      </c>
      <c r="C1119" s="76" t="s">
        <v>6522</v>
      </c>
      <c r="D1119" s="76" t="s">
        <v>3161</v>
      </c>
      <c r="E1119" s="75" t="s">
        <v>2237</v>
      </c>
      <c r="F1119" s="84" t="s">
        <v>2834</v>
      </c>
      <c r="G1119" s="77" t="s">
        <v>2338</v>
      </c>
      <c r="H1119" s="78">
        <v>5920182</v>
      </c>
      <c r="I1119" s="78">
        <v>5920182</v>
      </c>
      <c r="J1119" s="79" t="s">
        <v>2874</v>
      </c>
      <c r="K1119" s="79" t="s">
        <v>2221</v>
      </c>
      <c r="L1119" s="76" t="s">
        <v>2686</v>
      </c>
      <c r="M1119" s="76" t="s">
        <v>2649</v>
      </c>
      <c r="N1119" s="76" t="s">
        <v>2687</v>
      </c>
      <c r="O1119" s="76" t="s">
        <v>2688</v>
      </c>
      <c r="P1119" s="79" t="s">
        <v>2679</v>
      </c>
      <c r="Q1119" s="79" t="s">
        <v>2680</v>
      </c>
      <c r="R1119" s="79" t="s">
        <v>2689</v>
      </c>
      <c r="S1119" s="79">
        <v>220102</v>
      </c>
      <c r="T1119" s="79" t="s">
        <v>2680</v>
      </c>
      <c r="U1119" s="80" t="s">
        <v>29</v>
      </c>
      <c r="V1119" s="80" t="s">
        <v>6519</v>
      </c>
      <c r="W1119" s="79" t="s">
        <v>6519</v>
      </c>
      <c r="X1119" s="81"/>
      <c r="Y1119" s="79" t="s">
        <v>6519</v>
      </c>
      <c r="Z1119" s="79" t="s">
        <v>6519</v>
      </c>
      <c r="AA1119" s="82" t="str">
        <f t="shared" si="21"/>
        <v>Información incompleta</v>
      </c>
      <c r="AB1119" s="80" t="s">
        <v>6519</v>
      </c>
      <c r="AC1119" s="80" t="s">
        <v>2412</v>
      </c>
      <c r="AD1119" s="80" t="s">
        <v>6607</v>
      </c>
      <c r="AE1119" s="76" t="s">
        <v>6548</v>
      </c>
      <c r="AF1119" s="79" t="s">
        <v>2223</v>
      </c>
      <c r="AG1119" s="76" t="s">
        <v>3088</v>
      </c>
    </row>
    <row r="1120" spans="1:33" s="83" customFormat="1" ht="76.5" x14ac:dyDescent="0.25">
      <c r="A1120" s="74" t="s">
        <v>2647</v>
      </c>
      <c r="B1120" s="75">
        <v>80111614</v>
      </c>
      <c r="C1120" s="76" t="s">
        <v>6608</v>
      </c>
      <c r="D1120" s="76" t="s">
        <v>4128</v>
      </c>
      <c r="E1120" s="75" t="s">
        <v>2302</v>
      </c>
      <c r="F1120" s="84" t="s">
        <v>4129</v>
      </c>
      <c r="G1120" s="77" t="s">
        <v>2338</v>
      </c>
      <c r="H1120" s="78">
        <v>56997760</v>
      </c>
      <c r="I1120" s="78">
        <v>56997760</v>
      </c>
      <c r="J1120" s="79" t="s">
        <v>2874</v>
      </c>
      <c r="K1120" s="79" t="s">
        <v>2221</v>
      </c>
      <c r="L1120" s="76" t="s">
        <v>2686</v>
      </c>
      <c r="M1120" s="76" t="s">
        <v>2649</v>
      </c>
      <c r="N1120" s="76" t="s">
        <v>2687</v>
      </c>
      <c r="O1120" s="76" t="s">
        <v>2688</v>
      </c>
      <c r="P1120" s="79" t="s">
        <v>2651</v>
      </c>
      <c r="Q1120" s="79" t="s">
        <v>2691</v>
      </c>
      <c r="R1120" s="79" t="s">
        <v>2692</v>
      </c>
      <c r="S1120" s="79">
        <v>220109</v>
      </c>
      <c r="T1120" s="79" t="s">
        <v>2693</v>
      </c>
      <c r="U1120" s="80" t="s">
        <v>6609</v>
      </c>
      <c r="V1120" s="80"/>
      <c r="W1120" s="79"/>
      <c r="X1120" s="81"/>
      <c r="Y1120" s="79"/>
      <c r="Z1120" s="79"/>
      <c r="AA1120" s="82" t="str">
        <f t="shared" si="21"/>
        <v/>
      </c>
      <c r="AB1120" s="80"/>
      <c r="AC1120" s="80"/>
      <c r="AD1120" s="80" t="s">
        <v>6610</v>
      </c>
      <c r="AE1120" s="76" t="s">
        <v>6611</v>
      </c>
      <c r="AF1120" s="79" t="s">
        <v>2223</v>
      </c>
      <c r="AG1120" s="76" t="s">
        <v>3088</v>
      </c>
    </row>
    <row r="1121" spans="1:33" s="83" customFormat="1" ht="102" x14ac:dyDescent="0.25">
      <c r="A1121" s="74" t="s">
        <v>2647</v>
      </c>
      <c r="B1121" s="75">
        <v>80111504</v>
      </c>
      <c r="C1121" s="76" t="s">
        <v>6514</v>
      </c>
      <c r="D1121" s="76" t="s">
        <v>3168</v>
      </c>
      <c r="E1121" s="75" t="s">
        <v>2302</v>
      </c>
      <c r="F1121" s="84" t="s">
        <v>2834</v>
      </c>
      <c r="G1121" s="77" t="s">
        <v>2338</v>
      </c>
      <c r="H1121" s="78">
        <f>5920182*2</f>
        <v>11840364</v>
      </c>
      <c r="I1121" s="78">
        <f>5920182*2</f>
        <v>11840364</v>
      </c>
      <c r="J1121" s="79" t="s">
        <v>2874</v>
      </c>
      <c r="K1121" s="79" t="s">
        <v>2221</v>
      </c>
      <c r="L1121" s="76" t="s">
        <v>2686</v>
      </c>
      <c r="M1121" s="76" t="s">
        <v>2649</v>
      </c>
      <c r="N1121" s="76" t="s">
        <v>2687</v>
      </c>
      <c r="O1121" s="76" t="s">
        <v>2688</v>
      </c>
      <c r="P1121" s="79" t="s">
        <v>2651</v>
      </c>
      <c r="Q1121" s="79" t="s">
        <v>2691</v>
      </c>
      <c r="R1121" s="79" t="s">
        <v>2692</v>
      </c>
      <c r="S1121" s="79">
        <v>220109</v>
      </c>
      <c r="T1121" s="79" t="s">
        <v>2693</v>
      </c>
      <c r="U1121" s="80" t="s">
        <v>14</v>
      </c>
      <c r="V1121" s="80" t="s">
        <v>6519</v>
      </c>
      <c r="W1121" s="79" t="s">
        <v>6519</v>
      </c>
      <c r="X1121" s="81"/>
      <c r="Y1121" s="79" t="s">
        <v>6519</v>
      </c>
      <c r="Z1121" s="79" t="s">
        <v>6519</v>
      </c>
      <c r="AA1121" s="82" t="str">
        <f t="shared" si="21"/>
        <v>Información incompleta</v>
      </c>
      <c r="AB1121" s="80" t="s">
        <v>6519</v>
      </c>
      <c r="AC1121" s="80" t="s">
        <v>2412</v>
      </c>
      <c r="AD1121" s="80" t="s">
        <v>6612</v>
      </c>
      <c r="AE1121" s="76" t="s">
        <v>6613</v>
      </c>
      <c r="AF1121" s="79" t="s">
        <v>2223</v>
      </c>
      <c r="AG1121" s="76" t="s">
        <v>3088</v>
      </c>
    </row>
    <row r="1122" spans="1:33" s="83" customFormat="1" ht="102" x14ac:dyDescent="0.25">
      <c r="A1122" s="74" t="s">
        <v>2647</v>
      </c>
      <c r="B1122" s="75">
        <v>80111504</v>
      </c>
      <c r="C1122" s="76" t="s">
        <v>6522</v>
      </c>
      <c r="D1122" s="76" t="s">
        <v>4603</v>
      </c>
      <c r="E1122" s="75" t="s">
        <v>2224</v>
      </c>
      <c r="F1122" s="84" t="s">
        <v>2834</v>
      </c>
      <c r="G1122" s="77" t="s">
        <v>2338</v>
      </c>
      <c r="H1122" s="78">
        <f>5920182*2</f>
        <v>11840364</v>
      </c>
      <c r="I1122" s="78">
        <f>5920182*2</f>
        <v>11840364</v>
      </c>
      <c r="J1122" s="79" t="s">
        <v>2874</v>
      </c>
      <c r="K1122" s="79" t="s">
        <v>2221</v>
      </c>
      <c r="L1122" s="76" t="s">
        <v>2686</v>
      </c>
      <c r="M1122" s="76" t="s">
        <v>2649</v>
      </c>
      <c r="N1122" s="76" t="s">
        <v>2687</v>
      </c>
      <c r="O1122" s="76" t="s">
        <v>2688</v>
      </c>
      <c r="P1122" s="79" t="s">
        <v>2651</v>
      </c>
      <c r="Q1122" s="79" t="s">
        <v>2691</v>
      </c>
      <c r="R1122" s="79" t="s">
        <v>2692</v>
      </c>
      <c r="S1122" s="79">
        <v>220109</v>
      </c>
      <c r="T1122" s="79" t="s">
        <v>2693</v>
      </c>
      <c r="U1122" s="80" t="s">
        <v>14</v>
      </c>
      <c r="V1122" s="80" t="s">
        <v>6519</v>
      </c>
      <c r="W1122" s="79" t="s">
        <v>6519</v>
      </c>
      <c r="X1122" s="81"/>
      <c r="Y1122" s="79" t="s">
        <v>6519</v>
      </c>
      <c r="Z1122" s="79" t="s">
        <v>6519</v>
      </c>
      <c r="AA1122" s="82" t="str">
        <f t="shared" si="21"/>
        <v>Información incompleta</v>
      </c>
      <c r="AB1122" s="80" t="s">
        <v>6519</v>
      </c>
      <c r="AC1122" s="80" t="s">
        <v>2412</v>
      </c>
      <c r="AD1122" s="80" t="s">
        <v>6614</v>
      </c>
      <c r="AE1122" s="76" t="s">
        <v>6613</v>
      </c>
      <c r="AF1122" s="79" t="s">
        <v>2223</v>
      </c>
      <c r="AG1122" s="76" t="s">
        <v>3088</v>
      </c>
    </row>
    <row r="1123" spans="1:33" s="83" customFormat="1" ht="76.5" x14ac:dyDescent="0.25">
      <c r="A1123" s="74" t="s">
        <v>2647</v>
      </c>
      <c r="B1123" s="75">
        <v>80101504</v>
      </c>
      <c r="C1123" s="76" t="s">
        <v>6615</v>
      </c>
      <c r="D1123" s="76" t="s">
        <v>3161</v>
      </c>
      <c r="E1123" s="75" t="s">
        <v>2224</v>
      </c>
      <c r="F1123" s="75" t="s">
        <v>2326</v>
      </c>
      <c r="G1123" s="77" t="s">
        <v>2338</v>
      </c>
      <c r="H1123" s="78">
        <v>490000000</v>
      </c>
      <c r="I1123" s="78">
        <v>490000000</v>
      </c>
      <c r="J1123" s="79" t="s">
        <v>2874</v>
      </c>
      <c r="K1123" s="79" t="s">
        <v>2221</v>
      </c>
      <c r="L1123" s="76" t="s">
        <v>2686</v>
      </c>
      <c r="M1123" s="76" t="s">
        <v>2649</v>
      </c>
      <c r="N1123" s="76" t="s">
        <v>2687</v>
      </c>
      <c r="O1123" s="76" t="s">
        <v>2688</v>
      </c>
      <c r="P1123" s="79" t="s">
        <v>2651</v>
      </c>
      <c r="Q1123" s="79" t="s">
        <v>2691</v>
      </c>
      <c r="R1123" s="79" t="s">
        <v>2692</v>
      </c>
      <c r="S1123" s="79">
        <v>220109</v>
      </c>
      <c r="T1123" s="79" t="s">
        <v>2693</v>
      </c>
      <c r="U1123" s="80" t="s">
        <v>15</v>
      </c>
      <c r="V1123" s="80" t="s">
        <v>6519</v>
      </c>
      <c r="W1123" s="79" t="s">
        <v>6519</v>
      </c>
      <c r="X1123" s="81"/>
      <c r="Y1123" s="79" t="s">
        <v>6519</v>
      </c>
      <c r="Z1123" s="79" t="s">
        <v>6519</v>
      </c>
      <c r="AA1123" s="82" t="str">
        <f t="shared" si="21"/>
        <v>Información incompleta</v>
      </c>
      <c r="AB1123" s="80" t="s">
        <v>6519</v>
      </c>
      <c r="AC1123" s="80" t="s">
        <v>2412</v>
      </c>
      <c r="AD1123" s="80" t="s">
        <v>6616</v>
      </c>
      <c r="AE1123" s="76" t="s">
        <v>2686</v>
      </c>
      <c r="AF1123" s="79" t="s">
        <v>2223</v>
      </c>
      <c r="AG1123" s="76" t="s">
        <v>3088</v>
      </c>
    </row>
    <row r="1124" spans="1:33" s="83" customFormat="1" ht="63.75" x14ac:dyDescent="0.25">
      <c r="A1124" s="74" t="s">
        <v>2647</v>
      </c>
      <c r="B1124" s="75">
        <v>80101504</v>
      </c>
      <c r="C1124" s="76" t="s">
        <v>6617</v>
      </c>
      <c r="D1124" s="76" t="s">
        <v>3163</v>
      </c>
      <c r="E1124" s="75" t="s">
        <v>2237</v>
      </c>
      <c r="F1124" s="75" t="s">
        <v>2362</v>
      </c>
      <c r="G1124" s="77" t="s">
        <v>2338</v>
      </c>
      <c r="H1124" s="78">
        <v>491257763</v>
      </c>
      <c r="I1124" s="78">
        <v>491257763</v>
      </c>
      <c r="J1124" s="79" t="s">
        <v>2874</v>
      </c>
      <c r="K1124" s="79" t="s">
        <v>2221</v>
      </c>
      <c r="L1124" s="76" t="s">
        <v>2686</v>
      </c>
      <c r="M1124" s="76" t="s">
        <v>2649</v>
      </c>
      <c r="N1124" s="76" t="s">
        <v>2687</v>
      </c>
      <c r="O1124" s="76" t="s">
        <v>2688</v>
      </c>
      <c r="P1124" s="79" t="s">
        <v>2651</v>
      </c>
      <c r="Q1124" s="79" t="s">
        <v>2691</v>
      </c>
      <c r="R1124" s="79" t="s">
        <v>2692</v>
      </c>
      <c r="S1124" s="79">
        <v>220109</v>
      </c>
      <c r="T1124" s="79" t="s">
        <v>2693</v>
      </c>
      <c r="U1124" s="80" t="s">
        <v>15</v>
      </c>
      <c r="V1124" s="80" t="s">
        <v>6519</v>
      </c>
      <c r="W1124" s="79" t="s">
        <v>6519</v>
      </c>
      <c r="X1124" s="81"/>
      <c r="Y1124" s="79" t="s">
        <v>6519</v>
      </c>
      <c r="Z1124" s="79" t="s">
        <v>6519</v>
      </c>
      <c r="AA1124" s="82" t="str">
        <f t="shared" si="21"/>
        <v>Información incompleta</v>
      </c>
      <c r="AB1124" s="80" t="s">
        <v>6519</v>
      </c>
      <c r="AC1124" s="80" t="s">
        <v>2412</v>
      </c>
      <c r="AD1124" s="80" t="s">
        <v>6616</v>
      </c>
      <c r="AE1124" s="76" t="s">
        <v>2686</v>
      </c>
      <c r="AF1124" s="79" t="s">
        <v>2223</v>
      </c>
      <c r="AG1124" s="76" t="s">
        <v>3088</v>
      </c>
    </row>
    <row r="1125" spans="1:33" s="83" customFormat="1" ht="63.75" x14ac:dyDescent="0.25">
      <c r="A1125" s="74" t="s">
        <v>2647</v>
      </c>
      <c r="B1125" s="75">
        <v>82121504</v>
      </c>
      <c r="C1125" s="76" t="s">
        <v>6524</v>
      </c>
      <c r="D1125" s="76" t="s">
        <v>4128</v>
      </c>
      <c r="E1125" s="75" t="s">
        <v>2224</v>
      </c>
      <c r="F1125" s="84" t="s">
        <v>2834</v>
      </c>
      <c r="G1125" s="77" t="s">
        <v>2338</v>
      </c>
      <c r="H1125" s="78">
        <v>20000000</v>
      </c>
      <c r="I1125" s="78">
        <v>20000000</v>
      </c>
      <c r="J1125" s="79" t="s">
        <v>2874</v>
      </c>
      <c r="K1125" s="79" t="s">
        <v>2221</v>
      </c>
      <c r="L1125" s="76" t="s">
        <v>2686</v>
      </c>
      <c r="M1125" s="76" t="s">
        <v>2649</v>
      </c>
      <c r="N1125" s="76" t="s">
        <v>2687</v>
      </c>
      <c r="O1125" s="76" t="s">
        <v>2688</v>
      </c>
      <c r="P1125" s="79" t="s">
        <v>2651</v>
      </c>
      <c r="Q1125" s="79" t="s">
        <v>2691</v>
      </c>
      <c r="R1125" s="79" t="s">
        <v>2692</v>
      </c>
      <c r="S1125" s="79">
        <v>220109</v>
      </c>
      <c r="T1125" s="79" t="s">
        <v>2693</v>
      </c>
      <c r="U1125" s="80" t="s">
        <v>57</v>
      </c>
      <c r="V1125" s="80" t="s">
        <v>6519</v>
      </c>
      <c r="W1125" s="79" t="s">
        <v>6519</v>
      </c>
      <c r="X1125" s="81"/>
      <c r="Y1125" s="79" t="s">
        <v>6519</v>
      </c>
      <c r="Z1125" s="79" t="s">
        <v>6519</v>
      </c>
      <c r="AA1125" s="82" t="str">
        <f t="shared" si="21"/>
        <v>Información incompleta</v>
      </c>
      <c r="AB1125" s="80" t="s">
        <v>6519</v>
      </c>
      <c r="AC1125" s="80" t="s">
        <v>2412</v>
      </c>
      <c r="AD1125" s="80"/>
      <c r="AE1125" s="76" t="s">
        <v>2694</v>
      </c>
      <c r="AF1125" s="79" t="s">
        <v>2223</v>
      </c>
      <c r="AG1125" s="76" t="s">
        <v>3088</v>
      </c>
    </row>
    <row r="1126" spans="1:33" s="83" customFormat="1" ht="63.75" x14ac:dyDescent="0.25">
      <c r="A1126" s="74" t="s">
        <v>2647</v>
      </c>
      <c r="B1126" s="75">
        <v>80111604</v>
      </c>
      <c r="C1126" s="76" t="s">
        <v>6618</v>
      </c>
      <c r="D1126" s="76" t="s">
        <v>4128</v>
      </c>
      <c r="E1126" s="75" t="s">
        <v>2224</v>
      </c>
      <c r="F1126" s="75" t="s">
        <v>2362</v>
      </c>
      <c r="G1126" s="77" t="s">
        <v>2343</v>
      </c>
      <c r="H1126" s="78">
        <v>0</v>
      </c>
      <c r="I1126" s="78">
        <v>609340846</v>
      </c>
      <c r="J1126" s="79" t="s">
        <v>4136</v>
      </c>
      <c r="K1126" s="79" t="s">
        <v>2544</v>
      </c>
      <c r="L1126" s="76" t="s">
        <v>2686</v>
      </c>
      <c r="M1126" s="76" t="s">
        <v>2649</v>
      </c>
      <c r="N1126" s="76" t="s">
        <v>2687</v>
      </c>
      <c r="O1126" s="76" t="s">
        <v>2688</v>
      </c>
      <c r="P1126" s="79" t="s">
        <v>2651</v>
      </c>
      <c r="Q1126" s="79" t="s">
        <v>2695</v>
      </c>
      <c r="R1126" s="79" t="s">
        <v>2696</v>
      </c>
      <c r="S1126" s="79">
        <v>220162</v>
      </c>
      <c r="T1126" s="79" t="s">
        <v>2695</v>
      </c>
      <c r="U1126" s="80" t="s">
        <v>6619</v>
      </c>
      <c r="V1126" s="80" t="s">
        <v>6534</v>
      </c>
      <c r="W1126" s="79">
        <v>19442</v>
      </c>
      <c r="X1126" s="81">
        <v>43049</v>
      </c>
      <c r="Y1126" s="79" t="s">
        <v>2221</v>
      </c>
      <c r="Z1126" s="79">
        <v>4600007905</v>
      </c>
      <c r="AA1126" s="82">
        <f t="shared" si="21"/>
        <v>1</v>
      </c>
      <c r="AB1126" s="80" t="s">
        <v>2548</v>
      </c>
      <c r="AC1126" s="80" t="s">
        <v>2222</v>
      </c>
      <c r="AD1126" s="80" t="s">
        <v>6620</v>
      </c>
      <c r="AE1126" s="76" t="s">
        <v>6515</v>
      </c>
      <c r="AF1126" s="79" t="s">
        <v>2223</v>
      </c>
      <c r="AG1126" s="76" t="s">
        <v>3088</v>
      </c>
    </row>
    <row r="1127" spans="1:33" s="83" customFormat="1" ht="63.75" x14ac:dyDescent="0.25">
      <c r="A1127" s="74" t="s">
        <v>2647</v>
      </c>
      <c r="B1127" s="75">
        <v>80111604</v>
      </c>
      <c r="C1127" s="76" t="s">
        <v>6618</v>
      </c>
      <c r="D1127" s="76" t="s">
        <v>3161</v>
      </c>
      <c r="E1127" s="75" t="s">
        <v>4695</v>
      </c>
      <c r="F1127" s="75" t="s">
        <v>2362</v>
      </c>
      <c r="G1127" s="77" t="s">
        <v>2338</v>
      </c>
      <c r="H1127" s="78">
        <v>1302514579</v>
      </c>
      <c r="I1127" s="78">
        <v>1302514579</v>
      </c>
      <c r="J1127" s="79" t="s">
        <v>2874</v>
      </c>
      <c r="K1127" s="79" t="s">
        <v>2221</v>
      </c>
      <c r="L1127" s="76" t="s">
        <v>2686</v>
      </c>
      <c r="M1127" s="76" t="s">
        <v>2649</v>
      </c>
      <c r="N1127" s="76" t="s">
        <v>2687</v>
      </c>
      <c r="O1127" s="76" t="s">
        <v>2688</v>
      </c>
      <c r="P1127" s="79" t="s">
        <v>2651</v>
      </c>
      <c r="Q1127" s="79" t="s">
        <v>2695</v>
      </c>
      <c r="R1127" s="79" t="s">
        <v>2696</v>
      </c>
      <c r="S1127" s="79">
        <v>220162</v>
      </c>
      <c r="T1127" s="79" t="s">
        <v>2695</v>
      </c>
      <c r="U1127" s="80" t="s">
        <v>6619</v>
      </c>
      <c r="V1127" s="80" t="s">
        <v>6519</v>
      </c>
      <c r="W1127" s="79" t="s">
        <v>6519</v>
      </c>
      <c r="X1127" s="81"/>
      <c r="Y1127" s="79" t="s">
        <v>6519</v>
      </c>
      <c r="Z1127" s="79" t="s">
        <v>6519</v>
      </c>
      <c r="AA1127" s="82" t="str">
        <f t="shared" si="21"/>
        <v>Información incompleta</v>
      </c>
      <c r="AB1127" s="80" t="s">
        <v>6519</v>
      </c>
      <c r="AC1127" s="80" t="s">
        <v>2412</v>
      </c>
      <c r="AD1127" s="80"/>
      <c r="AE1127" s="76" t="s">
        <v>2686</v>
      </c>
      <c r="AF1127" s="79" t="s">
        <v>2427</v>
      </c>
      <c r="AG1127" s="76" t="s">
        <v>3088</v>
      </c>
    </row>
    <row r="1128" spans="1:33" s="83" customFormat="1" ht="63.75" x14ac:dyDescent="0.25">
      <c r="A1128" s="74" t="s">
        <v>2647</v>
      </c>
      <c r="B1128" s="75">
        <v>78111502</v>
      </c>
      <c r="C1128" s="76" t="s">
        <v>2665</v>
      </c>
      <c r="D1128" s="76" t="s">
        <v>4128</v>
      </c>
      <c r="E1128" s="75" t="s">
        <v>2292</v>
      </c>
      <c r="F1128" s="84" t="s">
        <v>2834</v>
      </c>
      <c r="G1128" s="77" t="s">
        <v>2338</v>
      </c>
      <c r="H1128" s="78">
        <v>56650000</v>
      </c>
      <c r="I1128" s="78">
        <v>56650000</v>
      </c>
      <c r="J1128" s="79" t="s">
        <v>4136</v>
      </c>
      <c r="K1128" s="79" t="s">
        <v>2544</v>
      </c>
      <c r="L1128" s="76" t="s">
        <v>6621</v>
      </c>
      <c r="M1128" s="76" t="s">
        <v>2649</v>
      </c>
      <c r="N1128" s="76" t="s">
        <v>2697</v>
      </c>
      <c r="O1128" s="76" t="s">
        <v>6587</v>
      </c>
      <c r="P1128" s="79" t="s">
        <v>2221</v>
      </c>
      <c r="Q1128" s="79" t="s">
        <v>2221</v>
      </c>
      <c r="R1128" s="79" t="s">
        <v>2221</v>
      </c>
      <c r="S1128" s="79" t="s">
        <v>2221</v>
      </c>
      <c r="T1128" s="79" t="s">
        <v>2221</v>
      </c>
      <c r="U1128" s="80" t="s">
        <v>2221</v>
      </c>
      <c r="V1128" s="80" t="s">
        <v>6590</v>
      </c>
      <c r="W1128" s="79">
        <v>18750</v>
      </c>
      <c r="X1128" s="81">
        <v>42990</v>
      </c>
      <c r="Y1128" s="79" t="s">
        <v>2221</v>
      </c>
      <c r="Z1128" s="79">
        <v>4600007506</v>
      </c>
      <c r="AA1128" s="82">
        <f t="shared" si="21"/>
        <v>1</v>
      </c>
      <c r="AB1128" s="80" t="s">
        <v>2666</v>
      </c>
      <c r="AC1128" s="80" t="s">
        <v>2222</v>
      </c>
      <c r="AD1128" s="80" t="s">
        <v>6622</v>
      </c>
      <c r="AE1128" s="76" t="s">
        <v>2748</v>
      </c>
      <c r="AF1128" s="79" t="s">
        <v>2427</v>
      </c>
      <c r="AG1128" s="76" t="s">
        <v>3088</v>
      </c>
    </row>
    <row r="1129" spans="1:33" s="83" customFormat="1" ht="51" x14ac:dyDescent="0.25">
      <c r="A1129" s="74" t="s">
        <v>3257</v>
      </c>
      <c r="B1129" s="75" t="s">
        <v>6623</v>
      </c>
      <c r="C1129" s="76" t="s">
        <v>6624</v>
      </c>
      <c r="D1129" s="76" t="s">
        <v>4128</v>
      </c>
      <c r="E1129" s="75" t="s">
        <v>2292</v>
      </c>
      <c r="F1129" s="84" t="s">
        <v>2834</v>
      </c>
      <c r="G1129" s="77" t="s">
        <v>2338</v>
      </c>
      <c r="H1129" s="78">
        <v>93000000</v>
      </c>
      <c r="I1129" s="78">
        <v>93000000</v>
      </c>
      <c r="J1129" s="79" t="s">
        <v>2874</v>
      </c>
      <c r="K1129" s="79" t="s">
        <v>2221</v>
      </c>
      <c r="L1129" s="76" t="s">
        <v>3267</v>
      </c>
      <c r="M1129" s="76" t="s">
        <v>2444</v>
      </c>
      <c r="N1129" s="76" t="s">
        <v>6625</v>
      </c>
      <c r="O1129" s="76" t="s">
        <v>3268</v>
      </c>
      <c r="P1129" s="79" t="s">
        <v>3262</v>
      </c>
      <c r="Q1129" s="79" t="s">
        <v>6626</v>
      </c>
      <c r="R1129" s="79" t="s">
        <v>6627</v>
      </c>
      <c r="S1129" s="79" t="s">
        <v>3266</v>
      </c>
      <c r="T1129" s="79" t="s">
        <v>6628</v>
      </c>
      <c r="U1129" s="80" t="s">
        <v>6629</v>
      </c>
      <c r="V1129" s="80"/>
      <c r="W1129" s="79"/>
      <c r="X1129" s="81"/>
      <c r="Y1129" s="79"/>
      <c r="Z1129" s="79"/>
      <c r="AA1129" s="82" t="str">
        <f t="shared" si="21"/>
        <v/>
      </c>
      <c r="AB1129" s="80"/>
      <c r="AC1129" s="80"/>
      <c r="AD1129" s="80"/>
      <c r="AE1129" s="76" t="s">
        <v>6630</v>
      </c>
      <c r="AF1129" s="79" t="s">
        <v>2427</v>
      </c>
      <c r="AG1129" s="76" t="s">
        <v>3088</v>
      </c>
    </row>
    <row r="1130" spans="1:33" s="83" customFormat="1" ht="63.75" x14ac:dyDescent="0.25">
      <c r="A1130" s="74" t="s">
        <v>3257</v>
      </c>
      <c r="B1130" s="75" t="s">
        <v>6631</v>
      </c>
      <c r="C1130" s="76" t="s">
        <v>6632</v>
      </c>
      <c r="D1130" s="76" t="s">
        <v>3168</v>
      </c>
      <c r="E1130" s="75" t="s">
        <v>2292</v>
      </c>
      <c r="F1130" s="75" t="s">
        <v>2326</v>
      </c>
      <c r="G1130" s="77" t="s">
        <v>2338</v>
      </c>
      <c r="H1130" s="78">
        <v>150000000</v>
      </c>
      <c r="I1130" s="78">
        <v>150000000</v>
      </c>
      <c r="J1130" s="79" t="s">
        <v>2874</v>
      </c>
      <c r="K1130" s="79" t="s">
        <v>2221</v>
      </c>
      <c r="L1130" s="76" t="s">
        <v>3267</v>
      </c>
      <c r="M1130" s="76" t="s">
        <v>2444</v>
      </c>
      <c r="N1130" s="76" t="s">
        <v>6625</v>
      </c>
      <c r="O1130" s="76" t="s">
        <v>3268</v>
      </c>
      <c r="P1130" s="79" t="s">
        <v>3262</v>
      </c>
      <c r="Q1130" s="79"/>
      <c r="R1130" s="79" t="s">
        <v>6633</v>
      </c>
      <c r="S1130" s="79">
        <v>110010001</v>
      </c>
      <c r="T1130" s="79"/>
      <c r="U1130" s="80"/>
      <c r="V1130" s="80"/>
      <c r="W1130" s="79"/>
      <c r="X1130" s="81"/>
      <c r="Y1130" s="79"/>
      <c r="Z1130" s="79"/>
      <c r="AA1130" s="82" t="str">
        <f t="shared" si="21"/>
        <v/>
      </c>
      <c r="AB1130" s="80"/>
      <c r="AC1130" s="80"/>
      <c r="AD1130" s="80"/>
      <c r="AE1130" s="76" t="s">
        <v>3258</v>
      </c>
      <c r="AF1130" s="79" t="s">
        <v>2427</v>
      </c>
      <c r="AG1130" s="76" t="s">
        <v>3088</v>
      </c>
    </row>
    <row r="1131" spans="1:33" s="83" customFormat="1" ht="38.25" x14ac:dyDescent="0.25">
      <c r="A1131" s="74" t="s">
        <v>3257</v>
      </c>
      <c r="B1131" s="75" t="s">
        <v>6634</v>
      </c>
      <c r="C1131" s="76" t="s">
        <v>6635</v>
      </c>
      <c r="D1131" s="76" t="s">
        <v>3168</v>
      </c>
      <c r="E1131" s="75" t="s">
        <v>2292</v>
      </c>
      <c r="F1131" s="75" t="s">
        <v>2260</v>
      </c>
      <c r="G1131" s="77" t="s">
        <v>2338</v>
      </c>
      <c r="H1131" s="78">
        <v>17000000</v>
      </c>
      <c r="I1131" s="78">
        <v>17000000</v>
      </c>
      <c r="J1131" s="79" t="s">
        <v>2874</v>
      </c>
      <c r="K1131" s="79" t="s">
        <v>2221</v>
      </c>
      <c r="L1131" s="76" t="s">
        <v>3258</v>
      </c>
      <c r="M1131" s="76" t="s">
        <v>2294</v>
      </c>
      <c r="N1131" s="76" t="s">
        <v>6636</v>
      </c>
      <c r="O1131" s="76" t="s">
        <v>6637</v>
      </c>
      <c r="P1131" s="79"/>
      <c r="Q1131" s="79"/>
      <c r="R1131" s="79"/>
      <c r="S1131" s="79"/>
      <c r="T1131" s="79"/>
      <c r="U1131" s="80"/>
      <c r="V1131" s="80"/>
      <c r="W1131" s="79"/>
      <c r="X1131" s="81"/>
      <c r="Y1131" s="79"/>
      <c r="Z1131" s="79"/>
      <c r="AA1131" s="82" t="str">
        <f t="shared" si="21"/>
        <v/>
      </c>
      <c r="AB1131" s="80"/>
      <c r="AC1131" s="80"/>
      <c r="AD1131" s="80"/>
      <c r="AE1131" s="76" t="s">
        <v>3258</v>
      </c>
      <c r="AF1131" s="79" t="s">
        <v>2427</v>
      </c>
      <c r="AG1131" s="76" t="s">
        <v>3088</v>
      </c>
    </row>
    <row r="1132" spans="1:33" s="83" customFormat="1" ht="38.25" x14ac:dyDescent="0.25">
      <c r="A1132" s="74" t="s">
        <v>3257</v>
      </c>
      <c r="B1132" s="75">
        <v>80101600</v>
      </c>
      <c r="C1132" s="76" t="s">
        <v>6638</v>
      </c>
      <c r="D1132" s="76" t="s">
        <v>4128</v>
      </c>
      <c r="E1132" s="75" t="s">
        <v>2292</v>
      </c>
      <c r="F1132" s="75" t="s">
        <v>2260</v>
      </c>
      <c r="G1132" s="77" t="s">
        <v>2338</v>
      </c>
      <c r="H1132" s="78">
        <v>200000000</v>
      </c>
      <c r="I1132" s="78">
        <v>200000000</v>
      </c>
      <c r="J1132" s="79" t="s">
        <v>2874</v>
      </c>
      <c r="K1132" s="79" t="s">
        <v>2221</v>
      </c>
      <c r="L1132" s="76" t="s">
        <v>3258</v>
      </c>
      <c r="M1132" s="76" t="s">
        <v>2294</v>
      </c>
      <c r="N1132" s="76" t="s">
        <v>6636</v>
      </c>
      <c r="O1132" s="76" t="s">
        <v>6637</v>
      </c>
      <c r="P1132" s="79"/>
      <c r="Q1132" s="79"/>
      <c r="R1132" s="79"/>
      <c r="S1132" s="79"/>
      <c r="T1132" s="79"/>
      <c r="U1132" s="80"/>
      <c r="V1132" s="80"/>
      <c r="W1132" s="79"/>
      <c r="X1132" s="81"/>
      <c r="Y1132" s="79"/>
      <c r="Z1132" s="79"/>
      <c r="AA1132" s="82" t="str">
        <f t="shared" si="21"/>
        <v/>
      </c>
      <c r="AB1132" s="80"/>
      <c r="AC1132" s="80"/>
      <c r="AD1132" s="80"/>
      <c r="AE1132" s="76" t="s">
        <v>3258</v>
      </c>
      <c r="AF1132" s="79" t="s">
        <v>2427</v>
      </c>
      <c r="AG1132" s="76" t="s">
        <v>3088</v>
      </c>
    </row>
    <row r="1133" spans="1:33" s="83" customFormat="1" ht="38.25" x14ac:dyDescent="0.25">
      <c r="A1133" s="74" t="s">
        <v>3257</v>
      </c>
      <c r="B1133" s="75">
        <v>82101503</v>
      </c>
      <c r="C1133" s="76" t="s">
        <v>6639</v>
      </c>
      <c r="D1133" s="76" t="s">
        <v>3168</v>
      </c>
      <c r="E1133" s="75" t="s">
        <v>2237</v>
      </c>
      <c r="F1133" s="75" t="s">
        <v>2260</v>
      </c>
      <c r="G1133" s="77" t="s">
        <v>2338</v>
      </c>
      <c r="H1133" s="78">
        <v>150000000</v>
      </c>
      <c r="I1133" s="78">
        <v>150000000</v>
      </c>
      <c r="J1133" s="79" t="s">
        <v>2874</v>
      </c>
      <c r="K1133" s="79" t="s">
        <v>2221</v>
      </c>
      <c r="L1133" s="76" t="s">
        <v>3258</v>
      </c>
      <c r="M1133" s="76" t="s">
        <v>2294</v>
      </c>
      <c r="N1133" s="76" t="s">
        <v>6636</v>
      </c>
      <c r="O1133" s="76" t="s">
        <v>6637</v>
      </c>
      <c r="P1133" s="79"/>
      <c r="Q1133" s="79"/>
      <c r="R1133" s="79"/>
      <c r="S1133" s="79"/>
      <c r="T1133" s="79"/>
      <c r="U1133" s="80"/>
      <c r="V1133" s="80"/>
      <c r="W1133" s="79"/>
      <c r="X1133" s="81"/>
      <c r="Y1133" s="79"/>
      <c r="Z1133" s="79"/>
      <c r="AA1133" s="82" t="str">
        <f t="shared" si="21"/>
        <v/>
      </c>
      <c r="AB1133" s="80"/>
      <c r="AC1133" s="80"/>
      <c r="AD1133" s="80"/>
      <c r="AE1133" s="76" t="s">
        <v>3258</v>
      </c>
      <c r="AF1133" s="79" t="s">
        <v>2427</v>
      </c>
      <c r="AG1133" s="76" t="s">
        <v>3088</v>
      </c>
    </row>
    <row r="1134" spans="1:33" s="83" customFormat="1" ht="38.25" x14ac:dyDescent="0.25">
      <c r="A1134" s="74" t="s">
        <v>3257</v>
      </c>
      <c r="B1134" s="75">
        <v>80111600</v>
      </c>
      <c r="C1134" s="76" t="s">
        <v>6640</v>
      </c>
      <c r="D1134" s="76" t="s">
        <v>4128</v>
      </c>
      <c r="E1134" s="75" t="s">
        <v>2237</v>
      </c>
      <c r="F1134" s="84" t="s">
        <v>2834</v>
      </c>
      <c r="G1134" s="77" t="s">
        <v>2338</v>
      </c>
      <c r="H1134" s="78">
        <v>133000000</v>
      </c>
      <c r="I1134" s="78">
        <v>133000000</v>
      </c>
      <c r="J1134" s="79" t="s">
        <v>2874</v>
      </c>
      <c r="K1134" s="79" t="s">
        <v>2221</v>
      </c>
      <c r="L1134" s="76" t="s">
        <v>3258</v>
      </c>
      <c r="M1134" s="76" t="s">
        <v>2294</v>
      </c>
      <c r="N1134" s="76" t="s">
        <v>6636</v>
      </c>
      <c r="O1134" s="76" t="s">
        <v>6637</v>
      </c>
      <c r="P1134" s="79"/>
      <c r="Q1134" s="79"/>
      <c r="R1134" s="79"/>
      <c r="S1134" s="79"/>
      <c r="T1134" s="79"/>
      <c r="U1134" s="80"/>
      <c r="V1134" s="80"/>
      <c r="W1134" s="79"/>
      <c r="X1134" s="81"/>
      <c r="Y1134" s="79"/>
      <c r="Z1134" s="79"/>
      <c r="AA1134" s="82" t="str">
        <f t="shared" si="21"/>
        <v/>
      </c>
      <c r="AB1134" s="80"/>
      <c r="AC1134" s="80"/>
      <c r="AD1134" s="80"/>
      <c r="AE1134" s="76" t="s">
        <v>3258</v>
      </c>
      <c r="AF1134" s="79" t="s">
        <v>2427</v>
      </c>
      <c r="AG1134" s="76" t="s">
        <v>3088</v>
      </c>
    </row>
    <row r="1135" spans="1:33" s="83" customFormat="1" ht="38.25" x14ac:dyDescent="0.25">
      <c r="A1135" s="74" t="s">
        <v>3257</v>
      </c>
      <c r="B1135" s="75" t="s">
        <v>6634</v>
      </c>
      <c r="C1135" s="76" t="s">
        <v>6641</v>
      </c>
      <c r="D1135" s="76" t="s">
        <v>4128</v>
      </c>
      <c r="E1135" s="75" t="s">
        <v>2219</v>
      </c>
      <c r="F1135" s="75" t="s">
        <v>2260</v>
      </c>
      <c r="G1135" s="77" t="s">
        <v>2338</v>
      </c>
      <c r="H1135" s="78">
        <v>35000000</v>
      </c>
      <c r="I1135" s="78">
        <v>35000000</v>
      </c>
      <c r="J1135" s="79" t="s">
        <v>2874</v>
      </c>
      <c r="K1135" s="79" t="s">
        <v>2221</v>
      </c>
      <c r="L1135" s="76" t="s">
        <v>3258</v>
      </c>
      <c r="M1135" s="76" t="s">
        <v>2294</v>
      </c>
      <c r="N1135" s="76" t="s">
        <v>6636</v>
      </c>
      <c r="O1135" s="76" t="s">
        <v>6637</v>
      </c>
      <c r="P1135" s="79"/>
      <c r="Q1135" s="79"/>
      <c r="R1135" s="79"/>
      <c r="S1135" s="79"/>
      <c r="T1135" s="79"/>
      <c r="U1135" s="80"/>
      <c r="V1135" s="80"/>
      <c r="W1135" s="79"/>
      <c r="X1135" s="81"/>
      <c r="Y1135" s="79"/>
      <c r="Z1135" s="79"/>
      <c r="AA1135" s="82" t="str">
        <f t="shared" si="21"/>
        <v/>
      </c>
      <c r="AB1135" s="80"/>
      <c r="AC1135" s="80"/>
      <c r="AD1135" s="80"/>
      <c r="AE1135" s="76" t="s">
        <v>3258</v>
      </c>
      <c r="AF1135" s="79" t="s">
        <v>2427</v>
      </c>
      <c r="AG1135" s="76" t="s">
        <v>3088</v>
      </c>
    </row>
    <row r="1136" spans="1:33" s="83" customFormat="1" ht="153" x14ac:dyDescent="0.25">
      <c r="A1136" s="74" t="s">
        <v>3257</v>
      </c>
      <c r="B1136" s="75" t="s">
        <v>3269</v>
      </c>
      <c r="C1136" s="76" t="s">
        <v>6642</v>
      </c>
      <c r="D1136" s="76" t="s">
        <v>4128</v>
      </c>
      <c r="E1136" s="75" t="s">
        <v>2292</v>
      </c>
      <c r="F1136" s="84" t="s">
        <v>2834</v>
      </c>
      <c r="G1136" s="77" t="s">
        <v>2338</v>
      </c>
      <c r="H1136" s="78">
        <v>247007161</v>
      </c>
      <c r="I1136" s="78">
        <v>247007161</v>
      </c>
      <c r="J1136" s="79" t="s">
        <v>2874</v>
      </c>
      <c r="K1136" s="79" t="s">
        <v>2221</v>
      </c>
      <c r="L1136" s="76" t="s">
        <v>6643</v>
      </c>
      <c r="M1136" s="76" t="s">
        <v>2444</v>
      </c>
      <c r="N1136" s="76" t="s">
        <v>6644</v>
      </c>
      <c r="O1136" s="76" t="s">
        <v>4109</v>
      </c>
      <c r="P1136" s="79" t="s">
        <v>3270</v>
      </c>
      <c r="Q1136" s="79" t="s">
        <v>3271</v>
      </c>
      <c r="R1136" s="79" t="s">
        <v>3272</v>
      </c>
      <c r="S1136" s="79" t="s">
        <v>3273</v>
      </c>
      <c r="T1136" s="79" t="s">
        <v>6645</v>
      </c>
      <c r="U1136" s="80" t="s">
        <v>6646</v>
      </c>
      <c r="V1136" s="80"/>
      <c r="W1136" s="79"/>
      <c r="X1136" s="81"/>
      <c r="Y1136" s="79"/>
      <c r="Z1136" s="79"/>
      <c r="AA1136" s="82" t="str">
        <f t="shared" si="21"/>
        <v/>
      </c>
      <c r="AB1136" s="80"/>
      <c r="AC1136" s="80"/>
      <c r="AD1136" s="80"/>
      <c r="AE1136" s="76" t="s">
        <v>3274</v>
      </c>
      <c r="AF1136" s="79" t="s">
        <v>2427</v>
      </c>
      <c r="AG1136" s="76" t="s">
        <v>3088</v>
      </c>
    </row>
    <row r="1137" spans="1:33" s="83" customFormat="1" ht="127.5" x14ac:dyDescent="0.25">
      <c r="A1137" s="74" t="s">
        <v>3257</v>
      </c>
      <c r="B1137" s="75" t="s">
        <v>6647</v>
      </c>
      <c r="C1137" s="76" t="s">
        <v>6648</v>
      </c>
      <c r="D1137" s="76" t="s">
        <v>4128</v>
      </c>
      <c r="E1137" s="75" t="s">
        <v>2292</v>
      </c>
      <c r="F1137" s="84" t="s">
        <v>2834</v>
      </c>
      <c r="G1137" s="77" t="s">
        <v>2338</v>
      </c>
      <c r="H1137" s="78">
        <v>370510742</v>
      </c>
      <c r="I1137" s="78">
        <v>370510742</v>
      </c>
      <c r="J1137" s="79" t="s">
        <v>2874</v>
      </c>
      <c r="K1137" s="79" t="s">
        <v>2221</v>
      </c>
      <c r="L1137" s="76" t="s">
        <v>6643</v>
      </c>
      <c r="M1137" s="76" t="s">
        <v>2444</v>
      </c>
      <c r="N1137" s="76" t="s">
        <v>6644</v>
      </c>
      <c r="O1137" s="76" t="s">
        <v>4109</v>
      </c>
      <c r="P1137" s="79" t="s">
        <v>3270</v>
      </c>
      <c r="Q1137" s="79" t="s">
        <v>3271</v>
      </c>
      <c r="R1137" s="79" t="s">
        <v>3272</v>
      </c>
      <c r="S1137" s="79" t="s">
        <v>3273</v>
      </c>
      <c r="T1137" s="79" t="s">
        <v>6649</v>
      </c>
      <c r="U1137" s="80" t="s">
        <v>6650</v>
      </c>
      <c r="V1137" s="80"/>
      <c r="W1137" s="79"/>
      <c r="X1137" s="81"/>
      <c r="Y1137" s="79"/>
      <c r="Z1137" s="79"/>
      <c r="AA1137" s="82" t="str">
        <f t="shared" si="21"/>
        <v/>
      </c>
      <c r="AB1137" s="80"/>
      <c r="AC1137" s="80"/>
      <c r="AD1137" s="80"/>
      <c r="AE1137" s="76" t="s">
        <v>6643</v>
      </c>
      <c r="AF1137" s="79" t="s">
        <v>2427</v>
      </c>
      <c r="AG1137" s="76" t="s">
        <v>3088</v>
      </c>
    </row>
    <row r="1138" spans="1:33" s="83" customFormat="1" ht="38.25" x14ac:dyDescent="0.25">
      <c r="A1138" s="74" t="s">
        <v>3257</v>
      </c>
      <c r="B1138" s="75">
        <v>80101502</v>
      </c>
      <c r="C1138" s="76" t="s">
        <v>6651</v>
      </c>
      <c r="D1138" s="76" t="s">
        <v>4128</v>
      </c>
      <c r="E1138" s="75" t="s">
        <v>2225</v>
      </c>
      <c r="F1138" s="84" t="s">
        <v>2834</v>
      </c>
      <c r="G1138" s="77" t="s">
        <v>2338</v>
      </c>
      <c r="H1138" s="78">
        <v>866482097</v>
      </c>
      <c r="I1138" s="78">
        <v>866482097</v>
      </c>
      <c r="J1138" s="79" t="s">
        <v>2874</v>
      </c>
      <c r="K1138" s="79" t="s">
        <v>2221</v>
      </c>
      <c r="L1138" s="76" t="s">
        <v>3258</v>
      </c>
      <c r="M1138" s="76" t="s">
        <v>2294</v>
      </c>
      <c r="N1138" s="76" t="s">
        <v>6636</v>
      </c>
      <c r="O1138" s="76" t="s">
        <v>6637</v>
      </c>
      <c r="P1138" s="79" t="s">
        <v>3259</v>
      </c>
      <c r="Q1138" s="79" t="s">
        <v>6652</v>
      </c>
      <c r="R1138" s="79" t="s">
        <v>1679</v>
      </c>
      <c r="S1138" s="79">
        <v>1300</v>
      </c>
      <c r="T1138" s="79" t="s">
        <v>6652</v>
      </c>
      <c r="U1138" s="80" t="s">
        <v>6653</v>
      </c>
      <c r="V1138" s="80"/>
      <c r="W1138" s="79"/>
      <c r="X1138" s="81"/>
      <c r="Y1138" s="79"/>
      <c r="Z1138" s="79"/>
      <c r="AA1138" s="82" t="str">
        <f t="shared" si="21"/>
        <v/>
      </c>
      <c r="AB1138" s="80"/>
      <c r="AC1138" s="80"/>
      <c r="AD1138" s="80"/>
      <c r="AE1138" s="76" t="s">
        <v>3258</v>
      </c>
      <c r="AF1138" s="79" t="s">
        <v>2427</v>
      </c>
      <c r="AG1138" s="76" t="s">
        <v>3088</v>
      </c>
    </row>
    <row r="1139" spans="1:33" s="83" customFormat="1" ht="38.25" x14ac:dyDescent="0.25">
      <c r="A1139" s="74" t="s">
        <v>3257</v>
      </c>
      <c r="B1139" s="75">
        <v>73131507</v>
      </c>
      <c r="C1139" s="76" t="s">
        <v>6654</v>
      </c>
      <c r="D1139" s="76" t="s">
        <v>3161</v>
      </c>
      <c r="E1139" s="75" t="s">
        <v>2302</v>
      </c>
      <c r="F1139" s="84" t="s">
        <v>2834</v>
      </c>
      <c r="G1139" s="77" t="s">
        <v>2338</v>
      </c>
      <c r="H1139" s="78">
        <v>150000000</v>
      </c>
      <c r="I1139" s="78">
        <v>150000000</v>
      </c>
      <c r="J1139" s="79" t="s">
        <v>2874</v>
      </c>
      <c r="K1139" s="79" t="s">
        <v>2221</v>
      </c>
      <c r="L1139" s="76" t="s">
        <v>6655</v>
      </c>
      <c r="M1139" s="76" t="s">
        <v>6656</v>
      </c>
      <c r="N1139" s="76" t="s">
        <v>6657</v>
      </c>
      <c r="O1139" s="76" t="s">
        <v>6658</v>
      </c>
      <c r="P1139" s="79"/>
      <c r="Q1139" s="79" t="s">
        <v>3336</v>
      </c>
      <c r="R1139" s="79" t="s">
        <v>6654</v>
      </c>
      <c r="S1139" s="79" t="s">
        <v>6659</v>
      </c>
      <c r="T1139" s="79" t="s">
        <v>6660</v>
      </c>
      <c r="U1139" s="80" t="s">
        <v>6661</v>
      </c>
      <c r="V1139" s="80"/>
      <c r="W1139" s="79"/>
      <c r="X1139" s="81"/>
      <c r="Y1139" s="79"/>
      <c r="Z1139" s="79"/>
      <c r="AA1139" s="82" t="str">
        <f t="shared" si="21"/>
        <v/>
      </c>
      <c r="AB1139" s="80"/>
      <c r="AC1139" s="80"/>
      <c r="AD1139" s="80"/>
      <c r="AE1139" s="76" t="s">
        <v>3258</v>
      </c>
      <c r="AF1139" s="79" t="s">
        <v>2427</v>
      </c>
      <c r="AG1139" s="76" t="s">
        <v>3088</v>
      </c>
    </row>
    <row r="1140" spans="1:33" s="83" customFormat="1" ht="89.25" x14ac:dyDescent="0.25">
      <c r="A1140" s="74" t="s">
        <v>3257</v>
      </c>
      <c r="B1140" s="75">
        <v>80101508</v>
      </c>
      <c r="C1140" s="76" t="s">
        <v>6662</v>
      </c>
      <c r="D1140" s="76" t="s">
        <v>4128</v>
      </c>
      <c r="E1140" s="75" t="s">
        <v>2257</v>
      </c>
      <c r="F1140" s="84" t="s">
        <v>2834</v>
      </c>
      <c r="G1140" s="77" t="s">
        <v>2338</v>
      </c>
      <c r="H1140" s="78">
        <v>100000000</v>
      </c>
      <c r="I1140" s="78">
        <v>100000000</v>
      </c>
      <c r="J1140" s="79" t="s">
        <v>2874</v>
      </c>
      <c r="K1140" s="79" t="s">
        <v>2221</v>
      </c>
      <c r="L1140" s="76" t="s">
        <v>6663</v>
      </c>
      <c r="M1140" s="76" t="s">
        <v>3263</v>
      </c>
      <c r="N1140" s="76" t="s">
        <v>6664</v>
      </c>
      <c r="O1140" s="76" t="s">
        <v>6665</v>
      </c>
      <c r="P1140" s="79" t="s">
        <v>3276</v>
      </c>
      <c r="Q1140" s="79" t="s">
        <v>6666</v>
      </c>
      <c r="R1140" s="79" t="s">
        <v>3282</v>
      </c>
      <c r="S1140" s="79" t="s">
        <v>3283</v>
      </c>
      <c r="T1140" s="79" t="s">
        <v>6667</v>
      </c>
      <c r="U1140" s="80" t="s">
        <v>3284</v>
      </c>
      <c r="V1140" s="80"/>
      <c r="W1140" s="79"/>
      <c r="X1140" s="81"/>
      <c r="Y1140" s="79"/>
      <c r="Z1140" s="79"/>
      <c r="AA1140" s="82" t="str">
        <f t="shared" si="21"/>
        <v/>
      </c>
      <c r="AB1140" s="80"/>
      <c r="AC1140" s="80"/>
      <c r="AD1140" s="80"/>
      <c r="AE1140" s="76" t="s">
        <v>6668</v>
      </c>
      <c r="AF1140" s="79" t="s">
        <v>2427</v>
      </c>
      <c r="AG1140" s="76" t="s">
        <v>3088</v>
      </c>
    </row>
    <row r="1141" spans="1:33" s="83" customFormat="1" ht="63.75" x14ac:dyDescent="0.25">
      <c r="A1141" s="74" t="s">
        <v>3257</v>
      </c>
      <c r="B1141" s="75">
        <v>80101601</v>
      </c>
      <c r="C1141" s="76" t="s">
        <v>6669</v>
      </c>
      <c r="D1141" s="76" t="s">
        <v>4128</v>
      </c>
      <c r="E1141" s="75" t="s">
        <v>2257</v>
      </c>
      <c r="F1141" s="75" t="s">
        <v>2326</v>
      </c>
      <c r="G1141" s="77" t="s">
        <v>2338</v>
      </c>
      <c r="H1141" s="78">
        <v>300000000</v>
      </c>
      <c r="I1141" s="78">
        <v>300000000</v>
      </c>
      <c r="J1141" s="79" t="s">
        <v>2874</v>
      </c>
      <c r="K1141" s="79" t="s">
        <v>2221</v>
      </c>
      <c r="L1141" s="76" t="s">
        <v>3279</v>
      </c>
      <c r="M1141" s="76" t="s">
        <v>3263</v>
      </c>
      <c r="N1141" s="76" t="s">
        <v>6670</v>
      </c>
      <c r="O1141" s="76" t="s">
        <v>3275</v>
      </c>
      <c r="P1141" s="79" t="s">
        <v>3276</v>
      </c>
      <c r="Q1141" s="79" t="s">
        <v>6671</v>
      </c>
      <c r="R1141" s="79" t="s">
        <v>3277</v>
      </c>
      <c r="S1141" s="79" t="s">
        <v>3278</v>
      </c>
      <c r="T1141" s="79" t="s">
        <v>6672</v>
      </c>
      <c r="U1141" s="80" t="s">
        <v>6673</v>
      </c>
      <c r="V1141" s="80"/>
      <c r="W1141" s="79"/>
      <c r="X1141" s="81"/>
      <c r="Y1141" s="79"/>
      <c r="Z1141" s="79"/>
      <c r="AA1141" s="82" t="str">
        <f t="shared" si="21"/>
        <v/>
      </c>
      <c r="AB1141" s="80"/>
      <c r="AC1141" s="80"/>
      <c r="AD1141" s="80"/>
      <c r="AE1141" s="76" t="s">
        <v>3279</v>
      </c>
      <c r="AF1141" s="79" t="s">
        <v>2427</v>
      </c>
      <c r="AG1141" s="76" t="s">
        <v>3088</v>
      </c>
    </row>
    <row r="1142" spans="1:33" s="83" customFormat="1" ht="51" x14ac:dyDescent="0.25">
      <c r="A1142" s="74" t="s">
        <v>3257</v>
      </c>
      <c r="B1142" s="75">
        <v>80101601</v>
      </c>
      <c r="C1142" s="76" t="s">
        <v>6674</v>
      </c>
      <c r="D1142" s="76" t="s">
        <v>4128</v>
      </c>
      <c r="E1142" s="75" t="s">
        <v>2302</v>
      </c>
      <c r="F1142" s="75" t="s">
        <v>2326</v>
      </c>
      <c r="G1142" s="77" t="s">
        <v>2338</v>
      </c>
      <c r="H1142" s="78">
        <v>456000000</v>
      </c>
      <c r="I1142" s="78">
        <v>456000000</v>
      </c>
      <c r="J1142" s="79" t="s">
        <v>2874</v>
      </c>
      <c r="K1142" s="79" t="s">
        <v>2221</v>
      </c>
      <c r="L1142" s="76" t="s">
        <v>3279</v>
      </c>
      <c r="M1142" s="76" t="s">
        <v>3263</v>
      </c>
      <c r="N1142" s="76" t="s">
        <v>6670</v>
      </c>
      <c r="O1142" s="76" t="s">
        <v>3275</v>
      </c>
      <c r="P1142" s="79" t="s">
        <v>3276</v>
      </c>
      <c r="Q1142" s="79" t="s">
        <v>6675</v>
      </c>
      <c r="R1142" s="79" t="s">
        <v>3277</v>
      </c>
      <c r="S1142" s="79" t="s">
        <v>3278</v>
      </c>
      <c r="T1142" s="79" t="s">
        <v>6676</v>
      </c>
      <c r="U1142" s="80" t="s">
        <v>6673</v>
      </c>
      <c r="V1142" s="80"/>
      <c r="W1142" s="79"/>
      <c r="X1142" s="81"/>
      <c r="Y1142" s="79"/>
      <c r="Z1142" s="79"/>
      <c r="AA1142" s="82" t="str">
        <f t="shared" si="21"/>
        <v/>
      </c>
      <c r="AB1142" s="80"/>
      <c r="AC1142" s="80"/>
      <c r="AD1142" s="80"/>
      <c r="AE1142" s="76" t="s">
        <v>3279</v>
      </c>
      <c r="AF1142" s="79" t="s">
        <v>2427</v>
      </c>
      <c r="AG1142" s="76" t="s">
        <v>3088</v>
      </c>
    </row>
    <row r="1143" spans="1:33" s="83" customFormat="1" ht="102" x14ac:dyDescent="0.25">
      <c r="A1143" s="74" t="s">
        <v>3257</v>
      </c>
      <c r="B1143" s="75">
        <v>80101508</v>
      </c>
      <c r="C1143" s="76" t="s">
        <v>6677</v>
      </c>
      <c r="D1143" s="76" t="s">
        <v>3161</v>
      </c>
      <c r="E1143" s="75" t="s">
        <v>2302</v>
      </c>
      <c r="F1143" s="84" t="s">
        <v>2834</v>
      </c>
      <c r="G1143" s="77" t="s">
        <v>2338</v>
      </c>
      <c r="H1143" s="78">
        <v>150000000</v>
      </c>
      <c r="I1143" s="78">
        <v>150000000</v>
      </c>
      <c r="J1143" s="79" t="s">
        <v>2874</v>
      </c>
      <c r="K1143" s="79" t="s">
        <v>2221</v>
      </c>
      <c r="L1143" s="76" t="s">
        <v>3280</v>
      </c>
      <c r="M1143" s="76" t="s">
        <v>3263</v>
      </c>
      <c r="N1143" s="76" t="s">
        <v>6678</v>
      </c>
      <c r="O1143" s="76" t="s">
        <v>3281</v>
      </c>
      <c r="P1143" s="79" t="s">
        <v>3276</v>
      </c>
      <c r="Q1143" s="79" t="s">
        <v>6679</v>
      </c>
      <c r="R1143" s="79" t="s">
        <v>3282</v>
      </c>
      <c r="S1143" s="79" t="s">
        <v>3283</v>
      </c>
      <c r="T1143" s="79" t="s">
        <v>6680</v>
      </c>
      <c r="U1143" s="80" t="s">
        <v>6681</v>
      </c>
      <c r="V1143" s="80"/>
      <c r="W1143" s="79"/>
      <c r="X1143" s="81"/>
      <c r="Y1143" s="79"/>
      <c r="Z1143" s="79"/>
      <c r="AA1143" s="82" t="str">
        <f t="shared" si="21"/>
        <v/>
      </c>
      <c r="AB1143" s="80"/>
      <c r="AC1143" s="80"/>
      <c r="AD1143" s="80"/>
      <c r="AE1143" s="76" t="s">
        <v>3280</v>
      </c>
      <c r="AF1143" s="79" t="s">
        <v>2427</v>
      </c>
      <c r="AG1143" s="76" t="s">
        <v>3088</v>
      </c>
    </row>
    <row r="1144" spans="1:33" s="83" customFormat="1" ht="63.75" x14ac:dyDescent="0.25">
      <c r="A1144" s="74" t="s">
        <v>3257</v>
      </c>
      <c r="B1144" s="75">
        <v>83112402</v>
      </c>
      <c r="C1144" s="76" t="s">
        <v>6682</v>
      </c>
      <c r="D1144" s="76" t="s">
        <v>3161</v>
      </c>
      <c r="E1144" s="75" t="s">
        <v>2268</v>
      </c>
      <c r="F1144" s="84" t="s">
        <v>2834</v>
      </c>
      <c r="G1144" s="77" t="s">
        <v>2338</v>
      </c>
      <c r="H1144" s="78">
        <v>50000000</v>
      </c>
      <c r="I1144" s="78">
        <v>50000000</v>
      </c>
      <c r="J1144" s="79" t="s">
        <v>2874</v>
      </c>
      <c r="K1144" s="79" t="s">
        <v>2221</v>
      </c>
      <c r="L1144" s="76" t="s">
        <v>3350</v>
      </c>
      <c r="M1144" s="76" t="s">
        <v>6683</v>
      </c>
      <c r="N1144" s="76" t="s">
        <v>6684</v>
      </c>
      <c r="O1144" s="76" t="s">
        <v>4110</v>
      </c>
      <c r="P1144" s="79" t="s">
        <v>6685</v>
      </c>
      <c r="Q1144" s="79" t="s">
        <v>6686</v>
      </c>
      <c r="R1144" s="79" t="s">
        <v>6687</v>
      </c>
      <c r="S1144" s="79" t="s">
        <v>6688</v>
      </c>
      <c r="T1144" s="79" t="s">
        <v>6689</v>
      </c>
      <c r="U1144" s="80" t="s">
        <v>6690</v>
      </c>
      <c r="V1144" s="80"/>
      <c r="W1144" s="79"/>
      <c r="X1144" s="81"/>
      <c r="Y1144" s="79"/>
      <c r="Z1144" s="79"/>
      <c r="AA1144" s="82" t="str">
        <f t="shared" si="21"/>
        <v/>
      </c>
      <c r="AB1144" s="80"/>
      <c r="AC1144" s="80"/>
      <c r="AD1144" s="80"/>
      <c r="AE1144" s="76" t="s">
        <v>3350</v>
      </c>
      <c r="AF1144" s="79" t="s">
        <v>2427</v>
      </c>
      <c r="AG1144" s="76" t="s">
        <v>3088</v>
      </c>
    </row>
    <row r="1145" spans="1:33" s="83" customFormat="1" ht="63.75" x14ac:dyDescent="0.25">
      <c r="A1145" s="74" t="s">
        <v>3257</v>
      </c>
      <c r="B1145" s="75">
        <v>43232107</v>
      </c>
      <c r="C1145" s="76" t="s">
        <v>6691</v>
      </c>
      <c r="D1145" s="76" t="s">
        <v>4128</v>
      </c>
      <c r="E1145" s="75" t="s">
        <v>2268</v>
      </c>
      <c r="F1145" s="75" t="s">
        <v>2260</v>
      </c>
      <c r="G1145" s="77" t="s">
        <v>2338</v>
      </c>
      <c r="H1145" s="78">
        <v>50000000</v>
      </c>
      <c r="I1145" s="78">
        <v>50000000</v>
      </c>
      <c r="J1145" s="79" t="s">
        <v>2874</v>
      </c>
      <c r="K1145" s="79" t="s">
        <v>2221</v>
      </c>
      <c r="L1145" s="76" t="s">
        <v>3350</v>
      </c>
      <c r="M1145" s="76" t="s">
        <v>6683</v>
      </c>
      <c r="N1145" s="76" t="s">
        <v>6684</v>
      </c>
      <c r="O1145" s="76" t="s">
        <v>4110</v>
      </c>
      <c r="P1145" s="79" t="s">
        <v>6685</v>
      </c>
      <c r="Q1145" s="79" t="s">
        <v>6692</v>
      </c>
      <c r="R1145" s="79" t="s">
        <v>6687</v>
      </c>
      <c r="S1145" s="79" t="s">
        <v>6688</v>
      </c>
      <c r="T1145" s="79"/>
      <c r="U1145" s="80" t="s">
        <v>6693</v>
      </c>
      <c r="V1145" s="80"/>
      <c r="W1145" s="79"/>
      <c r="X1145" s="81"/>
      <c r="Y1145" s="79"/>
      <c r="Z1145" s="79"/>
      <c r="AA1145" s="82" t="str">
        <f t="shared" si="21"/>
        <v/>
      </c>
      <c r="AB1145" s="80"/>
      <c r="AC1145" s="80"/>
      <c r="AD1145" s="80"/>
      <c r="AE1145" s="76" t="s">
        <v>3350</v>
      </c>
      <c r="AF1145" s="79" t="s">
        <v>2427</v>
      </c>
      <c r="AG1145" s="76" t="s">
        <v>3088</v>
      </c>
    </row>
    <row r="1146" spans="1:33" s="83" customFormat="1" ht="89.25" x14ac:dyDescent="0.25">
      <c r="A1146" s="74" t="s">
        <v>3257</v>
      </c>
      <c r="B1146" s="75">
        <v>83112402</v>
      </c>
      <c r="C1146" s="76" t="s">
        <v>6694</v>
      </c>
      <c r="D1146" s="76" t="s">
        <v>4128</v>
      </c>
      <c r="E1146" s="75" t="s">
        <v>2268</v>
      </c>
      <c r="F1146" s="75" t="s">
        <v>2260</v>
      </c>
      <c r="G1146" s="77" t="s">
        <v>2338</v>
      </c>
      <c r="H1146" s="78">
        <v>50000000</v>
      </c>
      <c r="I1146" s="78">
        <v>50000000</v>
      </c>
      <c r="J1146" s="79" t="s">
        <v>2874</v>
      </c>
      <c r="K1146" s="79" t="s">
        <v>2221</v>
      </c>
      <c r="L1146" s="76" t="s">
        <v>3350</v>
      </c>
      <c r="M1146" s="76" t="s">
        <v>6683</v>
      </c>
      <c r="N1146" s="76" t="s">
        <v>6684</v>
      </c>
      <c r="O1146" s="76" t="s">
        <v>4110</v>
      </c>
      <c r="P1146" s="79" t="s">
        <v>6685</v>
      </c>
      <c r="Q1146" s="79" t="s">
        <v>6695</v>
      </c>
      <c r="R1146" s="79" t="s">
        <v>6687</v>
      </c>
      <c r="S1146" s="79" t="s">
        <v>6688</v>
      </c>
      <c r="T1146" s="79"/>
      <c r="U1146" s="80" t="s">
        <v>6696</v>
      </c>
      <c r="V1146" s="80"/>
      <c r="W1146" s="79"/>
      <c r="X1146" s="81"/>
      <c r="Y1146" s="79"/>
      <c r="Z1146" s="79"/>
      <c r="AA1146" s="82" t="str">
        <f t="shared" si="21"/>
        <v/>
      </c>
      <c r="AB1146" s="80"/>
      <c r="AC1146" s="80"/>
      <c r="AD1146" s="80"/>
      <c r="AE1146" s="76" t="s">
        <v>3350</v>
      </c>
      <c r="AF1146" s="79" t="s">
        <v>2427</v>
      </c>
      <c r="AG1146" s="76" t="s">
        <v>3088</v>
      </c>
    </row>
    <row r="1147" spans="1:33" s="83" customFormat="1" ht="38.25" x14ac:dyDescent="0.25">
      <c r="A1147" s="74" t="s">
        <v>3257</v>
      </c>
      <c r="B1147" s="75">
        <v>83112402</v>
      </c>
      <c r="C1147" s="76" t="s">
        <v>6697</v>
      </c>
      <c r="D1147" s="76" t="s">
        <v>4128</v>
      </c>
      <c r="E1147" s="75" t="s">
        <v>2219</v>
      </c>
      <c r="F1147" s="75" t="s">
        <v>2260</v>
      </c>
      <c r="G1147" s="77" t="s">
        <v>2338</v>
      </c>
      <c r="H1147" s="78">
        <v>50000000</v>
      </c>
      <c r="I1147" s="78">
        <v>50000000</v>
      </c>
      <c r="J1147" s="79" t="s">
        <v>2874</v>
      </c>
      <c r="K1147" s="79" t="s">
        <v>2221</v>
      </c>
      <c r="L1147" s="76" t="s">
        <v>3350</v>
      </c>
      <c r="M1147" s="76" t="s">
        <v>6683</v>
      </c>
      <c r="N1147" s="76" t="s">
        <v>6684</v>
      </c>
      <c r="O1147" s="76" t="s">
        <v>4110</v>
      </c>
      <c r="P1147" s="79" t="s">
        <v>6685</v>
      </c>
      <c r="Q1147" s="79" t="s">
        <v>6698</v>
      </c>
      <c r="R1147" s="79" t="s">
        <v>6687</v>
      </c>
      <c r="S1147" s="79" t="s">
        <v>6688</v>
      </c>
      <c r="T1147" s="79"/>
      <c r="U1147" s="80" t="s">
        <v>6699</v>
      </c>
      <c r="V1147" s="80"/>
      <c r="W1147" s="79"/>
      <c r="X1147" s="81"/>
      <c r="Y1147" s="79"/>
      <c r="Z1147" s="79"/>
      <c r="AA1147" s="82" t="str">
        <f t="shared" si="21"/>
        <v/>
      </c>
      <c r="AB1147" s="80"/>
      <c r="AC1147" s="80"/>
      <c r="AD1147" s="80"/>
      <c r="AE1147" s="76" t="s">
        <v>3258</v>
      </c>
      <c r="AF1147" s="79" t="s">
        <v>2427</v>
      </c>
      <c r="AG1147" s="76" t="s">
        <v>3088</v>
      </c>
    </row>
    <row r="1148" spans="1:33" s="83" customFormat="1" ht="51" x14ac:dyDescent="0.25">
      <c r="A1148" s="74" t="s">
        <v>3257</v>
      </c>
      <c r="B1148" s="75">
        <v>80101505</v>
      </c>
      <c r="C1148" s="76" t="s">
        <v>6700</v>
      </c>
      <c r="D1148" s="76" t="s">
        <v>4128</v>
      </c>
      <c r="E1148" s="75" t="s">
        <v>2302</v>
      </c>
      <c r="F1148" s="84" t="s">
        <v>2834</v>
      </c>
      <c r="G1148" s="77" t="s">
        <v>2338</v>
      </c>
      <c r="H1148" s="78">
        <v>166552024</v>
      </c>
      <c r="I1148" s="78">
        <v>166552024</v>
      </c>
      <c r="J1148" s="79" t="s">
        <v>2874</v>
      </c>
      <c r="K1148" s="79" t="s">
        <v>2221</v>
      </c>
      <c r="L1148" s="76" t="s">
        <v>6701</v>
      </c>
      <c r="M1148" s="76" t="s">
        <v>6702</v>
      </c>
      <c r="N1148" s="76" t="s">
        <v>6703</v>
      </c>
      <c r="O1148" s="76" t="s">
        <v>4108</v>
      </c>
      <c r="P1148" s="79" t="s">
        <v>3262</v>
      </c>
      <c r="Q1148" s="79" t="s">
        <v>6626</v>
      </c>
      <c r="R1148" s="79" t="s">
        <v>6627</v>
      </c>
      <c r="S1148" s="79" t="s">
        <v>3266</v>
      </c>
      <c r="T1148" s="79" t="s">
        <v>6628</v>
      </c>
      <c r="U1148" s="80" t="s">
        <v>6629</v>
      </c>
      <c r="V1148" s="80"/>
      <c r="W1148" s="79"/>
      <c r="X1148" s="81"/>
      <c r="Y1148" s="79"/>
      <c r="Z1148" s="79"/>
      <c r="AA1148" s="82" t="str">
        <f t="shared" si="21"/>
        <v/>
      </c>
      <c r="AB1148" s="80"/>
      <c r="AC1148" s="80"/>
      <c r="AD1148" s="80"/>
      <c r="AE1148" s="76" t="s">
        <v>6701</v>
      </c>
      <c r="AF1148" s="79" t="s">
        <v>2427</v>
      </c>
      <c r="AG1148" s="76" t="s">
        <v>3088</v>
      </c>
    </row>
    <row r="1149" spans="1:33" s="83" customFormat="1" ht="51" x14ac:dyDescent="0.25">
      <c r="A1149" s="74" t="s">
        <v>3257</v>
      </c>
      <c r="B1149" s="75">
        <v>52110904</v>
      </c>
      <c r="C1149" s="76" t="s">
        <v>6704</v>
      </c>
      <c r="D1149" s="76" t="s">
        <v>4128</v>
      </c>
      <c r="E1149" s="75" t="s">
        <v>2302</v>
      </c>
      <c r="F1149" s="84" t="s">
        <v>2834</v>
      </c>
      <c r="G1149" s="77" t="s">
        <v>2338</v>
      </c>
      <c r="H1149" s="78">
        <v>100000000</v>
      </c>
      <c r="I1149" s="78">
        <v>100000000</v>
      </c>
      <c r="J1149" s="79" t="s">
        <v>2874</v>
      </c>
      <c r="K1149" s="79" t="s">
        <v>2221</v>
      </c>
      <c r="L1149" s="76" t="s">
        <v>6705</v>
      </c>
      <c r="M1149" s="76" t="s">
        <v>6702</v>
      </c>
      <c r="N1149" s="76" t="s">
        <v>6706</v>
      </c>
      <c r="O1149" s="76" t="s">
        <v>6707</v>
      </c>
      <c r="P1149" s="79" t="s">
        <v>3262</v>
      </c>
      <c r="Q1149" s="79" t="s">
        <v>6708</v>
      </c>
      <c r="R1149" s="79" t="s">
        <v>6627</v>
      </c>
      <c r="S1149" s="79" t="s">
        <v>6709</v>
      </c>
      <c r="T1149" s="79" t="s">
        <v>6710</v>
      </c>
      <c r="U1149" s="80" t="s">
        <v>6711</v>
      </c>
      <c r="V1149" s="80"/>
      <c r="W1149" s="79"/>
      <c r="X1149" s="81"/>
      <c r="Y1149" s="79"/>
      <c r="Z1149" s="79"/>
      <c r="AA1149" s="82" t="str">
        <f t="shared" si="21"/>
        <v/>
      </c>
      <c r="AB1149" s="80"/>
      <c r="AC1149" s="80"/>
      <c r="AD1149" s="80"/>
      <c r="AE1149" s="76" t="s">
        <v>6712</v>
      </c>
      <c r="AF1149" s="79" t="s">
        <v>2427</v>
      </c>
      <c r="AG1149" s="76" t="s">
        <v>3088</v>
      </c>
    </row>
    <row r="1150" spans="1:33" s="83" customFormat="1" ht="76.5" x14ac:dyDescent="0.25">
      <c r="A1150" s="74" t="s">
        <v>3257</v>
      </c>
      <c r="B1150" s="76" t="s">
        <v>6713</v>
      </c>
      <c r="C1150" s="76" t="s">
        <v>6714</v>
      </c>
      <c r="D1150" s="76" t="s">
        <v>4128</v>
      </c>
      <c r="E1150" s="75" t="s">
        <v>2302</v>
      </c>
      <c r="F1150" s="84" t="s">
        <v>4129</v>
      </c>
      <c r="G1150" s="77" t="s">
        <v>2338</v>
      </c>
      <c r="H1150" s="78">
        <v>200000000</v>
      </c>
      <c r="I1150" s="78">
        <v>200000000</v>
      </c>
      <c r="J1150" s="79" t="s">
        <v>2874</v>
      </c>
      <c r="K1150" s="79" t="s">
        <v>2221</v>
      </c>
      <c r="L1150" s="76" t="s">
        <v>3349</v>
      </c>
      <c r="M1150" s="76" t="s">
        <v>2766</v>
      </c>
      <c r="N1150" s="76" t="s">
        <v>3264</v>
      </c>
      <c r="O1150" s="76" t="s">
        <v>3265</v>
      </c>
      <c r="P1150" s="79" t="s">
        <v>2658</v>
      </c>
      <c r="Q1150" s="79" t="s">
        <v>3456</v>
      </c>
      <c r="R1150" s="79" t="s">
        <v>6627</v>
      </c>
      <c r="S1150" s="79" t="s">
        <v>6709</v>
      </c>
      <c r="T1150" s="79" t="s">
        <v>6715</v>
      </c>
      <c r="U1150" s="80" t="s">
        <v>6716</v>
      </c>
      <c r="V1150" s="80"/>
      <c r="W1150" s="79"/>
      <c r="X1150" s="81"/>
      <c r="Y1150" s="79"/>
      <c r="Z1150" s="79"/>
      <c r="AA1150" s="82" t="str">
        <f t="shared" si="21"/>
        <v/>
      </c>
      <c r="AB1150" s="80"/>
      <c r="AC1150" s="80"/>
      <c r="AD1150" s="80"/>
      <c r="AE1150" s="76" t="s">
        <v>3349</v>
      </c>
      <c r="AF1150" s="79" t="s">
        <v>2427</v>
      </c>
      <c r="AG1150" s="76" t="s">
        <v>3088</v>
      </c>
    </row>
    <row r="1151" spans="1:33" s="83" customFormat="1" ht="140.25" x14ac:dyDescent="0.25">
      <c r="A1151" s="74" t="s">
        <v>3257</v>
      </c>
      <c r="B1151" s="75" t="s">
        <v>6717</v>
      </c>
      <c r="C1151" s="76" t="s">
        <v>6718</v>
      </c>
      <c r="D1151" s="76" t="s">
        <v>4128</v>
      </c>
      <c r="E1151" s="75" t="s">
        <v>2302</v>
      </c>
      <c r="F1151" s="79" t="s">
        <v>2336</v>
      </c>
      <c r="G1151" s="77" t="s">
        <v>2338</v>
      </c>
      <c r="H1151" s="78">
        <v>1250000000</v>
      </c>
      <c r="I1151" s="78">
        <v>1250000000</v>
      </c>
      <c r="J1151" s="79" t="s">
        <v>2874</v>
      </c>
      <c r="K1151" s="79" t="s">
        <v>2221</v>
      </c>
      <c r="L1151" s="76" t="s">
        <v>6719</v>
      </c>
      <c r="M1151" s="76" t="s">
        <v>2410</v>
      </c>
      <c r="N1151" s="76">
        <v>3838648</v>
      </c>
      <c r="O1151" s="76" t="s">
        <v>4111</v>
      </c>
      <c r="P1151" s="79" t="s">
        <v>3262</v>
      </c>
      <c r="Q1151" s="79" t="s">
        <v>6720</v>
      </c>
      <c r="R1151" s="79" t="s">
        <v>6627</v>
      </c>
      <c r="S1151" s="79" t="s">
        <v>6721</v>
      </c>
      <c r="T1151" s="79" t="s">
        <v>6722</v>
      </c>
      <c r="U1151" s="80" t="s">
        <v>6723</v>
      </c>
      <c r="V1151" s="80"/>
      <c r="W1151" s="79"/>
      <c r="X1151" s="81"/>
      <c r="Y1151" s="79"/>
      <c r="Z1151" s="79"/>
      <c r="AA1151" s="82" t="str">
        <f t="shared" si="21"/>
        <v/>
      </c>
      <c r="AB1151" s="80"/>
      <c r="AC1151" s="80"/>
      <c r="AD1151" s="80"/>
      <c r="AE1151" s="76" t="s">
        <v>6719</v>
      </c>
      <c r="AF1151" s="79" t="s">
        <v>2427</v>
      </c>
      <c r="AG1151" s="76" t="s">
        <v>3088</v>
      </c>
    </row>
    <row r="1152" spans="1:33" s="83" customFormat="1" ht="51" x14ac:dyDescent="0.25">
      <c r="A1152" s="74" t="s">
        <v>3257</v>
      </c>
      <c r="B1152" s="75">
        <v>80101506</v>
      </c>
      <c r="C1152" s="76" t="s">
        <v>6724</v>
      </c>
      <c r="D1152" s="76" t="s">
        <v>4128</v>
      </c>
      <c r="E1152" s="75" t="s">
        <v>2302</v>
      </c>
      <c r="F1152" s="84" t="s">
        <v>4129</v>
      </c>
      <c r="G1152" s="77" t="s">
        <v>2338</v>
      </c>
      <c r="H1152" s="78">
        <v>80000000</v>
      </c>
      <c r="I1152" s="78">
        <v>80000000</v>
      </c>
      <c r="J1152" s="79" t="s">
        <v>2874</v>
      </c>
      <c r="K1152" s="79" t="s">
        <v>2221</v>
      </c>
      <c r="L1152" s="76" t="s">
        <v>6725</v>
      </c>
      <c r="M1152" s="76" t="s">
        <v>6726</v>
      </c>
      <c r="N1152" s="76" t="s">
        <v>6727</v>
      </c>
      <c r="O1152" s="76" t="s">
        <v>6728</v>
      </c>
      <c r="P1152" s="79" t="s">
        <v>3262</v>
      </c>
      <c r="Q1152" s="79" t="s">
        <v>6729</v>
      </c>
      <c r="R1152" s="79" t="s">
        <v>6627</v>
      </c>
      <c r="S1152" s="79" t="s">
        <v>6709</v>
      </c>
      <c r="T1152" s="79" t="s">
        <v>6730</v>
      </c>
      <c r="U1152" s="80" t="s">
        <v>6731</v>
      </c>
      <c r="V1152" s="80"/>
      <c r="W1152" s="79"/>
      <c r="X1152" s="81"/>
      <c r="Y1152" s="79"/>
      <c r="Z1152" s="79"/>
      <c r="AA1152" s="82" t="str">
        <f t="shared" si="21"/>
        <v/>
      </c>
      <c r="AB1152" s="80"/>
      <c r="AC1152" s="80"/>
      <c r="AD1152" s="80"/>
      <c r="AE1152" s="76" t="s">
        <v>6725</v>
      </c>
      <c r="AF1152" s="79" t="s">
        <v>2427</v>
      </c>
      <c r="AG1152" s="76" t="s">
        <v>3088</v>
      </c>
    </row>
    <row r="1153" spans="1:33" s="83" customFormat="1" ht="76.5" x14ac:dyDescent="0.25">
      <c r="A1153" s="74" t="s">
        <v>3257</v>
      </c>
      <c r="B1153" s="75">
        <v>80101508</v>
      </c>
      <c r="C1153" s="76" t="s">
        <v>6732</v>
      </c>
      <c r="D1153" s="76" t="s">
        <v>4128</v>
      </c>
      <c r="E1153" s="75" t="s">
        <v>4741</v>
      </c>
      <c r="F1153" s="84" t="s">
        <v>2834</v>
      </c>
      <c r="G1153" s="77" t="s">
        <v>2338</v>
      </c>
      <c r="H1153" s="78">
        <v>100000000</v>
      </c>
      <c r="I1153" s="78">
        <v>100000000</v>
      </c>
      <c r="J1153" s="79" t="s">
        <v>2874</v>
      </c>
      <c r="K1153" s="79" t="s">
        <v>2221</v>
      </c>
      <c r="L1153" s="76" t="s">
        <v>6733</v>
      </c>
      <c r="M1153" s="76" t="s">
        <v>6702</v>
      </c>
      <c r="N1153" s="76">
        <v>3838633</v>
      </c>
      <c r="O1153" s="76" t="s">
        <v>6734</v>
      </c>
      <c r="P1153" s="79" t="s">
        <v>6735</v>
      </c>
      <c r="Q1153" s="79" t="s">
        <v>6736</v>
      </c>
      <c r="R1153" s="79" t="s">
        <v>6737</v>
      </c>
      <c r="S1153" s="79" t="s">
        <v>3261</v>
      </c>
      <c r="T1153" s="79" t="s">
        <v>6738</v>
      </c>
      <c r="U1153" s="80" t="s">
        <v>6739</v>
      </c>
      <c r="V1153" s="80"/>
      <c r="W1153" s="79"/>
      <c r="X1153" s="81"/>
      <c r="Y1153" s="79"/>
      <c r="Z1153" s="79"/>
      <c r="AA1153" s="82" t="str">
        <f t="shared" si="21"/>
        <v/>
      </c>
      <c r="AB1153" s="80"/>
      <c r="AC1153" s="80"/>
      <c r="AD1153" s="80"/>
      <c r="AE1153" s="76" t="s">
        <v>6733</v>
      </c>
      <c r="AF1153" s="79" t="s">
        <v>2427</v>
      </c>
      <c r="AG1153" s="76" t="s">
        <v>3088</v>
      </c>
    </row>
    <row r="1154" spans="1:33" s="83" customFormat="1" ht="76.5" x14ac:dyDescent="0.25">
      <c r="A1154" s="74" t="s">
        <v>2723</v>
      </c>
      <c r="B1154" s="75">
        <v>71161202</v>
      </c>
      <c r="C1154" s="76" t="s">
        <v>6740</v>
      </c>
      <c r="D1154" s="76" t="s">
        <v>4128</v>
      </c>
      <c r="E1154" s="75" t="s">
        <v>2219</v>
      </c>
      <c r="F1154" s="84" t="s">
        <v>2834</v>
      </c>
      <c r="G1154" s="77" t="s">
        <v>2338</v>
      </c>
      <c r="H1154" s="78">
        <v>87250215</v>
      </c>
      <c r="I1154" s="78">
        <v>29083405</v>
      </c>
      <c r="J1154" s="79" t="s">
        <v>4136</v>
      </c>
      <c r="K1154" s="79" t="s">
        <v>2544</v>
      </c>
      <c r="L1154" s="76" t="s">
        <v>6741</v>
      </c>
      <c r="M1154" s="76" t="s">
        <v>6742</v>
      </c>
      <c r="N1154" s="76" t="s">
        <v>6743</v>
      </c>
      <c r="O1154" s="76" t="s">
        <v>6744</v>
      </c>
      <c r="P1154" s="79" t="s">
        <v>2844</v>
      </c>
      <c r="Q1154" s="79" t="s">
        <v>2845</v>
      </c>
      <c r="R1154" s="79" t="s">
        <v>2870</v>
      </c>
      <c r="S1154" s="79" t="s">
        <v>2871</v>
      </c>
      <c r="T1154" s="79" t="s">
        <v>2848</v>
      </c>
      <c r="U1154" s="80" t="s">
        <v>6745</v>
      </c>
      <c r="V1154" s="80">
        <v>6396</v>
      </c>
      <c r="W1154" s="79">
        <v>16478</v>
      </c>
      <c r="X1154" s="81">
        <v>42772</v>
      </c>
      <c r="Y1154" s="79" t="s">
        <v>6746</v>
      </c>
      <c r="Z1154" s="79">
        <v>4600006270</v>
      </c>
      <c r="AA1154" s="82">
        <f t="shared" si="21"/>
        <v>1</v>
      </c>
      <c r="AB1154" s="80" t="s">
        <v>2872</v>
      </c>
      <c r="AC1154" s="80" t="s">
        <v>6747</v>
      </c>
      <c r="AD1154" s="80" t="s">
        <v>5482</v>
      </c>
      <c r="AE1154" s="76" t="s">
        <v>6741</v>
      </c>
      <c r="AF1154" s="79" t="s">
        <v>2223</v>
      </c>
      <c r="AG1154" s="76" t="s">
        <v>3088</v>
      </c>
    </row>
    <row r="1155" spans="1:33" s="83" customFormat="1" ht="76.5" x14ac:dyDescent="0.25">
      <c r="A1155" s="74" t="s">
        <v>2723</v>
      </c>
      <c r="B1155" s="75">
        <v>71161202</v>
      </c>
      <c r="C1155" s="76" t="s">
        <v>6748</v>
      </c>
      <c r="D1155" s="76" t="s">
        <v>3165</v>
      </c>
      <c r="E1155" s="75" t="s">
        <v>2237</v>
      </c>
      <c r="F1155" s="84" t="s">
        <v>2834</v>
      </c>
      <c r="G1155" s="77" t="s">
        <v>2338</v>
      </c>
      <c r="H1155" s="78">
        <v>60000000</v>
      </c>
      <c r="I1155" s="78">
        <v>42000000</v>
      </c>
      <c r="J1155" s="76" t="s">
        <v>4136</v>
      </c>
      <c r="K1155" s="76" t="s">
        <v>5460</v>
      </c>
      <c r="L1155" s="76" t="s">
        <v>6741</v>
      </c>
      <c r="M1155" s="76" t="s">
        <v>6742</v>
      </c>
      <c r="N1155" s="76" t="s">
        <v>6743</v>
      </c>
      <c r="O1155" s="76" t="s">
        <v>6744</v>
      </c>
      <c r="P1155" s="79" t="s">
        <v>2844</v>
      </c>
      <c r="Q1155" s="79" t="s">
        <v>2845</v>
      </c>
      <c r="R1155" s="79" t="s">
        <v>2870</v>
      </c>
      <c r="S1155" s="79" t="s">
        <v>2871</v>
      </c>
      <c r="T1155" s="79" t="s">
        <v>2848</v>
      </c>
      <c r="U1155" s="80" t="s">
        <v>6745</v>
      </c>
      <c r="V1155" s="80"/>
      <c r="W1155" s="79"/>
      <c r="X1155" s="81"/>
      <c r="Y1155" s="79"/>
      <c r="Z1155" s="79"/>
      <c r="AA1155" s="82" t="str">
        <f t="shared" si="21"/>
        <v/>
      </c>
      <c r="AB1155" s="80"/>
      <c r="AC1155" s="80"/>
      <c r="AD1155" s="80" t="s">
        <v>5482</v>
      </c>
      <c r="AE1155" s="76" t="s">
        <v>6741</v>
      </c>
      <c r="AF1155" s="79" t="s">
        <v>2223</v>
      </c>
      <c r="AG1155" s="76" t="s">
        <v>3088</v>
      </c>
    </row>
    <row r="1156" spans="1:33" s="83" customFormat="1" ht="76.5" x14ac:dyDescent="0.25">
      <c r="A1156" s="74" t="s">
        <v>2723</v>
      </c>
      <c r="B1156" s="75">
        <v>71161202</v>
      </c>
      <c r="C1156" s="76" t="s">
        <v>6749</v>
      </c>
      <c r="D1156" s="76" t="s">
        <v>3168</v>
      </c>
      <c r="E1156" s="75" t="s">
        <v>2237</v>
      </c>
      <c r="F1156" s="84" t="s">
        <v>2834</v>
      </c>
      <c r="G1156" s="77" t="s">
        <v>2338</v>
      </c>
      <c r="H1156" s="78">
        <v>25920000</v>
      </c>
      <c r="I1156" s="78">
        <v>21600000</v>
      </c>
      <c r="J1156" s="76" t="s">
        <v>4136</v>
      </c>
      <c r="K1156" s="76" t="s">
        <v>5460</v>
      </c>
      <c r="L1156" s="76" t="s">
        <v>6741</v>
      </c>
      <c r="M1156" s="76" t="s">
        <v>6742</v>
      </c>
      <c r="N1156" s="76" t="s">
        <v>6743</v>
      </c>
      <c r="O1156" s="76" t="s">
        <v>6744</v>
      </c>
      <c r="P1156" s="79" t="s">
        <v>2844</v>
      </c>
      <c r="Q1156" s="79" t="s">
        <v>2845</v>
      </c>
      <c r="R1156" s="79" t="s">
        <v>2870</v>
      </c>
      <c r="S1156" s="79" t="s">
        <v>2871</v>
      </c>
      <c r="T1156" s="79" t="s">
        <v>2848</v>
      </c>
      <c r="U1156" s="80" t="s">
        <v>6745</v>
      </c>
      <c r="V1156" s="80"/>
      <c r="W1156" s="79"/>
      <c r="X1156" s="81"/>
      <c r="Y1156" s="79"/>
      <c r="Z1156" s="79"/>
      <c r="AA1156" s="82" t="str">
        <f t="shared" si="21"/>
        <v/>
      </c>
      <c r="AB1156" s="80"/>
      <c r="AC1156" s="80"/>
      <c r="AD1156" s="80" t="s">
        <v>5482</v>
      </c>
      <c r="AE1156" s="76" t="s">
        <v>6741</v>
      </c>
      <c r="AF1156" s="79" t="s">
        <v>2223</v>
      </c>
      <c r="AG1156" s="76" t="s">
        <v>3088</v>
      </c>
    </row>
    <row r="1157" spans="1:33" s="83" customFormat="1" ht="76.5" x14ac:dyDescent="0.25">
      <c r="A1157" s="74" t="s">
        <v>2723</v>
      </c>
      <c r="B1157" s="75">
        <v>71161202</v>
      </c>
      <c r="C1157" s="76" t="s">
        <v>6750</v>
      </c>
      <c r="D1157" s="76" t="s">
        <v>3168</v>
      </c>
      <c r="E1157" s="75" t="s">
        <v>2237</v>
      </c>
      <c r="F1157" s="84" t="s">
        <v>2834</v>
      </c>
      <c r="G1157" s="77" t="s">
        <v>2338</v>
      </c>
      <c r="H1157" s="78">
        <v>25920000</v>
      </c>
      <c r="I1157" s="78">
        <v>21600000</v>
      </c>
      <c r="J1157" s="76" t="s">
        <v>4136</v>
      </c>
      <c r="K1157" s="76" t="s">
        <v>5460</v>
      </c>
      <c r="L1157" s="76" t="s">
        <v>6741</v>
      </c>
      <c r="M1157" s="76" t="s">
        <v>6742</v>
      </c>
      <c r="N1157" s="76" t="s">
        <v>6743</v>
      </c>
      <c r="O1157" s="76" t="s">
        <v>6744</v>
      </c>
      <c r="P1157" s="79" t="s">
        <v>2844</v>
      </c>
      <c r="Q1157" s="79" t="s">
        <v>2845</v>
      </c>
      <c r="R1157" s="79" t="s">
        <v>2870</v>
      </c>
      <c r="S1157" s="79" t="s">
        <v>2871</v>
      </c>
      <c r="T1157" s="79" t="s">
        <v>2848</v>
      </c>
      <c r="U1157" s="80" t="s">
        <v>6745</v>
      </c>
      <c r="V1157" s="80"/>
      <c r="W1157" s="79"/>
      <c r="X1157" s="81"/>
      <c r="Y1157" s="79"/>
      <c r="Z1157" s="79"/>
      <c r="AA1157" s="82" t="str">
        <f t="shared" si="21"/>
        <v/>
      </c>
      <c r="AB1157" s="80"/>
      <c r="AC1157" s="80"/>
      <c r="AD1157" s="80" t="s">
        <v>5482</v>
      </c>
      <c r="AE1157" s="76" t="s">
        <v>6741</v>
      </c>
      <c r="AF1157" s="79" t="s">
        <v>2223</v>
      </c>
      <c r="AG1157" s="76" t="s">
        <v>3088</v>
      </c>
    </row>
    <row r="1158" spans="1:33" s="83" customFormat="1" ht="76.5" x14ac:dyDescent="0.25">
      <c r="A1158" s="74" t="s">
        <v>2723</v>
      </c>
      <c r="B1158" s="75">
        <v>71161202</v>
      </c>
      <c r="C1158" s="76" t="s">
        <v>6751</v>
      </c>
      <c r="D1158" s="76" t="s">
        <v>3168</v>
      </c>
      <c r="E1158" s="75" t="s">
        <v>2237</v>
      </c>
      <c r="F1158" s="84" t="s">
        <v>2834</v>
      </c>
      <c r="G1158" s="77" t="s">
        <v>2338</v>
      </c>
      <c r="H1158" s="78">
        <v>25920000</v>
      </c>
      <c r="I1158" s="78">
        <v>21600000</v>
      </c>
      <c r="J1158" s="76" t="s">
        <v>4136</v>
      </c>
      <c r="K1158" s="76" t="s">
        <v>5460</v>
      </c>
      <c r="L1158" s="76" t="s">
        <v>6741</v>
      </c>
      <c r="M1158" s="76" t="s">
        <v>6742</v>
      </c>
      <c r="N1158" s="76" t="s">
        <v>6743</v>
      </c>
      <c r="O1158" s="76" t="s">
        <v>6744</v>
      </c>
      <c r="P1158" s="79" t="s">
        <v>2844</v>
      </c>
      <c r="Q1158" s="79" t="s">
        <v>2845</v>
      </c>
      <c r="R1158" s="79" t="s">
        <v>2870</v>
      </c>
      <c r="S1158" s="79" t="s">
        <v>2871</v>
      </c>
      <c r="T1158" s="79" t="s">
        <v>2848</v>
      </c>
      <c r="U1158" s="80" t="s">
        <v>6745</v>
      </c>
      <c r="V1158" s="80"/>
      <c r="W1158" s="79"/>
      <c r="X1158" s="81"/>
      <c r="Y1158" s="79"/>
      <c r="Z1158" s="79"/>
      <c r="AA1158" s="82" t="str">
        <f t="shared" si="21"/>
        <v/>
      </c>
      <c r="AB1158" s="80"/>
      <c r="AC1158" s="80"/>
      <c r="AD1158" s="80" t="s">
        <v>5482</v>
      </c>
      <c r="AE1158" s="76" t="s">
        <v>6741</v>
      </c>
      <c r="AF1158" s="79" t="s">
        <v>2223</v>
      </c>
      <c r="AG1158" s="76" t="s">
        <v>3088</v>
      </c>
    </row>
    <row r="1159" spans="1:33" s="83" customFormat="1" ht="76.5" x14ac:dyDescent="0.25">
      <c r="A1159" s="74" t="s">
        <v>2723</v>
      </c>
      <c r="B1159" s="75" t="s">
        <v>6752</v>
      </c>
      <c r="C1159" s="76" t="s">
        <v>6753</v>
      </c>
      <c r="D1159" s="76" t="s">
        <v>3168</v>
      </c>
      <c r="E1159" s="75" t="s">
        <v>2237</v>
      </c>
      <c r="F1159" s="84" t="s">
        <v>2834</v>
      </c>
      <c r="G1159" s="77" t="s">
        <v>2338</v>
      </c>
      <c r="H1159" s="78">
        <v>25920000</v>
      </c>
      <c r="I1159" s="78">
        <v>21600000</v>
      </c>
      <c r="J1159" s="76" t="s">
        <v>4136</v>
      </c>
      <c r="K1159" s="76" t="s">
        <v>5460</v>
      </c>
      <c r="L1159" s="76" t="s">
        <v>6741</v>
      </c>
      <c r="M1159" s="76" t="s">
        <v>6742</v>
      </c>
      <c r="N1159" s="76" t="s">
        <v>6743</v>
      </c>
      <c r="O1159" s="76" t="s">
        <v>6744</v>
      </c>
      <c r="P1159" s="79" t="s">
        <v>2844</v>
      </c>
      <c r="Q1159" s="79" t="s">
        <v>2845</v>
      </c>
      <c r="R1159" s="79" t="s">
        <v>2870</v>
      </c>
      <c r="S1159" s="79" t="s">
        <v>2871</v>
      </c>
      <c r="T1159" s="79" t="s">
        <v>2848</v>
      </c>
      <c r="U1159" s="80" t="s">
        <v>6745</v>
      </c>
      <c r="V1159" s="80"/>
      <c r="W1159" s="79"/>
      <c r="X1159" s="81"/>
      <c r="Y1159" s="79"/>
      <c r="Z1159" s="79"/>
      <c r="AA1159" s="82" t="str">
        <f t="shared" si="21"/>
        <v/>
      </c>
      <c r="AB1159" s="80"/>
      <c r="AC1159" s="80"/>
      <c r="AD1159" s="80" t="s">
        <v>5482</v>
      </c>
      <c r="AE1159" s="76" t="s">
        <v>6741</v>
      </c>
      <c r="AF1159" s="79" t="s">
        <v>2223</v>
      </c>
      <c r="AG1159" s="76" t="s">
        <v>3088</v>
      </c>
    </row>
    <row r="1160" spans="1:33" s="83" customFormat="1" ht="76.5" x14ac:dyDescent="0.25">
      <c r="A1160" s="74" t="s">
        <v>2723</v>
      </c>
      <c r="B1160" s="75" t="s">
        <v>6752</v>
      </c>
      <c r="C1160" s="76" t="s">
        <v>6754</v>
      </c>
      <c r="D1160" s="76" t="s">
        <v>3168</v>
      </c>
      <c r="E1160" s="75" t="s">
        <v>2488</v>
      </c>
      <c r="F1160" s="84" t="s">
        <v>2834</v>
      </c>
      <c r="G1160" s="77" t="s">
        <v>2338</v>
      </c>
      <c r="H1160" s="78">
        <v>25920000</v>
      </c>
      <c r="I1160" s="78">
        <v>21600000</v>
      </c>
      <c r="J1160" s="76" t="s">
        <v>4136</v>
      </c>
      <c r="K1160" s="76" t="s">
        <v>5460</v>
      </c>
      <c r="L1160" s="76" t="s">
        <v>6741</v>
      </c>
      <c r="M1160" s="76" t="s">
        <v>6742</v>
      </c>
      <c r="N1160" s="76" t="s">
        <v>6743</v>
      </c>
      <c r="O1160" s="76" t="s">
        <v>6744</v>
      </c>
      <c r="P1160" s="79" t="s">
        <v>2844</v>
      </c>
      <c r="Q1160" s="79" t="s">
        <v>2845</v>
      </c>
      <c r="R1160" s="79" t="s">
        <v>2870</v>
      </c>
      <c r="S1160" s="79" t="s">
        <v>2871</v>
      </c>
      <c r="T1160" s="79" t="s">
        <v>2848</v>
      </c>
      <c r="U1160" s="80" t="s">
        <v>6745</v>
      </c>
      <c r="V1160" s="80"/>
      <c r="W1160" s="79"/>
      <c r="X1160" s="81"/>
      <c r="Y1160" s="79"/>
      <c r="Z1160" s="79"/>
      <c r="AA1160" s="82" t="str">
        <f t="shared" si="21"/>
        <v/>
      </c>
      <c r="AB1160" s="80"/>
      <c r="AC1160" s="80"/>
      <c r="AD1160" s="80" t="s">
        <v>5482</v>
      </c>
      <c r="AE1160" s="76" t="s">
        <v>6741</v>
      </c>
      <c r="AF1160" s="79" t="s">
        <v>2223</v>
      </c>
      <c r="AG1160" s="76" t="s">
        <v>3088</v>
      </c>
    </row>
    <row r="1161" spans="1:33" s="83" customFormat="1" ht="76.5" x14ac:dyDescent="0.25">
      <c r="A1161" s="74" t="s">
        <v>2723</v>
      </c>
      <c r="B1161" s="75" t="s">
        <v>6755</v>
      </c>
      <c r="C1161" s="76" t="s">
        <v>6756</v>
      </c>
      <c r="D1161" s="76" t="s">
        <v>3160</v>
      </c>
      <c r="E1161" s="75" t="s">
        <v>2257</v>
      </c>
      <c r="F1161" s="75" t="s">
        <v>2326</v>
      </c>
      <c r="G1161" s="85" t="s">
        <v>2330</v>
      </c>
      <c r="H1161" s="78">
        <v>100000000</v>
      </c>
      <c r="I1161" s="78">
        <v>100000000</v>
      </c>
      <c r="J1161" s="79" t="s">
        <v>2874</v>
      </c>
      <c r="K1161" s="79" t="s">
        <v>2221</v>
      </c>
      <c r="L1161" s="76" t="s">
        <v>6741</v>
      </c>
      <c r="M1161" s="76" t="s">
        <v>6742</v>
      </c>
      <c r="N1161" s="76" t="s">
        <v>6743</v>
      </c>
      <c r="O1161" s="76" t="s">
        <v>6744</v>
      </c>
      <c r="P1161" s="79" t="s">
        <v>2844</v>
      </c>
      <c r="Q1161" s="79" t="s">
        <v>2845</v>
      </c>
      <c r="R1161" s="79" t="s">
        <v>2870</v>
      </c>
      <c r="S1161" s="79" t="s">
        <v>2871</v>
      </c>
      <c r="T1161" s="79" t="s">
        <v>2848</v>
      </c>
      <c r="U1161" s="80" t="s">
        <v>6745</v>
      </c>
      <c r="V1161" s="80"/>
      <c r="W1161" s="79"/>
      <c r="X1161" s="81"/>
      <c r="Y1161" s="79"/>
      <c r="Z1161" s="79"/>
      <c r="AA1161" s="82" t="str">
        <f t="shared" si="21"/>
        <v/>
      </c>
      <c r="AB1161" s="80"/>
      <c r="AC1161" s="80"/>
      <c r="AD1161" s="80" t="s">
        <v>5482</v>
      </c>
      <c r="AE1161" s="76" t="s">
        <v>6741</v>
      </c>
      <c r="AF1161" s="79" t="s">
        <v>2223</v>
      </c>
      <c r="AG1161" s="76" t="s">
        <v>3088</v>
      </c>
    </row>
    <row r="1162" spans="1:33" s="83" customFormat="1" ht="76.5" x14ac:dyDescent="0.25">
      <c r="A1162" s="74" t="s">
        <v>2723</v>
      </c>
      <c r="B1162" s="75">
        <v>85117030</v>
      </c>
      <c r="C1162" s="76" t="s">
        <v>6757</v>
      </c>
      <c r="D1162" s="76" t="s">
        <v>3165</v>
      </c>
      <c r="E1162" s="75" t="s">
        <v>2257</v>
      </c>
      <c r="F1162" s="75" t="s">
        <v>2260</v>
      </c>
      <c r="G1162" s="85" t="s">
        <v>2330</v>
      </c>
      <c r="H1162" s="78">
        <v>75000000</v>
      </c>
      <c r="I1162" s="78">
        <v>75000000</v>
      </c>
      <c r="J1162" s="79" t="s">
        <v>2874</v>
      </c>
      <c r="K1162" s="79" t="s">
        <v>2221</v>
      </c>
      <c r="L1162" s="76" t="s">
        <v>6741</v>
      </c>
      <c r="M1162" s="76" t="s">
        <v>6742</v>
      </c>
      <c r="N1162" s="76" t="s">
        <v>6743</v>
      </c>
      <c r="O1162" s="76" t="s">
        <v>6744</v>
      </c>
      <c r="P1162" s="79" t="s">
        <v>2844</v>
      </c>
      <c r="Q1162" s="79" t="s">
        <v>2845</v>
      </c>
      <c r="R1162" s="79" t="s">
        <v>2870</v>
      </c>
      <c r="S1162" s="79" t="s">
        <v>2871</v>
      </c>
      <c r="T1162" s="79" t="s">
        <v>2848</v>
      </c>
      <c r="U1162" s="80" t="s">
        <v>6745</v>
      </c>
      <c r="V1162" s="80"/>
      <c r="W1162" s="79"/>
      <c r="X1162" s="81"/>
      <c r="Y1162" s="79"/>
      <c r="Z1162" s="79"/>
      <c r="AA1162" s="82" t="str">
        <f t="shared" si="21"/>
        <v/>
      </c>
      <c r="AB1162" s="80"/>
      <c r="AC1162" s="80"/>
      <c r="AD1162" s="80" t="s">
        <v>5482</v>
      </c>
      <c r="AE1162" s="76" t="s">
        <v>6741</v>
      </c>
      <c r="AF1162" s="79" t="s">
        <v>2223</v>
      </c>
      <c r="AG1162" s="76" t="s">
        <v>3088</v>
      </c>
    </row>
    <row r="1163" spans="1:33" s="83" customFormat="1" ht="76.5" x14ac:dyDescent="0.25">
      <c r="A1163" s="74" t="s">
        <v>2723</v>
      </c>
      <c r="B1163" s="75">
        <v>77121501</v>
      </c>
      <c r="C1163" s="76" t="s">
        <v>6758</v>
      </c>
      <c r="D1163" s="76" t="s">
        <v>3165</v>
      </c>
      <c r="E1163" s="75" t="s">
        <v>2488</v>
      </c>
      <c r="F1163" s="75" t="s">
        <v>2326</v>
      </c>
      <c r="G1163" s="85" t="s">
        <v>2330</v>
      </c>
      <c r="H1163" s="78">
        <v>100000000</v>
      </c>
      <c r="I1163" s="78">
        <v>100000000</v>
      </c>
      <c r="J1163" s="79" t="s">
        <v>2874</v>
      </c>
      <c r="K1163" s="79" t="s">
        <v>2221</v>
      </c>
      <c r="L1163" s="76" t="s">
        <v>6741</v>
      </c>
      <c r="M1163" s="76" t="s">
        <v>6742</v>
      </c>
      <c r="N1163" s="76" t="s">
        <v>6743</v>
      </c>
      <c r="O1163" s="76" t="s">
        <v>6744</v>
      </c>
      <c r="P1163" s="79" t="s">
        <v>2844</v>
      </c>
      <c r="Q1163" s="79" t="s">
        <v>2845</v>
      </c>
      <c r="R1163" s="79" t="s">
        <v>2870</v>
      </c>
      <c r="S1163" s="79" t="s">
        <v>2871</v>
      </c>
      <c r="T1163" s="79" t="s">
        <v>2848</v>
      </c>
      <c r="U1163" s="80" t="s">
        <v>6745</v>
      </c>
      <c r="V1163" s="80"/>
      <c r="W1163" s="79"/>
      <c r="X1163" s="81"/>
      <c r="Y1163" s="79"/>
      <c r="Z1163" s="79"/>
      <c r="AA1163" s="82" t="str">
        <f t="shared" si="21"/>
        <v/>
      </c>
      <c r="AB1163" s="80"/>
      <c r="AC1163" s="80"/>
      <c r="AD1163" s="80" t="s">
        <v>5482</v>
      </c>
      <c r="AE1163" s="76" t="s">
        <v>6741</v>
      </c>
      <c r="AF1163" s="79" t="s">
        <v>2223</v>
      </c>
      <c r="AG1163" s="76" t="s">
        <v>3088</v>
      </c>
    </row>
    <row r="1164" spans="1:33" s="83" customFormat="1" ht="63.75" x14ac:dyDescent="0.25">
      <c r="A1164" s="74" t="s">
        <v>2723</v>
      </c>
      <c r="B1164" s="75" t="s">
        <v>2852</v>
      </c>
      <c r="C1164" s="76" t="s">
        <v>6759</v>
      </c>
      <c r="D1164" s="76" t="s">
        <v>3157</v>
      </c>
      <c r="E1164" s="75" t="s">
        <v>2488</v>
      </c>
      <c r="F1164" s="84" t="s">
        <v>2834</v>
      </c>
      <c r="G1164" s="85" t="s">
        <v>2330</v>
      </c>
      <c r="H1164" s="78">
        <v>25000000</v>
      </c>
      <c r="I1164" s="78">
        <v>25000000</v>
      </c>
      <c r="J1164" s="79" t="s">
        <v>2874</v>
      </c>
      <c r="K1164" s="79" t="s">
        <v>2221</v>
      </c>
      <c r="L1164" s="76" t="s">
        <v>6760</v>
      </c>
      <c r="M1164" s="76" t="s">
        <v>2583</v>
      </c>
      <c r="N1164" s="76" t="s">
        <v>6761</v>
      </c>
      <c r="O1164" s="76" t="s">
        <v>6762</v>
      </c>
      <c r="P1164" s="79" t="s">
        <v>2844</v>
      </c>
      <c r="Q1164" s="79" t="s">
        <v>2845</v>
      </c>
      <c r="R1164" s="79" t="s">
        <v>2853</v>
      </c>
      <c r="S1164" s="79" t="s">
        <v>2854</v>
      </c>
      <c r="T1164" s="79" t="s">
        <v>2848</v>
      </c>
      <c r="U1164" s="80" t="s">
        <v>445</v>
      </c>
      <c r="V1164" s="80"/>
      <c r="W1164" s="79"/>
      <c r="X1164" s="81"/>
      <c r="Y1164" s="79"/>
      <c r="Z1164" s="79"/>
      <c r="AA1164" s="82" t="str">
        <f t="shared" si="21"/>
        <v/>
      </c>
      <c r="AB1164" s="80"/>
      <c r="AC1164" s="80"/>
      <c r="AD1164" s="80"/>
      <c r="AE1164" s="76" t="s">
        <v>3379</v>
      </c>
      <c r="AF1164" s="79" t="s">
        <v>2223</v>
      </c>
      <c r="AG1164" s="76" t="s">
        <v>3088</v>
      </c>
    </row>
    <row r="1165" spans="1:33" s="83" customFormat="1" ht="63.75" x14ac:dyDescent="0.25">
      <c r="A1165" s="74" t="s">
        <v>2723</v>
      </c>
      <c r="B1165" s="75" t="s">
        <v>2852</v>
      </c>
      <c r="C1165" s="76" t="s">
        <v>6763</v>
      </c>
      <c r="D1165" s="76" t="s">
        <v>3157</v>
      </c>
      <c r="E1165" s="75" t="s">
        <v>2257</v>
      </c>
      <c r="F1165" s="84" t="s">
        <v>2834</v>
      </c>
      <c r="G1165" s="85" t="s">
        <v>2330</v>
      </c>
      <c r="H1165" s="78">
        <v>25000000</v>
      </c>
      <c r="I1165" s="78">
        <v>25000000</v>
      </c>
      <c r="J1165" s="79" t="s">
        <v>2874</v>
      </c>
      <c r="K1165" s="79" t="s">
        <v>2221</v>
      </c>
      <c r="L1165" s="76" t="s">
        <v>6760</v>
      </c>
      <c r="M1165" s="76" t="s">
        <v>2583</v>
      </c>
      <c r="N1165" s="76" t="s">
        <v>6761</v>
      </c>
      <c r="O1165" s="76" t="s">
        <v>6762</v>
      </c>
      <c r="P1165" s="79" t="s">
        <v>2844</v>
      </c>
      <c r="Q1165" s="79" t="s">
        <v>2845</v>
      </c>
      <c r="R1165" s="79" t="s">
        <v>2853</v>
      </c>
      <c r="S1165" s="79" t="s">
        <v>2854</v>
      </c>
      <c r="T1165" s="79" t="s">
        <v>2848</v>
      </c>
      <c r="U1165" s="80" t="s">
        <v>445</v>
      </c>
      <c r="V1165" s="80"/>
      <c r="W1165" s="79"/>
      <c r="X1165" s="81"/>
      <c r="Y1165" s="79"/>
      <c r="Z1165" s="79"/>
      <c r="AA1165" s="82" t="str">
        <f t="shared" ref="AA1165:AA1228" si="22">+IF(AND(W1165="",X1165="",Y1165="",Z1165=""),"",IF(AND(W1165&lt;&gt;"",X1165="",Y1165="",Z1165=""),0%,IF(AND(W1165&lt;&gt;"",X1165&lt;&gt;"",Y1165="",Z1165=""),33%,IF(AND(W1165&lt;&gt;"",X1165&lt;&gt;"",Y1165&lt;&gt;"",Z1165=""),66%,IF(AND(W1165&lt;&gt;"",X1165&lt;&gt;"",Y1165&lt;&gt;"",Z1165&lt;&gt;""),100%,"Información incompleta")))))</f>
        <v/>
      </c>
      <c r="AB1165" s="80"/>
      <c r="AC1165" s="80"/>
      <c r="AD1165" s="80"/>
      <c r="AE1165" s="76" t="s">
        <v>3379</v>
      </c>
      <c r="AF1165" s="79" t="s">
        <v>2223</v>
      </c>
      <c r="AG1165" s="76" t="s">
        <v>3088</v>
      </c>
    </row>
    <row r="1166" spans="1:33" s="83" customFormat="1" ht="63.75" x14ac:dyDescent="0.25">
      <c r="A1166" s="74" t="s">
        <v>2723</v>
      </c>
      <c r="B1166" s="75" t="s">
        <v>6764</v>
      </c>
      <c r="C1166" s="76" t="s">
        <v>6765</v>
      </c>
      <c r="D1166" s="76" t="s">
        <v>3165</v>
      </c>
      <c r="E1166" s="75" t="s">
        <v>2257</v>
      </c>
      <c r="F1166" s="75" t="s">
        <v>2291</v>
      </c>
      <c r="G1166" s="77" t="s">
        <v>2338</v>
      </c>
      <c r="H1166" s="78">
        <v>110000000</v>
      </c>
      <c r="I1166" s="78">
        <v>110000000</v>
      </c>
      <c r="J1166" s="79" t="s">
        <v>2874</v>
      </c>
      <c r="K1166" s="79" t="s">
        <v>2221</v>
      </c>
      <c r="L1166" s="76" t="s">
        <v>2864</v>
      </c>
      <c r="M1166" s="76" t="s">
        <v>6766</v>
      </c>
      <c r="N1166" s="76" t="s">
        <v>6767</v>
      </c>
      <c r="O1166" s="76" t="s">
        <v>6768</v>
      </c>
      <c r="P1166" s="79" t="s">
        <v>2782</v>
      </c>
      <c r="Q1166" s="79" t="s">
        <v>2861</v>
      </c>
      <c r="R1166" s="79" t="s">
        <v>2863</v>
      </c>
      <c r="S1166" s="79" t="s">
        <v>2862</v>
      </c>
      <c r="T1166" s="79" t="s">
        <v>2863</v>
      </c>
      <c r="U1166" s="80" t="s">
        <v>6769</v>
      </c>
      <c r="V1166" s="80"/>
      <c r="W1166" s="79"/>
      <c r="X1166" s="81"/>
      <c r="Y1166" s="79"/>
      <c r="Z1166" s="79"/>
      <c r="AA1166" s="82" t="str">
        <f t="shared" si="22"/>
        <v/>
      </c>
      <c r="AB1166" s="80"/>
      <c r="AC1166" s="80"/>
      <c r="AD1166" s="80"/>
      <c r="AE1166" s="76" t="s">
        <v>3387</v>
      </c>
      <c r="AF1166" s="79" t="s">
        <v>2223</v>
      </c>
      <c r="AG1166" s="76" t="s">
        <v>3088</v>
      </c>
    </row>
    <row r="1167" spans="1:33" s="83" customFormat="1" ht="114.75" x14ac:dyDescent="0.25">
      <c r="A1167" s="74" t="s">
        <v>2723</v>
      </c>
      <c r="B1167" s="75" t="s">
        <v>6764</v>
      </c>
      <c r="C1167" s="76" t="s">
        <v>6770</v>
      </c>
      <c r="D1167" s="76" t="s">
        <v>3165</v>
      </c>
      <c r="E1167" s="75" t="s">
        <v>2219</v>
      </c>
      <c r="F1167" s="75" t="s">
        <v>2291</v>
      </c>
      <c r="G1167" s="85" t="s">
        <v>2330</v>
      </c>
      <c r="H1167" s="78">
        <v>5567409511</v>
      </c>
      <c r="I1167" s="78">
        <v>1996658262</v>
      </c>
      <c r="J1167" s="79" t="s">
        <v>2409</v>
      </c>
      <c r="K1167" s="79" t="s">
        <v>2886</v>
      </c>
      <c r="L1167" s="76" t="s">
        <v>2864</v>
      </c>
      <c r="M1167" s="76" t="s">
        <v>6766</v>
      </c>
      <c r="N1167" s="76" t="s">
        <v>6767</v>
      </c>
      <c r="O1167" s="76" t="s">
        <v>6768</v>
      </c>
      <c r="P1167" s="79" t="s">
        <v>2782</v>
      </c>
      <c r="Q1167" s="79" t="s">
        <v>2861</v>
      </c>
      <c r="R1167" s="79" t="s">
        <v>2863</v>
      </c>
      <c r="S1167" s="79" t="s">
        <v>2862</v>
      </c>
      <c r="T1167" s="79" t="s">
        <v>2863</v>
      </c>
      <c r="U1167" s="80" t="s">
        <v>6769</v>
      </c>
      <c r="V1167" s="80">
        <v>7640</v>
      </c>
      <c r="W1167" s="79">
        <v>18556</v>
      </c>
      <c r="X1167" s="81">
        <v>43031</v>
      </c>
      <c r="Y1167" s="79" t="s">
        <v>6771</v>
      </c>
      <c r="Z1167" s="79">
        <v>4600007723</v>
      </c>
      <c r="AA1167" s="82">
        <f t="shared" si="22"/>
        <v>1</v>
      </c>
      <c r="AB1167" s="80" t="s">
        <v>6772</v>
      </c>
      <c r="AC1167" s="80" t="s">
        <v>6747</v>
      </c>
      <c r="AD1167" s="80"/>
      <c r="AE1167" s="76" t="s">
        <v>3387</v>
      </c>
      <c r="AF1167" s="79" t="s">
        <v>2223</v>
      </c>
      <c r="AG1167" s="76" t="s">
        <v>3088</v>
      </c>
    </row>
    <row r="1168" spans="1:33" s="83" customFormat="1" ht="114.75" x14ac:dyDescent="0.25">
      <c r="A1168" s="74" t="s">
        <v>2723</v>
      </c>
      <c r="B1168" s="75" t="s">
        <v>6773</v>
      </c>
      <c r="C1168" s="76" t="s">
        <v>6770</v>
      </c>
      <c r="D1168" s="76" t="s">
        <v>4842</v>
      </c>
      <c r="E1168" s="75" t="s">
        <v>2237</v>
      </c>
      <c r="F1168" s="84" t="s">
        <v>2834</v>
      </c>
      <c r="G1168" s="77" t="s">
        <v>2338</v>
      </c>
      <c r="H1168" s="78">
        <v>5567409511</v>
      </c>
      <c r="I1168" s="78">
        <v>3354052798</v>
      </c>
      <c r="J1168" s="79" t="s">
        <v>4136</v>
      </c>
      <c r="K1168" s="79" t="s">
        <v>2544</v>
      </c>
      <c r="L1168" s="76" t="s">
        <v>2864</v>
      </c>
      <c r="M1168" s="76" t="s">
        <v>6766</v>
      </c>
      <c r="N1168" s="76" t="s">
        <v>6767</v>
      </c>
      <c r="O1168" s="76" t="s">
        <v>6768</v>
      </c>
      <c r="P1168" s="79" t="s">
        <v>2782</v>
      </c>
      <c r="Q1168" s="79" t="s">
        <v>2861</v>
      </c>
      <c r="R1168" s="79" t="s">
        <v>2863</v>
      </c>
      <c r="S1168" s="79" t="s">
        <v>2862</v>
      </c>
      <c r="T1168" s="79" t="s">
        <v>2863</v>
      </c>
      <c r="U1168" s="80" t="s">
        <v>6769</v>
      </c>
      <c r="V1168" s="80">
        <v>7640</v>
      </c>
      <c r="W1168" s="79">
        <v>18556</v>
      </c>
      <c r="X1168" s="81">
        <v>43031</v>
      </c>
      <c r="Y1168" s="79" t="s">
        <v>6771</v>
      </c>
      <c r="Z1168" s="79">
        <v>4600007723</v>
      </c>
      <c r="AA1168" s="82">
        <f t="shared" si="22"/>
        <v>1</v>
      </c>
      <c r="AB1168" s="80" t="s">
        <v>6772</v>
      </c>
      <c r="AC1168" s="80" t="s">
        <v>6747</v>
      </c>
      <c r="AD1168" s="80"/>
      <c r="AE1168" s="76" t="s">
        <v>3387</v>
      </c>
      <c r="AF1168" s="79" t="s">
        <v>2223</v>
      </c>
      <c r="AG1168" s="76" t="s">
        <v>3088</v>
      </c>
    </row>
    <row r="1169" spans="1:33" s="83" customFormat="1" ht="63.75" x14ac:dyDescent="0.25">
      <c r="A1169" s="74" t="s">
        <v>2723</v>
      </c>
      <c r="B1169" s="75" t="s">
        <v>6773</v>
      </c>
      <c r="C1169" s="76" t="s">
        <v>6770</v>
      </c>
      <c r="D1169" s="76" t="s">
        <v>4661</v>
      </c>
      <c r="E1169" s="75" t="s">
        <v>2224</v>
      </c>
      <c r="F1169" s="84" t="s">
        <v>2834</v>
      </c>
      <c r="G1169" s="77" t="s">
        <v>2338</v>
      </c>
      <c r="H1169" s="78">
        <v>6499343679</v>
      </c>
      <c r="I1169" s="78">
        <v>10000202</v>
      </c>
      <c r="J1169" s="79" t="s">
        <v>2409</v>
      </c>
      <c r="K1169" s="79" t="s">
        <v>2886</v>
      </c>
      <c r="L1169" s="76" t="s">
        <v>2864</v>
      </c>
      <c r="M1169" s="76" t="s">
        <v>6766</v>
      </c>
      <c r="N1169" s="76" t="s">
        <v>6767</v>
      </c>
      <c r="O1169" s="76" t="s">
        <v>6768</v>
      </c>
      <c r="P1169" s="79" t="s">
        <v>2782</v>
      </c>
      <c r="Q1169" s="79" t="s">
        <v>2861</v>
      </c>
      <c r="R1169" s="79" t="s">
        <v>2863</v>
      </c>
      <c r="S1169" s="79" t="s">
        <v>2862</v>
      </c>
      <c r="T1169" s="79" t="s">
        <v>2863</v>
      </c>
      <c r="U1169" s="80" t="s">
        <v>6769</v>
      </c>
      <c r="V1169" s="80"/>
      <c r="W1169" s="79"/>
      <c r="X1169" s="81"/>
      <c r="Y1169" s="79"/>
      <c r="Z1169" s="79"/>
      <c r="AA1169" s="82" t="str">
        <f t="shared" si="22"/>
        <v/>
      </c>
      <c r="AB1169" s="80"/>
      <c r="AC1169" s="80"/>
      <c r="AD1169" s="80"/>
      <c r="AE1169" s="76" t="s">
        <v>3387</v>
      </c>
      <c r="AF1169" s="79" t="s">
        <v>2223</v>
      </c>
      <c r="AG1169" s="76" t="s">
        <v>3088</v>
      </c>
    </row>
    <row r="1170" spans="1:33" s="83" customFormat="1" ht="63.75" x14ac:dyDescent="0.25">
      <c r="A1170" s="74" t="s">
        <v>2723</v>
      </c>
      <c r="B1170" s="75" t="s">
        <v>6774</v>
      </c>
      <c r="C1170" s="76" t="s">
        <v>6775</v>
      </c>
      <c r="D1170" s="76" t="s">
        <v>3157</v>
      </c>
      <c r="E1170" s="75" t="s">
        <v>2224</v>
      </c>
      <c r="F1170" s="75" t="s">
        <v>2362</v>
      </c>
      <c r="G1170" s="77" t="s">
        <v>2338</v>
      </c>
      <c r="H1170" s="78">
        <v>529560177</v>
      </c>
      <c r="I1170" s="78">
        <v>0</v>
      </c>
      <c r="J1170" s="79" t="s">
        <v>2874</v>
      </c>
      <c r="K1170" s="79" t="s">
        <v>2221</v>
      </c>
      <c r="L1170" s="76" t="s">
        <v>2864</v>
      </c>
      <c r="M1170" s="76" t="s">
        <v>6766</v>
      </c>
      <c r="N1170" s="76" t="s">
        <v>6767</v>
      </c>
      <c r="O1170" s="76" t="s">
        <v>6768</v>
      </c>
      <c r="P1170" s="79" t="s">
        <v>2782</v>
      </c>
      <c r="Q1170" s="79" t="s">
        <v>2861</v>
      </c>
      <c r="R1170" s="79" t="s">
        <v>2863</v>
      </c>
      <c r="S1170" s="79" t="s">
        <v>2862</v>
      </c>
      <c r="T1170" s="79" t="s">
        <v>2863</v>
      </c>
      <c r="U1170" s="80" t="s">
        <v>6769</v>
      </c>
      <c r="V1170" s="80"/>
      <c r="W1170" s="79"/>
      <c r="X1170" s="81"/>
      <c r="Y1170" s="79"/>
      <c r="Z1170" s="79"/>
      <c r="AA1170" s="82" t="str">
        <f t="shared" si="22"/>
        <v/>
      </c>
      <c r="AB1170" s="80"/>
      <c r="AC1170" s="80"/>
      <c r="AD1170" s="80"/>
      <c r="AE1170" s="76" t="s">
        <v>3387</v>
      </c>
      <c r="AF1170" s="79" t="s">
        <v>2223</v>
      </c>
      <c r="AG1170" s="76" t="s">
        <v>3088</v>
      </c>
    </row>
    <row r="1171" spans="1:33" s="83" customFormat="1" ht="89.25" x14ac:dyDescent="0.25">
      <c r="A1171" s="74" t="s">
        <v>2723</v>
      </c>
      <c r="B1171" s="75">
        <v>77102004</v>
      </c>
      <c r="C1171" s="76" t="s">
        <v>6776</v>
      </c>
      <c r="D1171" s="76" t="s">
        <v>3157</v>
      </c>
      <c r="E1171" s="75" t="s">
        <v>2219</v>
      </c>
      <c r="F1171" s="84" t="s">
        <v>2834</v>
      </c>
      <c r="G1171" s="85" t="s">
        <v>2330</v>
      </c>
      <c r="H1171" s="78">
        <v>30400000</v>
      </c>
      <c r="I1171" s="78">
        <v>30400000</v>
      </c>
      <c r="J1171" s="79" t="s">
        <v>2874</v>
      </c>
      <c r="K1171" s="79" t="s">
        <v>2221</v>
      </c>
      <c r="L1171" s="76" t="s">
        <v>6777</v>
      </c>
      <c r="M1171" s="76" t="s">
        <v>2583</v>
      </c>
      <c r="N1171" s="76" t="s">
        <v>6778</v>
      </c>
      <c r="O1171" s="76" t="s">
        <v>6779</v>
      </c>
      <c r="P1171" s="79" t="s">
        <v>2844</v>
      </c>
      <c r="Q1171" s="79" t="s">
        <v>2845</v>
      </c>
      <c r="R1171" s="79" t="s">
        <v>2858</v>
      </c>
      <c r="S1171" s="79" t="s">
        <v>2859</v>
      </c>
      <c r="T1171" s="79" t="s">
        <v>2848</v>
      </c>
      <c r="U1171" s="80" t="s">
        <v>6780</v>
      </c>
      <c r="V1171" s="80"/>
      <c r="W1171" s="79"/>
      <c r="X1171" s="81"/>
      <c r="Y1171" s="79"/>
      <c r="Z1171" s="79"/>
      <c r="AA1171" s="82" t="str">
        <f t="shared" si="22"/>
        <v/>
      </c>
      <c r="AB1171" s="80"/>
      <c r="AC1171" s="80"/>
      <c r="AD1171" s="80"/>
      <c r="AE1171" s="76" t="s">
        <v>3381</v>
      </c>
      <c r="AF1171" s="79" t="s">
        <v>2223</v>
      </c>
      <c r="AG1171" s="76" t="s">
        <v>3088</v>
      </c>
    </row>
    <row r="1172" spans="1:33" s="83" customFormat="1" ht="51" x14ac:dyDescent="0.25">
      <c r="A1172" s="74" t="s">
        <v>2723</v>
      </c>
      <c r="B1172" s="75" t="s">
        <v>2860</v>
      </c>
      <c r="C1172" s="76" t="s">
        <v>6781</v>
      </c>
      <c r="D1172" s="76" t="s">
        <v>3168</v>
      </c>
      <c r="E1172" s="75" t="s">
        <v>2225</v>
      </c>
      <c r="F1172" s="75" t="s">
        <v>2260</v>
      </c>
      <c r="G1172" s="85" t="s">
        <v>2330</v>
      </c>
      <c r="H1172" s="78">
        <v>30540363</v>
      </c>
      <c r="I1172" s="78">
        <v>30540363</v>
      </c>
      <c r="J1172" s="79" t="s">
        <v>2874</v>
      </c>
      <c r="K1172" s="79" t="s">
        <v>2221</v>
      </c>
      <c r="L1172" s="76" t="s">
        <v>6777</v>
      </c>
      <c r="M1172" s="76" t="s">
        <v>2583</v>
      </c>
      <c r="N1172" s="76" t="s">
        <v>6778</v>
      </c>
      <c r="O1172" s="76" t="s">
        <v>6779</v>
      </c>
      <c r="P1172" s="79" t="s">
        <v>2844</v>
      </c>
      <c r="Q1172" s="79" t="s">
        <v>2845</v>
      </c>
      <c r="R1172" s="79" t="s">
        <v>2858</v>
      </c>
      <c r="S1172" s="79" t="s">
        <v>2859</v>
      </c>
      <c r="T1172" s="79" t="s">
        <v>2848</v>
      </c>
      <c r="U1172" s="80" t="s">
        <v>6780</v>
      </c>
      <c r="V1172" s="80"/>
      <c r="W1172" s="79"/>
      <c r="X1172" s="81"/>
      <c r="Y1172" s="79"/>
      <c r="Z1172" s="79"/>
      <c r="AA1172" s="82" t="str">
        <f t="shared" si="22"/>
        <v/>
      </c>
      <c r="AB1172" s="80"/>
      <c r="AC1172" s="80"/>
      <c r="AD1172" s="80"/>
      <c r="AE1172" s="76" t="s">
        <v>3381</v>
      </c>
      <c r="AF1172" s="79" t="s">
        <v>2223</v>
      </c>
      <c r="AG1172" s="76" t="s">
        <v>3088</v>
      </c>
    </row>
    <row r="1173" spans="1:33" s="83" customFormat="1" ht="63.75" x14ac:dyDescent="0.25">
      <c r="A1173" s="74" t="s">
        <v>2723</v>
      </c>
      <c r="B1173" s="75" t="s">
        <v>6782</v>
      </c>
      <c r="C1173" s="76" t="s">
        <v>6783</v>
      </c>
      <c r="D1173" s="76" t="s">
        <v>3165</v>
      </c>
      <c r="E1173" s="75" t="s">
        <v>2225</v>
      </c>
      <c r="F1173" s="75" t="s">
        <v>2326</v>
      </c>
      <c r="G1173" s="85" t="s">
        <v>2330</v>
      </c>
      <c r="H1173" s="78">
        <v>200000000</v>
      </c>
      <c r="I1173" s="78">
        <v>200000000</v>
      </c>
      <c r="J1173" s="79" t="s">
        <v>2874</v>
      </c>
      <c r="K1173" s="79" t="s">
        <v>2221</v>
      </c>
      <c r="L1173" s="76" t="s">
        <v>3380</v>
      </c>
      <c r="M1173" s="76" t="s">
        <v>2583</v>
      </c>
      <c r="N1173" s="76" t="s">
        <v>6784</v>
      </c>
      <c r="O1173" s="76" t="s">
        <v>6785</v>
      </c>
      <c r="P1173" s="79" t="s">
        <v>2844</v>
      </c>
      <c r="Q1173" s="79" t="s">
        <v>2845</v>
      </c>
      <c r="R1173" s="79" t="s">
        <v>2855</v>
      </c>
      <c r="S1173" s="79" t="s">
        <v>2856</v>
      </c>
      <c r="T1173" s="79" t="s">
        <v>2848</v>
      </c>
      <c r="U1173" s="80" t="s">
        <v>6786</v>
      </c>
      <c r="V1173" s="80"/>
      <c r="W1173" s="79"/>
      <c r="X1173" s="81"/>
      <c r="Y1173" s="79"/>
      <c r="Z1173" s="79"/>
      <c r="AA1173" s="82" t="str">
        <f t="shared" si="22"/>
        <v/>
      </c>
      <c r="AB1173" s="80"/>
      <c r="AC1173" s="80"/>
      <c r="AD1173" s="80"/>
      <c r="AE1173" s="76" t="s">
        <v>3380</v>
      </c>
      <c r="AF1173" s="79" t="s">
        <v>2223</v>
      </c>
      <c r="AG1173" s="76" t="s">
        <v>3088</v>
      </c>
    </row>
    <row r="1174" spans="1:33" s="83" customFormat="1" ht="63.75" x14ac:dyDescent="0.25">
      <c r="A1174" s="74" t="s">
        <v>2723</v>
      </c>
      <c r="B1174" s="75" t="s">
        <v>2857</v>
      </c>
      <c r="C1174" s="76" t="s">
        <v>6787</v>
      </c>
      <c r="D1174" s="76" t="s">
        <v>3165</v>
      </c>
      <c r="E1174" s="75" t="s">
        <v>2224</v>
      </c>
      <c r="F1174" s="75" t="s">
        <v>2326</v>
      </c>
      <c r="G1174" s="77" t="s">
        <v>2338</v>
      </c>
      <c r="H1174" s="78">
        <v>800000000</v>
      </c>
      <c r="I1174" s="78">
        <v>500000000</v>
      </c>
      <c r="J1174" s="79" t="s">
        <v>2874</v>
      </c>
      <c r="K1174" s="79" t="s">
        <v>2221</v>
      </c>
      <c r="L1174" s="76" t="s">
        <v>3380</v>
      </c>
      <c r="M1174" s="76" t="s">
        <v>2583</v>
      </c>
      <c r="N1174" s="76" t="s">
        <v>6784</v>
      </c>
      <c r="O1174" s="76" t="s">
        <v>6785</v>
      </c>
      <c r="P1174" s="79" t="s">
        <v>2844</v>
      </c>
      <c r="Q1174" s="79" t="s">
        <v>2845</v>
      </c>
      <c r="R1174" s="79" t="s">
        <v>2855</v>
      </c>
      <c r="S1174" s="79" t="s">
        <v>2856</v>
      </c>
      <c r="T1174" s="79" t="s">
        <v>2848</v>
      </c>
      <c r="U1174" s="80" t="s">
        <v>6788</v>
      </c>
      <c r="V1174" s="80"/>
      <c r="W1174" s="79"/>
      <c r="X1174" s="81"/>
      <c r="Y1174" s="79"/>
      <c r="Z1174" s="79"/>
      <c r="AA1174" s="82" t="str">
        <f t="shared" si="22"/>
        <v/>
      </c>
      <c r="AB1174" s="80"/>
      <c r="AC1174" s="80"/>
      <c r="AD1174" s="80"/>
      <c r="AE1174" s="76" t="s">
        <v>3380</v>
      </c>
      <c r="AF1174" s="79" t="s">
        <v>2223</v>
      </c>
      <c r="AG1174" s="76" t="s">
        <v>3088</v>
      </c>
    </row>
    <row r="1175" spans="1:33" s="83" customFormat="1" ht="63.75" x14ac:dyDescent="0.25">
      <c r="A1175" s="74" t="s">
        <v>2723</v>
      </c>
      <c r="B1175" s="75" t="s">
        <v>2857</v>
      </c>
      <c r="C1175" s="76" t="s">
        <v>6789</v>
      </c>
      <c r="D1175" s="76" t="s">
        <v>3157</v>
      </c>
      <c r="E1175" s="75" t="s">
        <v>2225</v>
      </c>
      <c r="F1175" s="84" t="s">
        <v>2834</v>
      </c>
      <c r="G1175" s="85" t="s">
        <v>2330</v>
      </c>
      <c r="H1175" s="78">
        <v>36394000</v>
      </c>
      <c r="I1175" s="78">
        <v>36394000</v>
      </c>
      <c r="J1175" s="79" t="s">
        <v>2874</v>
      </c>
      <c r="K1175" s="79" t="s">
        <v>2221</v>
      </c>
      <c r="L1175" s="76" t="s">
        <v>3380</v>
      </c>
      <c r="M1175" s="76" t="s">
        <v>2583</v>
      </c>
      <c r="N1175" s="76" t="s">
        <v>6784</v>
      </c>
      <c r="O1175" s="76" t="s">
        <v>6785</v>
      </c>
      <c r="P1175" s="79" t="s">
        <v>2844</v>
      </c>
      <c r="Q1175" s="79" t="s">
        <v>2845</v>
      </c>
      <c r="R1175" s="79" t="s">
        <v>2855</v>
      </c>
      <c r="S1175" s="79" t="s">
        <v>2856</v>
      </c>
      <c r="T1175" s="79" t="s">
        <v>2848</v>
      </c>
      <c r="U1175" s="80" t="s">
        <v>6790</v>
      </c>
      <c r="V1175" s="80"/>
      <c r="W1175" s="79"/>
      <c r="X1175" s="81"/>
      <c r="Y1175" s="79"/>
      <c r="Z1175" s="79"/>
      <c r="AA1175" s="82" t="str">
        <f t="shared" si="22"/>
        <v/>
      </c>
      <c r="AB1175" s="80"/>
      <c r="AC1175" s="80"/>
      <c r="AD1175" s="80"/>
      <c r="AE1175" s="76" t="s">
        <v>3380</v>
      </c>
      <c r="AF1175" s="79" t="s">
        <v>2223</v>
      </c>
      <c r="AG1175" s="76" t="s">
        <v>3088</v>
      </c>
    </row>
    <row r="1176" spans="1:33" s="83" customFormat="1" ht="63.75" x14ac:dyDescent="0.25">
      <c r="A1176" s="74" t="s">
        <v>2723</v>
      </c>
      <c r="B1176" s="75">
        <v>51212209</v>
      </c>
      <c r="C1176" s="76" t="s">
        <v>6791</v>
      </c>
      <c r="D1176" s="76" t="s">
        <v>4128</v>
      </c>
      <c r="E1176" s="75" t="s">
        <v>2237</v>
      </c>
      <c r="F1176" s="84" t="s">
        <v>2834</v>
      </c>
      <c r="G1176" s="77" t="s">
        <v>2338</v>
      </c>
      <c r="H1176" s="78">
        <v>3500000000</v>
      </c>
      <c r="I1176" s="78">
        <v>3500000000</v>
      </c>
      <c r="J1176" s="79" t="s">
        <v>4136</v>
      </c>
      <c r="K1176" s="79" t="s">
        <v>2544</v>
      </c>
      <c r="L1176" s="76">
        <v>1</v>
      </c>
      <c r="M1176" s="76" t="s">
        <v>2410</v>
      </c>
      <c r="N1176" s="76" t="s">
        <v>6792</v>
      </c>
      <c r="O1176" s="76" t="s">
        <v>6793</v>
      </c>
      <c r="P1176" s="79" t="s">
        <v>2844</v>
      </c>
      <c r="Q1176" s="79" t="s">
        <v>2845</v>
      </c>
      <c r="R1176" s="79" t="s">
        <v>2865</v>
      </c>
      <c r="S1176" s="79" t="s">
        <v>2866</v>
      </c>
      <c r="T1176" s="79" t="s">
        <v>2848</v>
      </c>
      <c r="U1176" s="80" t="s">
        <v>6794</v>
      </c>
      <c r="V1176" s="80">
        <v>7737</v>
      </c>
      <c r="W1176" s="79">
        <v>19233</v>
      </c>
      <c r="X1176" s="81">
        <v>43045</v>
      </c>
      <c r="Y1176" s="79" t="s">
        <v>6795</v>
      </c>
      <c r="Z1176" s="79">
        <v>4600007890</v>
      </c>
      <c r="AA1176" s="82">
        <f t="shared" si="22"/>
        <v>1</v>
      </c>
      <c r="AB1176" s="80" t="s">
        <v>6796</v>
      </c>
      <c r="AC1176" s="80" t="s">
        <v>6747</v>
      </c>
      <c r="AD1176" s="80"/>
      <c r="AE1176" s="76" t="s">
        <v>6797</v>
      </c>
      <c r="AF1176" s="79" t="s">
        <v>2223</v>
      </c>
      <c r="AG1176" s="76" t="s">
        <v>3088</v>
      </c>
    </row>
    <row r="1177" spans="1:33" s="83" customFormat="1" ht="63.75" x14ac:dyDescent="0.25">
      <c r="A1177" s="74" t="s">
        <v>2723</v>
      </c>
      <c r="B1177" s="75">
        <v>51212209</v>
      </c>
      <c r="C1177" s="76" t="s">
        <v>6791</v>
      </c>
      <c r="D1177" s="76" t="s">
        <v>3160</v>
      </c>
      <c r="E1177" s="75" t="s">
        <v>2257</v>
      </c>
      <c r="F1177" s="84" t="s">
        <v>2834</v>
      </c>
      <c r="G1177" s="77" t="s">
        <v>2338</v>
      </c>
      <c r="H1177" s="78">
        <v>5337942000</v>
      </c>
      <c r="I1177" s="78">
        <v>337942000</v>
      </c>
      <c r="J1177" s="79" t="s">
        <v>2409</v>
      </c>
      <c r="K1177" s="79" t="s">
        <v>2886</v>
      </c>
      <c r="L1177" s="76" t="s">
        <v>3378</v>
      </c>
      <c r="M1177" s="76" t="s">
        <v>2410</v>
      </c>
      <c r="N1177" s="76" t="s">
        <v>6792</v>
      </c>
      <c r="O1177" s="76" t="s">
        <v>6793</v>
      </c>
      <c r="P1177" s="79" t="s">
        <v>2844</v>
      </c>
      <c r="Q1177" s="79" t="s">
        <v>2845</v>
      </c>
      <c r="R1177" s="79" t="s">
        <v>2865</v>
      </c>
      <c r="S1177" s="79" t="s">
        <v>2866</v>
      </c>
      <c r="T1177" s="79" t="s">
        <v>2848</v>
      </c>
      <c r="U1177" s="80" t="s">
        <v>6794</v>
      </c>
      <c r="V1177" s="80"/>
      <c r="W1177" s="79"/>
      <c r="X1177" s="81"/>
      <c r="Y1177" s="79"/>
      <c r="Z1177" s="79"/>
      <c r="AA1177" s="82" t="str">
        <f t="shared" si="22"/>
        <v/>
      </c>
      <c r="AB1177" s="80"/>
      <c r="AC1177" s="80"/>
      <c r="AD1177" s="80"/>
      <c r="AE1177" s="76" t="s">
        <v>6797</v>
      </c>
      <c r="AF1177" s="79" t="s">
        <v>2223</v>
      </c>
      <c r="AG1177" s="76" t="s">
        <v>3088</v>
      </c>
    </row>
    <row r="1178" spans="1:33" s="83" customFormat="1" ht="63.75" x14ac:dyDescent="0.25">
      <c r="A1178" s="74" t="s">
        <v>2723</v>
      </c>
      <c r="B1178" s="75" t="s">
        <v>6798</v>
      </c>
      <c r="C1178" s="76" t="s">
        <v>6799</v>
      </c>
      <c r="D1178" s="76" t="s">
        <v>3165</v>
      </c>
      <c r="E1178" s="75" t="s">
        <v>2219</v>
      </c>
      <c r="F1178" s="75" t="s">
        <v>2260</v>
      </c>
      <c r="G1178" s="77" t="s">
        <v>2338</v>
      </c>
      <c r="H1178" s="78">
        <v>60000000</v>
      </c>
      <c r="I1178" s="78">
        <v>60000000</v>
      </c>
      <c r="J1178" s="79" t="s">
        <v>2874</v>
      </c>
      <c r="K1178" s="79" t="s">
        <v>2221</v>
      </c>
      <c r="L1178" s="76" t="s">
        <v>3378</v>
      </c>
      <c r="M1178" s="76" t="s">
        <v>2410</v>
      </c>
      <c r="N1178" s="76" t="s">
        <v>6792</v>
      </c>
      <c r="O1178" s="76" t="s">
        <v>6793</v>
      </c>
      <c r="P1178" s="79" t="s">
        <v>2844</v>
      </c>
      <c r="Q1178" s="79" t="s">
        <v>2845</v>
      </c>
      <c r="R1178" s="79" t="s">
        <v>2865</v>
      </c>
      <c r="S1178" s="79" t="s">
        <v>2866</v>
      </c>
      <c r="T1178" s="79" t="s">
        <v>2848</v>
      </c>
      <c r="U1178" s="80" t="s">
        <v>6800</v>
      </c>
      <c r="V1178" s="80"/>
      <c r="W1178" s="79"/>
      <c r="X1178" s="81"/>
      <c r="Y1178" s="79"/>
      <c r="Z1178" s="79"/>
      <c r="AA1178" s="82" t="str">
        <f t="shared" si="22"/>
        <v/>
      </c>
      <c r="AB1178" s="80"/>
      <c r="AC1178" s="80"/>
      <c r="AD1178" s="80"/>
      <c r="AE1178" s="76" t="s">
        <v>6797</v>
      </c>
      <c r="AF1178" s="79" t="s">
        <v>2223</v>
      </c>
      <c r="AG1178" s="76" t="s">
        <v>3088</v>
      </c>
    </row>
    <row r="1179" spans="1:33" s="83" customFormat="1" ht="63.75" x14ac:dyDescent="0.25">
      <c r="A1179" s="74" t="s">
        <v>2723</v>
      </c>
      <c r="B1179" s="75" t="s">
        <v>6801</v>
      </c>
      <c r="C1179" s="76" t="s">
        <v>6802</v>
      </c>
      <c r="D1179" s="76" t="s">
        <v>3168</v>
      </c>
      <c r="E1179" s="75" t="s">
        <v>2257</v>
      </c>
      <c r="F1179" s="75" t="s">
        <v>2260</v>
      </c>
      <c r="G1179" s="85" t="s">
        <v>2330</v>
      </c>
      <c r="H1179" s="78">
        <v>76000000</v>
      </c>
      <c r="I1179" s="78">
        <v>76000000</v>
      </c>
      <c r="J1179" s="79" t="s">
        <v>2874</v>
      </c>
      <c r="K1179" s="79" t="s">
        <v>2221</v>
      </c>
      <c r="L1179" s="76" t="s">
        <v>3378</v>
      </c>
      <c r="M1179" s="76" t="s">
        <v>2410</v>
      </c>
      <c r="N1179" s="76" t="s">
        <v>6792</v>
      </c>
      <c r="O1179" s="76" t="s">
        <v>6793</v>
      </c>
      <c r="P1179" s="79" t="s">
        <v>2844</v>
      </c>
      <c r="Q1179" s="79" t="s">
        <v>2845</v>
      </c>
      <c r="R1179" s="79" t="s">
        <v>2865</v>
      </c>
      <c r="S1179" s="79" t="s">
        <v>2866</v>
      </c>
      <c r="T1179" s="79" t="s">
        <v>2848</v>
      </c>
      <c r="U1179" s="80" t="s">
        <v>6794</v>
      </c>
      <c r="V1179" s="80"/>
      <c r="W1179" s="79"/>
      <c r="X1179" s="81"/>
      <c r="Y1179" s="79"/>
      <c r="Z1179" s="79"/>
      <c r="AA1179" s="82" t="str">
        <f t="shared" si="22"/>
        <v/>
      </c>
      <c r="AB1179" s="80"/>
      <c r="AC1179" s="80"/>
      <c r="AD1179" s="80"/>
      <c r="AE1179" s="76" t="s">
        <v>3378</v>
      </c>
      <c r="AF1179" s="79" t="s">
        <v>2223</v>
      </c>
      <c r="AG1179" s="76" t="s">
        <v>3088</v>
      </c>
    </row>
    <row r="1180" spans="1:33" s="83" customFormat="1" ht="63.75" x14ac:dyDescent="0.25">
      <c r="A1180" s="74" t="s">
        <v>2723</v>
      </c>
      <c r="B1180" s="75">
        <v>55121802</v>
      </c>
      <c r="C1180" s="76" t="s">
        <v>6803</v>
      </c>
      <c r="D1180" s="76" t="s">
        <v>3165</v>
      </c>
      <c r="E1180" s="75" t="s">
        <v>2224</v>
      </c>
      <c r="F1180" s="75" t="s">
        <v>2260</v>
      </c>
      <c r="G1180" s="77" t="s">
        <v>2338</v>
      </c>
      <c r="H1180" s="78">
        <v>18394000</v>
      </c>
      <c r="I1180" s="78">
        <v>18394000</v>
      </c>
      <c r="J1180" s="79" t="s">
        <v>2874</v>
      </c>
      <c r="K1180" s="79" t="s">
        <v>2221</v>
      </c>
      <c r="L1180" s="76" t="s">
        <v>6804</v>
      </c>
      <c r="M1180" s="76" t="s">
        <v>6805</v>
      </c>
      <c r="N1180" s="76" t="s">
        <v>6806</v>
      </c>
      <c r="O1180" s="76" t="s">
        <v>6807</v>
      </c>
      <c r="P1180" s="79" t="s">
        <v>2844</v>
      </c>
      <c r="Q1180" s="79" t="s">
        <v>2845</v>
      </c>
      <c r="R1180" s="79" t="s">
        <v>2868</v>
      </c>
      <c r="S1180" s="79" t="s">
        <v>2869</v>
      </c>
      <c r="T1180" s="79" t="s">
        <v>2848</v>
      </c>
      <c r="U1180" s="80" t="s">
        <v>6808</v>
      </c>
      <c r="V1180" s="80"/>
      <c r="W1180" s="79"/>
      <c r="X1180" s="81"/>
      <c r="Y1180" s="79"/>
      <c r="Z1180" s="79"/>
      <c r="AA1180" s="82" t="str">
        <f t="shared" si="22"/>
        <v/>
      </c>
      <c r="AB1180" s="80"/>
      <c r="AC1180" s="80"/>
      <c r="AD1180" s="80"/>
      <c r="AE1180" s="76" t="s">
        <v>3382</v>
      </c>
      <c r="AF1180" s="79" t="s">
        <v>2223</v>
      </c>
      <c r="AG1180" s="76" t="s">
        <v>3088</v>
      </c>
    </row>
    <row r="1181" spans="1:33" s="83" customFormat="1" ht="63.75" x14ac:dyDescent="0.25">
      <c r="A1181" s="74" t="s">
        <v>2723</v>
      </c>
      <c r="B1181" s="75" t="s">
        <v>6809</v>
      </c>
      <c r="C1181" s="76" t="s">
        <v>6810</v>
      </c>
      <c r="D1181" s="76" t="s">
        <v>3157</v>
      </c>
      <c r="E1181" s="75" t="s">
        <v>2292</v>
      </c>
      <c r="F1181" s="84" t="s">
        <v>2834</v>
      </c>
      <c r="G1181" s="77" t="s">
        <v>2338</v>
      </c>
      <c r="H1181" s="78">
        <v>58096000</v>
      </c>
      <c r="I1181" s="78">
        <v>58096000</v>
      </c>
      <c r="J1181" s="79" t="s">
        <v>2874</v>
      </c>
      <c r="K1181" s="79" t="s">
        <v>2221</v>
      </c>
      <c r="L1181" s="76" t="s">
        <v>6804</v>
      </c>
      <c r="M1181" s="76" t="s">
        <v>6805</v>
      </c>
      <c r="N1181" s="76" t="s">
        <v>6806</v>
      </c>
      <c r="O1181" s="76" t="s">
        <v>6807</v>
      </c>
      <c r="P1181" s="79" t="s">
        <v>2844</v>
      </c>
      <c r="Q1181" s="79" t="s">
        <v>2845</v>
      </c>
      <c r="R1181" s="79" t="s">
        <v>2868</v>
      </c>
      <c r="S1181" s="79" t="s">
        <v>2869</v>
      </c>
      <c r="T1181" s="79" t="s">
        <v>2848</v>
      </c>
      <c r="U1181" s="80" t="s">
        <v>6811</v>
      </c>
      <c r="V1181" s="80"/>
      <c r="W1181" s="79"/>
      <c r="X1181" s="81"/>
      <c r="Y1181" s="79"/>
      <c r="Z1181" s="79"/>
      <c r="AA1181" s="82" t="str">
        <f t="shared" si="22"/>
        <v/>
      </c>
      <c r="AB1181" s="80"/>
      <c r="AC1181" s="80"/>
      <c r="AD1181" s="80"/>
      <c r="AE1181" s="76" t="s">
        <v>3382</v>
      </c>
      <c r="AF1181" s="79" t="s">
        <v>2223</v>
      </c>
      <c r="AG1181" s="76" t="s">
        <v>3088</v>
      </c>
    </row>
    <row r="1182" spans="1:33" s="83" customFormat="1" ht="102" x14ac:dyDescent="0.25">
      <c r="A1182" s="74" t="s">
        <v>2723</v>
      </c>
      <c r="B1182" s="75" t="s">
        <v>2849</v>
      </c>
      <c r="C1182" s="76" t="s">
        <v>6812</v>
      </c>
      <c r="D1182" s="76" t="s">
        <v>4128</v>
      </c>
      <c r="E1182" s="75" t="s">
        <v>2292</v>
      </c>
      <c r="F1182" s="84" t="s">
        <v>2834</v>
      </c>
      <c r="G1182" s="85" t="s">
        <v>2330</v>
      </c>
      <c r="H1182" s="78">
        <v>1076266647</v>
      </c>
      <c r="I1182" s="78">
        <v>876271135</v>
      </c>
      <c r="J1182" s="79" t="s">
        <v>4136</v>
      </c>
      <c r="K1182" s="79" t="s">
        <v>2544</v>
      </c>
      <c r="L1182" s="76" t="s">
        <v>3377</v>
      </c>
      <c r="M1182" s="76" t="s">
        <v>2583</v>
      </c>
      <c r="N1182" s="76" t="s">
        <v>6813</v>
      </c>
      <c r="O1182" s="76" t="s">
        <v>6814</v>
      </c>
      <c r="P1182" s="79" t="s">
        <v>2844</v>
      </c>
      <c r="Q1182" s="79" t="s">
        <v>2845</v>
      </c>
      <c r="R1182" s="79" t="s">
        <v>2846</v>
      </c>
      <c r="S1182" s="79" t="s">
        <v>2847</v>
      </c>
      <c r="T1182" s="79" t="s">
        <v>2848</v>
      </c>
      <c r="U1182" s="80" t="s">
        <v>6815</v>
      </c>
      <c r="V1182" s="80">
        <v>7725</v>
      </c>
      <c r="W1182" s="79">
        <v>19131</v>
      </c>
      <c r="X1182" s="81">
        <v>43038</v>
      </c>
      <c r="Y1182" s="79" t="s">
        <v>6816</v>
      </c>
      <c r="Z1182" s="79">
        <v>4600007911</v>
      </c>
      <c r="AA1182" s="82">
        <f t="shared" si="22"/>
        <v>1</v>
      </c>
      <c r="AB1182" s="80" t="s">
        <v>2645</v>
      </c>
      <c r="AC1182" s="80" t="s">
        <v>6747</v>
      </c>
      <c r="AD1182" s="80">
        <v>1</v>
      </c>
      <c r="AE1182" s="76" t="s">
        <v>3377</v>
      </c>
      <c r="AF1182" s="79" t="s">
        <v>2223</v>
      </c>
      <c r="AG1182" s="76" t="s">
        <v>3088</v>
      </c>
    </row>
    <row r="1183" spans="1:33" s="83" customFormat="1" ht="102" x14ac:dyDescent="0.25">
      <c r="A1183" s="74" t="s">
        <v>2723</v>
      </c>
      <c r="B1183" s="75" t="s">
        <v>2849</v>
      </c>
      <c r="C1183" s="76" t="s">
        <v>6812</v>
      </c>
      <c r="D1183" s="76" t="s">
        <v>3161</v>
      </c>
      <c r="E1183" s="75" t="s">
        <v>2257</v>
      </c>
      <c r="F1183" s="84" t="s">
        <v>2834</v>
      </c>
      <c r="G1183" s="85" t="s">
        <v>2330</v>
      </c>
      <c r="H1183" s="78">
        <v>1100000000</v>
      </c>
      <c r="I1183" s="78">
        <v>60000000</v>
      </c>
      <c r="J1183" s="79" t="s">
        <v>2409</v>
      </c>
      <c r="K1183" s="79" t="s">
        <v>2886</v>
      </c>
      <c r="L1183" s="76" t="s">
        <v>3377</v>
      </c>
      <c r="M1183" s="76" t="s">
        <v>2583</v>
      </c>
      <c r="N1183" s="76" t="s">
        <v>6813</v>
      </c>
      <c r="O1183" s="76" t="s">
        <v>6814</v>
      </c>
      <c r="P1183" s="79" t="s">
        <v>2844</v>
      </c>
      <c r="Q1183" s="79" t="s">
        <v>2845</v>
      </c>
      <c r="R1183" s="79" t="s">
        <v>2846</v>
      </c>
      <c r="S1183" s="79" t="s">
        <v>2847</v>
      </c>
      <c r="T1183" s="79" t="s">
        <v>2848</v>
      </c>
      <c r="U1183" s="80" t="s">
        <v>6815</v>
      </c>
      <c r="V1183" s="80"/>
      <c r="W1183" s="79"/>
      <c r="X1183" s="81"/>
      <c r="Y1183" s="79"/>
      <c r="Z1183" s="79"/>
      <c r="AA1183" s="82" t="str">
        <f t="shared" si="22"/>
        <v/>
      </c>
      <c r="AB1183" s="80"/>
      <c r="AC1183" s="80"/>
      <c r="AD1183" s="80" t="s">
        <v>5482</v>
      </c>
      <c r="AE1183" s="76" t="s">
        <v>3377</v>
      </c>
      <c r="AF1183" s="79" t="s">
        <v>2223</v>
      </c>
      <c r="AG1183" s="76" t="s">
        <v>3088</v>
      </c>
    </row>
    <row r="1184" spans="1:33" s="83" customFormat="1" ht="102" x14ac:dyDescent="0.25">
      <c r="A1184" s="74" t="s">
        <v>2723</v>
      </c>
      <c r="B1184" s="75" t="s">
        <v>6817</v>
      </c>
      <c r="C1184" s="76" t="s">
        <v>6818</v>
      </c>
      <c r="D1184" s="76" t="s">
        <v>3165</v>
      </c>
      <c r="E1184" s="75" t="s">
        <v>2488</v>
      </c>
      <c r="F1184" s="75" t="s">
        <v>2326</v>
      </c>
      <c r="G1184" s="85" t="s">
        <v>2330</v>
      </c>
      <c r="H1184" s="78">
        <v>130000000</v>
      </c>
      <c r="I1184" s="78">
        <v>130000000</v>
      </c>
      <c r="J1184" s="79" t="s">
        <v>2874</v>
      </c>
      <c r="K1184" s="79" t="s">
        <v>2221</v>
      </c>
      <c r="L1184" s="76" t="s">
        <v>3377</v>
      </c>
      <c r="M1184" s="76" t="s">
        <v>2583</v>
      </c>
      <c r="N1184" s="76" t="s">
        <v>6819</v>
      </c>
      <c r="O1184" s="76" t="s">
        <v>6814</v>
      </c>
      <c r="P1184" s="79" t="s">
        <v>2844</v>
      </c>
      <c r="Q1184" s="79" t="s">
        <v>2845</v>
      </c>
      <c r="R1184" s="79" t="s">
        <v>2846</v>
      </c>
      <c r="S1184" s="79" t="s">
        <v>2847</v>
      </c>
      <c r="T1184" s="79" t="s">
        <v>2848</v>
      </c>
      <c r="U1184" s="80" t="s">
        <v>6815</v>
      </c>
      <c r="V1184" s="80"/>
      <c r="W1184" s="79"/>
      <c r="X1184" s="81"/>
      <c r="Y1184" s="79"/>
      <c r="Z1184" s="79"/>
      <c r="AA1184" s="82" t="str">
        <f t="shared" si="22"/>
        <v/>
      </c>
      <c r="AB1184" s="80"/>
      <c r="AC1184" s="80"/>
      <c r="AD1184" s="80" t="s">
        <v>5482</v>
      </c>
      <c r="AE1184" s="76" t="s">
        <v>3377</v>
      </c>
      <c r="AF1184" s="79" t="s">
        <v>2223</v>
      </c>
      <c r="AG1184" s="76" t="s">
        <v>3088</v>
      </c>
    </row>
    <row r="1185" spans="1:33" s="83" customFormat="1" ht="63.75" x14ac:dyDescent="0.25">
      <c r="A1185" s="74" t="s">
        <v>2723</v>
      </c>
      <c r="B1185" s="76" t="s">
        <v>6820</v>
      </c>
      <c r="C1185" s="76" t="s">
        <v>6821</v>
      </c>
      <c r="D1185" s="76" t="s">
        <v>3163</v>
      </c>
      <c r="E1185" s="75" t="s">
        <v>2224</v>
      </c>
      <c r="F1185" s="75" t="s">
        <v>2291</v>
      </c>
      <c r="G1185" s="85" t="s">
        <v>2330</v>
      </c>
      <c r="H1185" s="78">
        <v>415000000</v>
      </c>
      <c r="I1185" s="78">
        <v>0</v>
      </c>
      <c r="J1185" s="79" t="s">
        <v>2874</v>
      </c>
      <c r="K1185" s="79" t="s">
        <v>2221</v>
      </c>
      <c r="L1185" s="76" t="s">
        <v>3377</v>
      </c>
      <c r="M1185" s="76" t="s">
        <v>2583</v>
      </c>
      <c r="N1185" s="76" t="s">
        <v>6822</v>
      </c>
      <c r="O1185" s="76" t="s">
        <v>6814</v>
      </c>
      <c r="P1185" s="79" t="s">
        <v>2844</v>
      </c>
      <c r="Q1185" s="79" t="s">
        <v>2845</v>
      </c>
      <c r="R1185" s="79" t="s">
        <v>2846</v>
      </c>
      <c r="S1185" s="79" t="s">
        <v>2847</v>
      </c>
      <c r="T1185" s="79" t="s">
        <v>2848</v>
      </c>
      <c r="U1185" s="80" t="s">
        <v>6815</v>
      </c>
      <c r="V1185" s="80"/>
      <c r="W1185" s="79"/>
      <c r="X1185" s="81"/>
      <c r="Y1185" s="79"/>
      <c r="Z1185" s="79"/>
      <c r="AA1185" s="82" t="str">
        <f t="shared" si="22"/>
        <v/>
      </c>
      <c r="AB1185" s="80"/>
      <c r="AC1185" s="80"/>
      <c r="AD1185" s="80" t="s">
        <v>5482</v>
      </c>
      <c r="AE1185" s="76" t="s">
        <v>3377</v>
      </c>
      <c r="AF1185" s="79" t="s">
        <v>2223</v>
      </c>
      <c r="AG1185" s="76" t="s">
        <v>3088</v>
      </c>
    </row>
    <row r="1186" spans="1:33" s="83" customFormat="1" ht="63.75" x14ac:dyDescent="0.25">
      <c r="A1186" s="74" t="s">
        <v>2723</v>
      </c>
      <c r="B1186" s="75">
        <v>41121807</v>
      </c>
      <c r="C1186" s="76" t="s">
        <v>6823</v>
      </c>
      <c r="D1186" s="76" t="s">
        <v>3157</v>
      </c>
      <c r="E1186" s="75" t="s">
        <v>2347</v>
      </c>
      <c r="F1186" s="84" t="s">
        <v>2834</v>
      </c>
      <c r="G1186" s="85" t="s">
        <v>2330</v>
      </c>
      <c r="H1186" s="78">
        <v>135000000</v>
      </c>
      <c r="I1186" s="78">
        <v>0</v>
      </c>
      <c r="J1186" s="79" t="s">
        <v>2874</v>
      </c>
      <c r="K1186" s="79" t="s">
        <v>2221</v>
      </c>
      <c r="L1186" s="76" t="s">
        <v>3377</v>
      </c>
      <c r="M1186" s="76" t="s">
        <v>2583</v>
      </c>
      <c r="N1186" s="76" t="s">
        <v>6824</v>
      </c>
      <c r="O1186" s="76" t="s">
        <v>6814</v>
      </c>
      <c r="P1186" s="79" t="s">
        <v>2844</v>
      </c>
      <c r="Q1186" s="79" t="s">
        <v>2845</v>
      </c>
      <c r="R1186" s="79" t="s">
        <v>2846</v>
      </c>
      <c r="S1186" s="79" t="s">
        <v>2847</v>
      </c>
      <c r="T1186" s="79" t="s">
        <v>2848</v>
      </c>
      <c r="U1186" s="80" t="s">
        <v>6815</v>
      </c>
      <c r="V1186" s="80"/>
      <c r="W1186" s="79"/>
      <c r="X1186" s="81"/>
      <c r="Y1186" s="79"/>
      <c r="Z1186" s="79"/>
      <c r="AA1186" s="82" t="str">
        <f t="shared" si="22"/>
        <v/>
      </c>
      <c r="AB1186" s="80"/>
      <c r="AC1186" s="80"/>
      <c r="AD1186" s="80" t="s">
        <v>5482</v>
      </c>
      <c r="AE1186" s="76" t="s">
        <v>3377</v>
      </c>
      <c r="AF1186" s="79" t="s">
        <v>2223</v>
      </c>
      <c r="AG1186" s="76" t="s">
        <v>3088</v>
      </c>
    </row>
    <row r="1187" spans="1:33" s="83" customFormat="1" ht="38.25" x14ac:dyDescent="0.25">
      <c r="A1187" s="74" t="s">
        <v>2723</v>
      </c>
      <c r="B1187" s="75">
        <v>41116118</v>
      </c>
      <c r="C1187" s="76" t="s">
        <v>6825</v>
      </c>
      <c r="D1187" s="76" t="s">
        <v>4603</v>
      </c>
      <c r="E1187" s="75" t="s">
        <v>2515</v>
      </c>
      <c r="F1187" s="75" t="s">
        <v>2291</v>
      </c>
      <c r="G1187" s="85" t="s">
        <v>2330</v>
      </c>
      <c r="H1187" s="78">
        <v>100000000</v>
      </c>
      <c r="I1187" s="78">
        <v>100000000</v>
      </c>
      <c r="J1187" s="79" t="s">
        <v>2874</v>
      </c>
      <c r="K1187" s="79" t="s">
        <v>2221</v>
      </c>
      <c r="L1187" s="76" t="s">
        <v>6826</v>
      </c>
      <c r="M1187" s="76" t="s">
        <v>6827</v>
      </c>
      <c r="N1187" s="76" t="s">
        <v>6828</v>
      </c>
      <c r="O1187" s="76" t="s">
        <v>6829</v>
      </c>
      <c r="P1187" s="79" t="s">
        <v>2844</v>
      </c>
      <c r="Q1187" s="79" t="s">
        <v>2845</v>
      </c>
      <c r="R1187" s="79" t="s">
        <v>6830</v>
      </c>
      <c r="S1187" s="79" t="s">
        <v>2850</v>
      </c>
      <c r="T1187" s="79" t="s">
        <v>2848</v>
      </c>
      <c r="U1187" s="80" t="s">
        <v>6831</v>
      </c>
      <c r="V1187" s="80"/>
      <c r="W1187" s="79"/>
      <c r="X1187" s="81"/>
      <c r="Y1187" s="79"/>
      <c r="Z1187" s="79"/>
      <c r="AA1187" s="82" t="str">
        <f t="shared" si="22"/>
        <v/>
      </c>
      <c r="AB1187" s="80"/>
      <c r="AC1187" s="80"/>
      <c r="AD1187" s="80"/>
      <c r="AE1187" s="76" t="s">
        <v>6826</v>
      </c>
      <c r="AF1187" s="79" t="s">
        <v>2223</v>
      </c>
      <c r="AG1187" s="76" t="s">
        <v>3088</v>
      </c>
    </row>
    <row r="1188" spans="1:33" s="83" customFormat="1" ht="38.25" x14ac:dyDescent="0.25">
      <c r="A1188" s="74" t="s">
        <v>2723</v>
      </c>
      <c r="B1188" s="75" t="s">
        <v>6764</v>
      </c>
      <c r="C1188" s="76" t="s">
        <v>6832</v>
      </c>
      <c r="D1188" s="76" t="s">
        <v>4685</v>
      </c>
      <c r="E1188" s="75" t="s">
        <v>2224</v>
      </c>
      <c r="F1188" s="75" t="s">
        <v>2260</v>
      </c>
      <c r="G1188" s="85" t="s">
        <v>2330</v>
      </c>
      <c r="H1188" s="78">
        <v>10000000</v>
      </c>
      <c r="I1188" s="78">
        <v>10000000</v>
      </c>
      <c r="J1188" s="79" t="s">
        <v>2874</v>
      </c>
      <c r="K1188" s="79" t="s">
        <v>2221</v>
      </c>
      <c r="L1188" s="76" t="s">
        <v>6826</v>
      </c>
      <c r="M1188" s="76" t="s">
        <v>6827</v>
      </c>
      <c r="N1188" s="76" t="s">
        <v>6828</v>
      </c>
      <c r="O1188" s="76" t="s">
        <v>6829</v>
      </c>
      <c r="P1188" s="79" t="s">
        <v>2844</v>
      </c>
      <c r="Q1188" s="79" t="s">
        <v>2845</v>
      </c>
      <c r="R1188" s="79" t="s">
        <v>6830</v>
      </c>
      <c r="S1188" s="79" t="s">
        <v>2850</v>
      </c>
      <c r="T1188" s="79" t="s">
        <v>2848</v>
      </c>
      <c r="U1188" s="80" t="s">
        <v>6831</v>
      </c>
      <c r="V1188" s="80"/>
      <c r="W1188" s="79"/>
      <c r="X1188" s="81"/>
      <c r="Y1188" s="79"/>
      <c r="Z1188" s="79"/>
      <c r="AA1188" s="82" t="str">
        <f t="shared" si="22"/>
        <v/>
      </c>
      <c r="AB1188" s="80"/>
      <c r="AC1188" s="80"/>
      <c r="AD1188" s="80"/>
      <c r="AE1188" s="76" t="s">
        <v>6826</v>
      </c>
      <c r="AF1188" s="79" t="s">
        <v>2223</v>
      </c>
      <c r="AG1188" s="76" t="s">
        <v>3088</v>
      </c>
    </row>
    <row r="1189" spans="1:33" s="83" customFormat="1" ht="63.75" x14ac:dyDescent="0.25">
      <c r="A1189" s="74" t="s">
        <v>2723</v>
      </c>
      <c r="B1189" s="75">
        <v>82101801</v>
      </c>
      <c r="C1189" s="76" t="s">
        <v>6833</v>
      </c>
      <c r="D1189" s="76" t="s">
        <v>3157</v>
      </c>
      <c r="E1189" s="75" t="s">
        <v>2224</v>
      </c>
      <c r="F1189" s="84" t="s">
        <v>2834</v>
      </c>
      <c r="G1189" s="77" t="s">
        <v>2338</v>
      </c>
      <c r="H1189" s="78">
        <v>100000000</v>
      </c>
      <c r="I1189" s="78">
        <v>36394000</v>
      </c>
      <c r="J1189" s="79" t="s">
        <v>2874</v>
      </c>
      <c r="K1189" s="79" t="s">
        <v>2221</v>
      </c>
      <c r="L1189" s="76" t="s">
        <v>6760</v>
      </c>
      <c r="M1189" s="76" t="s">
        <v>2583</v>
      </c>
      <c r="N1189" s="76" t="s">
        <v>6834</v>
      </c>
      <c r="O1189" s="76" t="s">
        <v>6762</v>
      </c>
      <c r="P1189" s="79" t="s">
        <v>2844</v>
      </c>
      <c r="Q1189" s="79" t="s">
        <v>2845</v>
      </c>
      <c r="R1189" s="79" t="s">
        <v>2853</v>
      </c>
      <c r="S1189" s="79" t="s">
        <v>2854</v>
      </c>
      <c r="T1189" s="79" t="s">
        <v>2848</v>
      </c>
      <c r="U1189" s="80" t="s">
        <v>445</v>
      </c>
      <c r="V1189" s="80"/>
      <c r="W1189" s="79"/>
      <c r="X1189" s="81"/>
      <c r="Y1189" s="79"/>
      <c r="Z1189" s="79"/>
      <c r="AA1189" s="82" t="str">
        <f t="shared" si="22"/>
        <v/>
      </c>
      <c r="AB1189" s="80"/>
      <c r="AC1189" s="80"/>
      <c r="AD1189" s="80"/>
      <c r="AE1189" s="76" t="s">
        <v>3379</v>
      </c>
      <c r="AF1189" s="79" t="s">
        <v>2223</v>
      </c>
      <c r="AG1189" s="76" t="s">
        <v>3088</v>
      </c>
    </row>
    <row r="1190" spans="1:33" s="83" customFormat="1" ht="63.75" x14ac:dyDescent="0.25">
      <c r="A1190" s="74" t="s">
        <v>2723</v>
      </c>
      <c r="B1190" s="75">
        <v>82101801</v>
      </c>
      <c r="C1190" s="76" t="s">
        <v>6833</v>
      </c>
      <c r="D1190" s="76" t="s">
        <v>3157</v>
      </c>
      <c r="E1190" s="75" t="s">
        <v>2224</v>
      </c>
      <c r="F1190" s="84" t="s">
        <v>2834</v>
      </c>
      <c r="G1190" s="85" t="s">
        <v>2330</v>
      </c>
      <c r="H1190" s="78">
        <v>31059637</v>
      </c>
      <c r="I1190" s="78">
        <v>31059637</v>
      </c>
      <c r="J1190" s="79" t="s">
        <v>2874</v>
      </c>
      <c r="K1190" s="79" t="s">
        <v>2221</v>
      </c>
      <c r="L1190" s="76" t="s">
        <v>6777</v>
      </c>
      <c r="M1190" s="76" t="s">
        <v>2583</v>
      </c>
      <c r="N1190" s="76" t="s">
        <v>6778</v>
      </c>
      <c r="O1190" s="76" t="s">
        <v>6779</v>
      </c>
      <c r="P1190" s="79" t="s">
        <v>2844</v>
      </c>
      <c r="Q1190" s="79" t="s">
        <v>2845</v>
      </c>
      <c r="R1190" s="79" t="s">
        <v>2858</v>
      </c>
      <c r="S1190" s="79" t="s">
        <v>2859</v>
      </c>
      <c r="T1190" s="79" t="s">
        <v>2848</v>
      </c>
      <c r="U1190" s="80" t="s">
        <v>6780</v>
      </c>
      <c r="V1190" s="80"/>
      <c r="W1190" s="79"/>
      <c r="X1190" s="81"/>
      <c r="Y1190" s="79"/>
      <c r="Z1190" s="79"/>
      <c r="AA1190" s="82" t="str">
        <f t="shared" si="22"/>
        <v/>
      </c>
      <c r="AB1190" s="80"/>
      <c r="AC1190" s="80"/>
      <c r="AD1190" s="80"/>
      <c r="AE1190" s="76">
        <v>1</v>
      </c>
      <c r="AF1190" s="79" t="s">
        <v>2223</v>
      </c>
      <c r="AG1190" s="76" t="s">
        <v>3088</v>
      </c>
    </row>
    <row r="1191" spans="1:33" s="83" customFormat="1" ht="63.75" x14ac:dyDescent="0.25">
      <c r="A1191" s="74" t="s">
        <v>2723</v>
      </c>
      <c r="B1191" s="75">
        <v>82101801</v>
      </c>
      <c r="C1191" s="76" t="s">
        <v>6833</v>
      </c>
      <c r="D1191" s="76" t="s">
        <v>3157</v>
      </c>
      <c r="E1191" s="75" t="s">
        <v>2224</v>
      </c>
      <c r="F1191" s="84" t="s">
        <v>2834</v>
      </c>
      <c r="G1191" s="77" t="s">
        <v>2338</v>
      </c>
      <c r="H1191" s="78">
        <v>100000000</v>
      </c>
      <c r="I1191" s="78">
        <v>100000000</v>
      </c>
      <c r="J1191" s="79" t="s">
        <v>2874</v>
      </c>
      <c r="K1191" s="79" t="s">
        <v>2221</v>
      </c>
      <c r="L1191" s="76" t="s">
        <v>3378</v>
      </c>
      <c r="M1191" s="76" t="s">
        <v>2410</v>
      </c>
      <c r="N1191" s="76" t="s">
        <v>6792</v>
      </c>
      <c r="O1191" s="76" t="s">
        <v>6793</v>
      </c>
      <c r="P1191" s="79" t="s">
        <v>2844</v>
      </c>
      <c r="Q1191" s="79" t="s">
        <v>2845</v>
      </c>
      <c r="R1191" s="79" t="s">
        <v>2865</v>
      </c>
      <c r="S1191" s="79" t="s">
        <v>2866</v>
      </c>
      <c r="T1191" s="79" t="s">
        <v>2848</v>
      </c>
      <c r="U1191" s="80" t="s">
        <v>6800</v>
      </c>
      <c r="V1191" s="80"/>
      <c r="W1191" s="79"/>
      <c r="X1191" s="81"/>
      <c r="Y1191" s="79"/>
      <c r="Z1191" s="79"/>
      <c r="AA1191" s="82" t="str">
        <f t="shared" si="22"/>
        <v/>
      </c>
      <c r="AB1191" s="80"/>
      <c r="AC1191" s="80"/>
      <c r="AD1191" s="80"/>
      <c r="AE1191" s="76"/>
      <c r="AF1191" s="79" t="s">
        <v>2223</v>
      </c>
      <c r="AG1191" s="76" t="s">
        <v>3088</v>
      </c>
    </row>
    <row r="1192" spans="1:33" s="83" customFormat="1" ht="63.75" x14ac:dyDescent="0.25">
      <c r="A1192" s="74" t="s">
        <v>2723</v>
      </c>
      <c r="B1192" s="75">
        <v>82101801</v>
      </c>
      <c r="C1192" s="76" t="s">
        <v>6833</v>
      </c>
      <c r="D1192" s="76" t="s">
        <v>3157</v>
      </c>
      <c r="E1192" s="75" t="s">
        <v>2224</v>
      </c>
      <c r="F1192" s="84" t="s">
        <v>2834</v>
      </c>
      <c r="G1192" s="85" t="s">
        <v>2330</v>
      </c>
      <c r="H1192" s="78">
        <v>150000000</v>
      </c>
      <c r="I1192" s="78">
        <v>0</v>
      </c>
      <c r="J1192" s="79" t="s">
        <v>2874</v>
      </c>
      <c r="K1192" s="79" t="s">
        <v>2221</v>
      </c>
      <c r="L1192" s="76" t="s">
        <v>3380</v>
      </c>
      <c r="M1192" s="76" t="s">
        <v>2583</v>
      </c>
      <c r="N1192" s="76" t="s">
        <v>6784</v>
      </c>
      <c r="O1192" s="76" t="s">
        <v>6785</v>
      </c>
      <c r="P1192" s="79" t="s">
        <v>2844</v>
      </c>
      <c r="Q1192" s="79" t="s">
        <v>2845</v>
      </c>
      <c r="R1192" s="79" t="s">
        <v>2855</v>
      </c>
      <c r="S1192" s="79" t="s">
        <v>2856</v>
      </c>
      <c r="T1192" s="79" t="s">
        <v>2848</v>
      </c>
      <c r="U1192" s="80" t="s">
        <v>6786</v>
      </c>
      <c r="V1192" s="80"/>
      <c r="W1192" s="79"/>
      <c r="X1192" s="81"/>
      <c r="Y1192" s="79"/>
      <c r="Z1192" s="79"/>
      <c r="AA1192" s="82" t="str">
        <f t="shared" si="22"/>
        <v/>
      </c>
      <c r="AB1192" s="80"/>
      <c r="AC1192" s="80"/>
      <c r="AD1192" s="80"/>
      <c r="AE1192" s="76"/>
      <c r="AF1192" s="79" t="s">
        <v>2223</v>
      </c>
      <c r="AG1192" s="76" t="s">
        <v>3088</v>
      </c>
    </row>
    <row r="1193" spans="1:33" s="83" customFormat="1" ht="63.75" x14ac:dyDescent="0.25">
      <c r="A1193" s="74" t="s">
        <v>2723</v>
      </c>
      <c r="B1193" s="75">
        <v>82101801</v>
      </c>
      <c r="C1193" s="76" t="s">
        <v>6833</v>
      </c>
      <c r="D1193" s="76" t="s">
        <v>3157</v>
      </c>
      <c r="E1193" s="75" t="s">
        <v>2224</v>
      </c>
      <c r="F1193" s="84" t="s">
        <v>2834</v>
      </c>
      <c r="G1193" s="85" t="s">
        <v>2330</v>
      </c>
      <c r="H1193" s="78">
        <v>150000000</v>
      </c>
      <c r="I1193" s="78">
        <v>0</v>
      </c>
      <c r="J1193" s="79" t="s">
        <v>2874</v>
      </c>
      <c r="K1193" s="79" t="s">
        <v>2221</v>
      </c>
      <c r="L1193" s="76" t="s">
        <v>6826</v>
      </c>
      <c r="M1193" s="76" t="s">
        <v>6827</v>
      </c>
      <c r="N1193" s="76" t="s">
        <v>6828</v>
      </c>
      <c r="O1193" s="76" t="s">
        <v>6829</v>
      </c>
      <c r="P1193" s="79" t="s">
        <v>2844</v>
      </c>
      <c r="Q1193" s="79" t="s">
        <v>2845</v>
      </c>
      <c r="R1193" s="79" t="s">
        <v>6830</v>
      </c>
      <c r="S1193" s="79" t="s">
        <v>2850</v>
      </c>
      <c r="T1193" s="79" t="s">
        <v>2848</v>
      </c>
      <c r="U1193" s="80" t="s">
        <v>6831</v>
      </c>
      <c r="V1193" s="80"/>
      <c r="W1193" s="79"/>
      <c r="X1193" s="81"/>
      <c r="Y1193" s="79"/>
      <c r="Z1193" s="79"/>
      <c r="AA1193" s="82" t="str">
        <f t="shared" si="22"/>
        <v/>
      </c>
      <c r="AB1193" s="80"/>
      <c r="AC1193" s="80"/>
      <c r="AD1193" s="80"/>
      <c r="AE1193" s="76"/>
      <c r="AF1193" s="79" t="s">
        <v>2223</v>
      </c>
      <c r="AG1193" s="76" t="s">
        <v>3088</v>
      </c>
    </row>
    <row r="1194" spans="1:33" s="83" customFormat="1" ht="76.5" x14ac:dyDescent="0.25">
      <c r="A1194" s="74" t="s">
        <v>2723</v>
      </c>
      <c r="B1194" s="75">
        <v>82101801</v>
      </c>
      <c r="C1194" s="76" t="s">
        <v>6833</v>
      </c>
      <c r="D1194" s="76" t="s">
        <v>3157</v>
      </c>
      <c r="E1194" s="75" t="s">
        <v>2224</v>
      </c>
      <c r="F1194" s="84" t="s">
        <v>2834</v>
      </c>
      <c r="G1194" s="85" t="s">
        <v>2330</v>
      </c>
      <c r="H1194" s="78">
        <v>100000000</v>
      </c>
      <c r="I1194" s="78">
        <v>50000000</v>
      </c>
      <c r="J1194" s="79" t="s">
        <v>2874</v>
      </c>
      <c r="K1194" s="79" t="s">
        <v>2221</v>
      </c>
      <c r="L1194" s="76" t="s">
        <v>6741</v>
      </c>
      <c r="M1194" s="76" t="s">
        <v>6742</v>
      </c>
      <c r="N1194" s="76" t="s">
        <v>6743</v>
      </c>
      <c r="O1194" s="76" t="s">
        <v>6744</v>
      </c>
      <c r="P1194" s="79" t="s">
        <v>2844</v>
      </c>
      <c r="Q1194" s="79" t="s">
        <v>2845</v>
      </c>
      <c r="R1194" s="79" t="s">
        <v>2870</v>
      </c>
      <c r="S1194" s="79" t="s">
        <v>2871</v>
      </c>
      <c r="T1194" s="79" t="s">
        <v>2848</v>
      </c>
      <c r="U1194" s="80" t="s">
        <v>6745</v>
      </c>
      <c r="V1194" s="80"/>
      <c r="W1194" s="79"/>
      <c r="X1194" s="81"/>
      <c r="Y1194" s="79"/>
      <c r="Z1194" s="79"/>
      <c r="AA1194" s="82" t="str">
        <f t="shared" si="22"/>
        <v/>
      </c>
      <c r="AB1194" s="80"/>
      <c r="AC1194" s="80"/>
      <c r="AD1194" s="80" t="s">
        <v>5482</v>
      </c>
      <c r="AE1194" s="76"/>
      <c r="AF1194" s="79" t="s">
        <v>2223</v>
      </c>
      <c r="AG1194" s="76" t="s">
        <v>3088</v>
      </c>
    </row>
    <row r="1195" spans="1:33" s="83" customFormat="1" ht="63.75" x14ac:dyDescent="0.25">
      <c r="A1195" s="74" t="s">
        <v>2723</v>
      </c>
      <c r="B1195" s="75">
        <v>82101801</v>
      </c>
      <c r="C1195" s="76" t="s">
        <v>6833</v>
      </c>
      <c r="D1195" s="76" t="s">
        <v>3157</v>
      </c>
      <c r="E1195" s="75" t="s">
        <v>2224</v>
      </c>
      <c r="F1195" s="84" t="s">
        <v>2834</v>
      </c>
      <c r="G1195" s="85" t="s">
        <v>2330</v>
      </c>
      <c r="H1195" s="78">
        <v>150000000</v>
      </c>
      <c r="I1195" s="78">
        <v>0</v>
      </c>
      <c r="J1195" s="79" t="s">
        <v>2874</v>
      </c>
      <c r="K1195" s="79" t="s">
        <v>2221</v>
      </c>
      <c r="L1195" s="76" t="s">
        <v>3377</v>
      </c>
      <c r="M1195" s="76" t="s">
        <v>2583</v>
      </c>
      <c r="N1195" s="76" t="s">
        <v>6824</v>
      </c>
      <c r="O1195" s="76" t="s">
        <v>6814</v>
      </c>
      <c r="P1195" s="79" t="s">
        <v>2844</v>
      </c>
      <c r="Q1195" s="79" t="s">
        <v>2845</v>
      </c>
      <c r="R1195" s="79" t="s">
        <v>2846</v>
      </c>
      <c r="S1195" s="79" t="s">
        <v>2847</v>
      </c>
      <c r="T1195" s="79" t="s">
        <v>2848</v>
      </c>
      <c r="U1195" s="80" t="s">
        <v>6815</v>
      </c>
      <c r="V1195" s="80"/>
      <c r="W1195" s="79"/>
      <c r="X1195" s="81"/>
      <c r="Y1195" s="79"/>
      <c r="Z1195" s="79"/>
      <c r="AA1195" s="82" t="str">
        <f t="shared" si="22"/>
        <v/>
      </c>
      <c r="AB1195" s="80"/>
      <c r="AC1195" s="80"/>
      <c r="AD1195" s="80" t="s">
        <v>5482</v>
      </c>
      <c r="AE1195" s="76"/>
      <c r="AF1195" s="79" t="s">
        <v>2223</v>
      </c>
      <c r="AG1195" s="76" t="s">
        <v>3088</v>
      </c>
    </row>
    <row r="1196" spans="1:33" s="83" customFormat="1" ht="63.75" x14ac:dyDescent="0.25">
      <c r="A1196" s="74" t="s">
        <v>2723</v>
      </c>
      <c r="B1196" s="75">
        <v>82101801</v>
      </c>
      <c r="C1196" s="76" t="s">
        <v>6833</v>
      </c>
      <c r="D1196" s="76" t="s">
        <v>3157</v>
      </c>
      <c r="E1196" s="75" t="s">
        <v>2237</v>
      </c>
      <c r="F1196" s="84" t="s">
        <v>2834</v>
      </c>
      <c r="G1196" s="85" t="s">
        <v>2330</v>
      </c>
      <c r="H1196" s="78">
        <v>50000000</v>
      </c>
      <c r="I1196" s="78">
        <v>50000000</v>
      </c>
      <c r="J1196" s="79" t="s">
        <v>2874</v>
      </c>
      <c r="K1196" s="79" t="s">
        <v>2221</v>
      </c>
      <c r="L1196" s="76" t="s">
        <v>6804</v>
      </c>
      <c r="M1196" s="76" t="s">
        <v>6805</v>
      </c>
      <c r="N1196" s="76" t="s">
        <v>6806</v>
      </c>
      <c r="O1196" s="76" t="s">
        <v>6807</v>
      </c>
      <c r="P1196" s="79" t="s">
        <v>2844</v>
      </c>
      <c r="Q1196" s="79" t="s">
        <v>2845</v>
      </c>
      <c r="R1196" s="79" t="s">
        <v>2868</v>
      </c>
      <c r="S1196" s="79" t="s">
        <v>2869</v>
      </c>
      <c r="T1196" s="79" t="s">
        <v>2848</v>
      </c>
      <c r="U1196" s="80" t="s">
        <v>6808</v>
      </c>
      <c r="V1196" s="80"/>
      <c r="W1196" s="79"/>
      <c r="X1196" s="81"/>
      <c r="Y1196" s="79"/>
      <c r="Z1196" s="79"/>
      <c r="AA1196" s="82" t="str">
        <f t="shared" si="22"/>
        <v/>
      </c>
      <c r="AB1196" s="80"/>
      <c r="AC1196" s="80"/>
      <c r="AD1196" s="80"/>
      <c r="AE1196" s="76"/>
      <c r="AF1196" s="79" t="s">
        <v>2223</v>
      </c>
      <c r="AG1196" s="76" t="s">
        <v>3088</v>
      </c>
    </row>
    <row r="1197" spans="1:33" s="83" customFormat="1" ht="63.75" x14ac:dyDescent="0.25">
      <c r="A1197" s="74" t="s">
        <v>2723</v>
      </c>
      <c r="B1197" s="75" t="s">
        <v>2867</v>
      </c>
      <c r="C1197" s="76" t="s">
        <v>6835</v>
      </c>
      <c r="D1197" s="76" t="s">
        <v>4128</v>
      </c>
      <c r="E1197" s="75" t="s">
        <v>2237</v>
      </c>
      <c r="F1197" s="75" t="s">
        <v>2291</v>
      </c>
      <c r="G1197" s="77" t="s">
        <v>2338</v>
      </c>
      <c r="H1197" s="78">
        <v>160000000</v>
      </c>
      <c r="I1197" s="78">
        <v>160000000</v>
      </c>
      <c r="J1197" s="79" t="s">
        <v>2874</v>
      </c>
      <c r="K1197" s="79" t="s">
        <v>2221</v>
      </c>
      <c r="L1197" s="76" t="s">
        <v>3378</v>
      </c>
      <c r="M1197" s="76" t="s">
        <v>2410</v>
      </c>
      <c r="N1197" s="76" t="s">
        <v>6792</v>
      </c>
      <c r="O1197" s="76" t="s">
        <v>6793</v>
      </c>
      <c r="P1197" s="79" t="s">
        <v>2844</v>
      </c>
      <c r="Q1197" s="79" t="s">
        <v>2845</v>
      </c>
      <c r="R1197" s="79" t="s">
        <v>2865</v>
      </c>
      <c r="S1197" s="79" t="s">
        <v>2866</v>
      </c>
      <c r="T1197" s="79" t="s">
        <v>2848</v>
      </c>
      <c r="U1197" s="80" t="s">
        <v>6800</v>
      </c>
      <c r="V1197" s="80"/>
      <c r="W1197" s="79"/>
      <c r="X1197" s="81"/>
      <c r="Y1197" s="79"/>
      <c r="Z1197" s="79"/>
      <c r="AA1197" s="82" t="str">
        <f t="shared" si="22"/>
        <v/>
      </c>
      <c r="AB1197" s="80"/>
      <c r="AC1197" s="80"/>
      <c r="AD1197" s="80"/>
      <c r="AE1197" s="76" t="s">
        <v>6836</v>
      </c>
      <c r="AF1197" s="79" t="s">
        <v>2427</v>
      </c>
      <c r="AG1197" s="76" t="s">
        <v>3088</v>
      </c>
    </row>
    <row r="1198" spans="1:33" s="83" customFormat="1" ht="63.75" x14ac:dyDescent="0.25">
      <c r="A1198" s="74" t="s">
        <v>2723</v>
      </c>
      <c r="B1198" s="75" t="s">
        <v>2867</v>
      </c>
      <c r="C1198" s="76" t="s">
        <v>6835</v>
      </c>
      <c r="D1198" s="76" t="s">
        <v>4128</v>
      </c>
      <c r="E1198" s="75" t="s">
        <v>2257</v>
      </c>
      <c r="F1198" s="75" t="s">
        <v>2291</v>
      </c>
      <c r="G1198" s="77" t="s">
        <v>2338</v>
      </c>
      <c r="H1198" s="78">
        <v>220000000</v>
      </c>
      <c r="I1198" s="78">
        <v>60000000</v>
      </c>
      <c r="J1198" s="79" t="s">
        <v>2874</v>
      </c>
      <c r="K1198" s="79" t="s">
        <v>2221</v>
      </c>
      <c r="L1198" s="76" t="s">
        <v>6804</v>
      </c>
      <c r="M1198" s="76" t="s">
        <v>6805</v>
      </c>
      <c r="N1198" s="76" t="s">
        <v>6806</v>
      </c>
      <c r="O1198" s="76" t="s">
        <v>6807</v>
      </c>
      <c r="P1198" s="79" t="s">
        <v>2844</v>
      </c>
      <c r="Q1198" s="79" t="s">
        <v>2845</v>
      </c>
      <c r="R1198" s="79" t="s">
        <v>2868</v>
      </c>
      <c r="S1198" s="79" t="s">
        <v>2869</v>
      </c>
      <c r="T1198" s="79" t="s">
        <v>2848</v>
      </c>
      <c r="U1198" s="80" t="s">
        <v>6808</v>
      </c>
      <c r="V1198" s="80"/>
      <c r="W1198" s="79"/>
      <c r="X1198" s="81"/>
      <c r="Y1198" s="79"/>
      <c r="Z1198" s="79"/>
      <c r="AA1198" s="82" t="str">
        <f t="shared" si="22"/>
        <v/>
      </c>
      <c r="AB1198" s="80"/>
      <c r="AC1198" s="80"/>
      <c r="AD1198" s="80"/>
      <c r="AE1198" s="76" t="s">
        <v>6836</v>
      </c>
      <c r="AF1198" s="79" t="s">
        <v>2427</v>
      </c>
      <c r="AG1198" s="76" t="s">
        <v>3088</v>
      </c>
    </row>
    <row r="1199" spans="1:33" s="83" customFormat="1" ht="63.75" x14ac:dyDescent="0.25">
      <c r="A1199" s="74" t="s">
        <v>2723</v>
      </c>
      <c r="B1199" s="75">
        <v>81111800</v>
      </c>
      <c r="C1199" s="76" t="s">
        <v>2873</v>
      </c>
      <c r="D1199" s="76" t="s">
        <v>3165</v>
      </c>
      <c r="E1199" s="75" t="s">
        <v>2257</v>
      </c>
      <c r="F1199" s="79" t="s">
        <v>2336</v>
      </c>
      <c r="G1199" s="85" t="s">
        <v>2330</v>
      </c>
      <c r="H1199" s="78">
        <v>100000000</v>
      </c>
      <c r="I1199" s="78">
        <v>0</v>
      </c>
      <c r="J1199" s="79" t="s">
        <v>2874</v>
      </c>
      <c r="K1199" s="79" t="s">
        <v>2221</v>
      </c>
      <c r="L1199" s="76" t="s">
        <v>3377</v>
      </c>
      <c r="M1199" s="76" t="s">
        <v>2583</v>
      </c>
      <c r="N1199" s="76" t="s">
        <v>6819</v>
      </c>
      <c r="O1199" s="76" t="s">
        <v>6814</v>
      </c>
      <c r="P1199" s="79" t="s">
        <v>2844</v>
      </c>
      <c r="Q1199" s="79" t="s">
        <v>2845</v>
      </c>
      <c r="R1199" s="79" t="s">
        <v>2846</v>
      </c>
      <c r="S1199" s="79" t="s">
        <v>2847</v>
      </c>
      <c r="T1199" s="79" t="s">
        <v>2848</v>
      </c>
      <c r="U1199" s="80" t="s">
        <v>6815</v>
      </c>
      <c r="V1199" s="80"/>
      <c r="W1199" s="79"/>
      <c r="X1199" s="81"/>
      <c r="Y1199" s="79"/>
      <c r="Z1199" s="79"/>
      <c r="AA1199" s="82" t="str">
        <f t="shared" si="22"/>
        <v/>
      </c>
      <c r="AB1199" s="80"/>
      <c r="AC1199" s="80"/>
      <c r="AD1199" s="80" t="s">
        <v>6837</v>
      </c>
      <c r="AE1199" s="76" t="s">
        <v>3377</v>
      </c>
      <c r="AF1199" s="79" t="s">
        <v>2223</v>
      </c>
      <c r="AG1199" s="76" t="s">
        <v>3088</v>
      </c>
    </row>
    <row r="1200" spans="1:33" s="83" customFormat="1" ht="63.75" x14ac:dyDescent="0.25">
      <c r="A1200" s="74" t="s">
        <v>2723</v>
      </c>
      <c r="B1200" s="75">
        <v>81111800</v>
      </c>
      <c r="C1200" s="76" t="s">
        <v>2873</v>
      </c>
      <c r="D1200" s="76" t="s">
        <v>3165</v>
      </c>
      <c r="E1200" s="75" t="s">
        <v>2257</v>
      </c>
      <c r="F1200" s="79" t="s">
        <v>2336</v>
      </c>
      <c r="G1200" s="85" t="s">
        <v>2330</v>
      </c>
      <c r="H1200" s="78">
        <v>100000000</v>
      </c>
      <c r="I1200" s="78">
        <v>0</v>
      </c>
      <c r="J1200" s="79" t="s">
        <v>2874</v>
      </c>
      <c r="K1200" s="79" t="s">
        <v>2221</v>
      </c>
      <c r="L1200" s="76" t="s">
        <v>6760</v>
      </c>
      <c r="M1200" s="76" t="s">
        <v>2583</v>
      </c>
      <c r="N1200" s="76" t="s">
        <v>6761</v>
      </c>
      <c r="O1200" s="76" t="s">
        <v>6762</v>
      </c>
      <c r="P1200" s="79" t="s">
        <v>2844</v>
      </c>
      <c r="Q1200" s="79" t="s">
        <v>2845</v>
      </c>
      <c r="R1200" s="79" t="s">
        <v>2853</v>
      </c>
      <c r="S1200" s="79" t="s">
        <v>2854</v>
      </c>
      <c r="T1200" s="79" t="s">
        <v>2848</v>
      </c>
      <c r="U1200" s="80" t="s">
        <v>445</v>
      </c>
      <c r="V1200" s="80"/>
      <c r="W1200" s="79"/>
      <c r="X1200" s="81"/>
      <c r="Y1200" s="79"/>
      <c r="Z1200" s="79"/>
      <c r="AA1200" s="82" t="str">
        <f t="shared" si="22"/>
        <v/>
      </c>
      <c r="AB1200" s="80"/>
      <c r="AC1200" s="80"/>
      <c r="AD1200" s="80"/>
      <c r="AE1200" s="76" t="s">
        <v>6760</v>
      </c>
      <c r="AF1200" s="79" t="s">
        <v>2223</v>
      </c>
      <c r="AG1200" s="76" t="s">
        <v>3088</v>
      </c>
    </row>
    <row r="1201" spans="1:33" s="83" customFormat="1" ht="51" x14ac:dyDescent="0.25">
      <c r="A1201" s="74" t="s">
        <v>2723</v>
      </c>
      <c r="B1201" s="75">
        <v>81111800</v>
      </c>
      <c r="C1201" s="76" t="s">
        <v>2873</v>
      </c>
      <c r="D1201" s="76" t="s">
        <v>3165</v>
      </c>
      <c r="E1201" s="75" t="s">
        <v>2257</v>
      </c>
      <c r="F1201" s="79" t="s">
        <v>2336</v>
      </c>
      <c r="G1201" s="85" t="s">
        <v>2330</v>
      </c>
      <c r="H1201" s="78">
        <v>100000000</v>
      </c>
      <c r="I1201" s="78">
        <v>0</v>
      </c>
      <c r="J1201" s="79" t="s">
        <v>2874</v>
      </c>
      <c r="K1201" s="79" t="s">
        <v>2221</v>
      </c>
      <c r="L1201" s="76" t="s">
        <v>6777</v>
      </c>
      <c r="M1201" s="76" t="s">
        <v>2583</v>
      </c>
      <c r="N1201" s="76" t="s">
        <v>6778</v>
      </c>
      <c r="O1201" s="76" t="s">
        <v>6779</v>
      </c>
      <c r="P1201" s="79" t="s">
        <v>2844</v>
      </c>
      <c r="Q1201" s="79" t="s">
        <v>2845</v>
      </c>
      <c r="R1201" s="79" t="s">
        <v>2858</v>
      </c>
      <c r="S1201" s="79" t="s">
        <v>2859</v>
      </c>
      <c r="T1201" s="79" t="s">
        <v>2848</v>
      </c>
      <c r="U1201" s="80" t="s">
        <v>6780</v>
      </c>
      <c r="V1201" s="80"/>
      <c r="W1201" s="79"/>
      <c r="X1201" s="81"/>
      <c r="Y1201" s="79"/>
      <c r="Z1201" s="79"/>
      <c r="AA1201" s="82" t="str">
        <f t="shared" si="22"/>
        <v/>
      </c>
      <c r="AB1201" s="80"/>
      <c r="AC1201" s="80"/>
      <c r="AD1201" s="80"/>
      <c r="AE1201" s="76" t="s">
        <v>6777</v>
      </c>
      <c r="AF1201" s="79" t="s">
        <v>2223</v>
      </c>
      <c r="AG1201" s="76" t="s">
        <v>3088</v>
      </c>
    </row>
    <row r="1202" spans="1:33" s="83" customFormat="1" ht="63.75" x14ac:dyDescent="0.25">
      <c r="A1202" s="74" t="s">
        <v>2723</v>
      </c>
      <c r="B1202" s="75">
        <v>81111800</v>
      </c>
      <c r="C1202" s="76" t="s">
        <v>2873</v>
      </c>
      <c r="D1202" s="76" t="s">
        <v>3165</v>
      </c>
      <c r="E1202" s="75" t="s">
        <v>2257</v>
      </c>
      <c r="F1202" s="79" t="s">
        <v>2336</v>
      </c>
      <c r="G1202" s="85" t="s">
        <v>2330</v>
      </c>
      <c r="H1202" s="78">
        <v>100000000</v>
      </c>
      <c r="I1202" s="78">
        <v>0</v>
      </c>
      <c r="J1202" s="79" t="s">
        <v>2874</v>
      </c>
      <c r="K1202" s="79" t="s">
        <v>2221</v>
      </c>
      <c r="L1202" s="76" t="s">
        <v>3380</v>
      </c>
      <c r="M1202" s="76" t="s">
        <v>2583</v>
      </c>
      <c r="N1202" s="76" t="s">
        <v>6784</v>
      </c>
      <c r="O1202" s="76" t="s">
        <v>6785</v>
      </c>
      <c r="P1202" s="79" t="s">
        <v>2844</v>
      </c>
      <c r="Q1202" s="79" t="s">
        <v>2845</v>
      </c>
      <c r="R1202" s="79" t="s">
        <v>2855</v>
      </c>
      <c r="S1202" s="79" t="s">
        <v>2856</v>
      </c>
      <c r="T1202" s="79" t="s">
        <v>2848</v>
      </c>
      <c r="U1202" s="80" t="s">
        <v>6786</v>
      </c>
      <c r="V1202" s="80"/>
      <c r="W1202" s="79"/>
      <c r="X1202" s="81"/>
      <c r="Y1202" s="79"/>
      <c r="Z1202" s="79"/>
      <c r="AA1202" s="82" t="str">
        <f t="shared" si="22"/>
        <v/>
      </c>
      <c r="AB1202" s="80"/>
      <c r="AC1202" s="80"/>
      <c r="AD1202" s="80"/>
      <c r="AE1202" s="76" t="s">
        <v>3380</v>
      </c>
      <c r="AF1202" s="79" t="s">
        <v>2223</v>
      </c>
      <c r="AG1202" s="76" t="s">
        <v>3088</v>
      </c>
    </row>
    <row r="1203" spans="1:33" s="83" customFormat="1" ht="76.5" x14ac:dyDescent="0.25">
      <c r="A1203" s="74" t="s">
        <v>2723</v>
      </c>
      <c r="B1203" s="75">
        <v>81111800</v>
      </c>
      <c r="C1203" s="76" t="s">
        <v>2873</v>
      </c>
      <c r="D1203" s="76" t="s">
        <v>3165</v>
      </c>
      <c r="E1203" s="75" t="s">
        <v>2257</v>
      </c>
      <c r="F1203" s="79" t="s">
        <v>2336</v>
      </c>
      <c r="G1203" s="85" t="s">
        <v>2330</v>
      </c>
      <c r="H1203" s="78">
        <v>275000000</v>
      </c>
      <c r="I1203" s="78">
        <v>225000000</v>
      </c>
      <c r="J1203" s="79" t="s">
        <v>2874</v>
      </c>
      <c r="K1203" s="79" t="s">
        <v>2221</v>
      </c>
      <c r="L1203" s="76" t="s">
        <v>6741</v>
      </c>
      <c r="M1203" s="76" t="s">
        <v>6742</v>
      </c>
      <c r="N1203" s="76" t="s">
        <v>6743</v>
      </c>
      <c r="O1203" s="76" t="s">
        <v>6744</v>
      </c>
      <c r="P1203" s="79" t="s">
        <v>2844</v>
      </c>
      <c r="Q1203" s="79" t="s">
        <v>2845</v>
      </c>
      <c r="R1203" s="79" t="s">
        <v>2870</v>
      </c>
      <c r="S1203" s="79" t="s">
        <v>2871</v>
      </c>
      <c r="T1203" s="79" t="s">
        <v>2848</v>
      </c>
      <c r="U1203" s="80" t="s">
        <v>6745</v>
      </c>
      <c r="V1203" s="80"/>
      <c r="W1203" s="79"/>
      <c r="X1203" s="81"/>
      <c r="Y1203" s="79"/>
      <c r="Z1203" s="79"/>
      <c r="AA1203" s="82" t="str">
        <f t="shared" si="22"/>
        <v/>
      </c>
      <c r="AB1203" s="80"/>
      <c r="AC1203" s="80"/>
      <c r="AD1203" s="80" t="s">
        <v>5482</v>
      </c>
      <c r="AE1203" s="76" t="s">
        <v>6741</v>
      </c>
      <c r="AF1203" s="79" t="s">
        <v>2223</v>
      </c>
      <c r="AG1203" s="76" t="s">
        <v>3088</v>
      </c>
    </row>
    <row r="1204" spans="1:33" s="83" customFormat="1" ht="63.75" x14ac:dyDescent="0.25">
      <c r="A1204" s="74" t="s">
        <v>2723</v>
      </c>
      <c r="B1204" s="75">
        <v>81111800</v>
      </c>
      <c r="C1204" s="76" t="s">
        <v>2873</v>
      </c>
      <c r="D1204" s="76" t="s">
        <v>3165</v>
      </c>
      <c r="E1204" s="75" t="s">
        <v>2257</v>
      </c>
      <c r="F1204" s="79" t="s">
        <v>2336</v>
      </c>
      <c r="G1204" s="77" t="s">
        <v>2338</v>
      </c>
      <c r="H1204" s="78">
        <v>400000000</v>
      </c>
      <c r="I1204" s="78">
        <v>400000000</v>
      </c>
      <c r="J1204" s="79" t="s">
        <v>2874</v>
      </c>
      <c r="K1204" s="79" t="s">
        <v>2221</v>
      </c>
      <c r="L1204" s="76" t="s">
        <v>3378</v>
      </c>
      <c r="M1204" s="76" t="s">
        <v>2410</v>
      </c>
      <c r="N1204" s="76" t="s">
        <v>6792</v>
      </c>
      <c r="O1204" s="76" t="s">
        <v>6793</v>
      </c>
      <c r="P1204" s="79" t="s">
        <v>2844</v>
      </c>
      <c r="Q1204" s="79" t="s">
        <v>2845</v>
      </c>
      <c r="R1204" s="79" t="s">
        <v>2865</v>
      </c>
      <c r="S1204" s="79" t="s">
        <v>2866</v>
      </c>
      <c r="T1204" s="79" t="s">
        <v>2848</v>
      </c>
      <c r="U1204" s="80" t="s">
        <v>6800</v>
      </c>
      <c r="V1204" s="80"/>
      <c r="W1204" s="79"/>
      <c r="X1204" s="81"/>
      <c r="Y1204" s="79"/>
      <c r="Z1204" s="79"/>
      <c r="AA1204" s="82" t="str">
        <f t="shared" si="22"/>
        <v/>
      </c>
      <c r="AB1204" s="80"/>
      <c r="AC1204" s="80"/>
      <c r="AD1204" s="80"/>
      <c r="AE1204" s="76" t="s">
        <v>3378</v>
      </c>
      <c r="AF1204" s="79" t="s">
        <v>2223</v>
      </c>
      <c r="AG1204" s="76" t="s">
        <v>3088</v>
      </c>
    </row>
    <row r="1205" spans="1:33" s="83" customFormat="1" ht="63.75" x14ac:dyDescent="0.25">
      <c r="A1205" s="74" t="s">
        <v>2723</v>
      </c>
      <c r="B1205" s="75">
        <v>81111800</v>
      </c>
      <c r="C1205" s="76" t="s">
        <v>2873</v>
      </c>
      <c r="D1205" s="76" t="s">
        <v>3165</v>
      </c>
      <c r="E1205" s="75" t="s">
        <v>2257</v>
      </c>
      <c r="F1205" s="79" t="s">
        <v>2336</v>
      </c>
      <c r="G1205" s="77" t="s">
        <v>2338</v>
      </c>
      <c r="H1205" s="78">
        <v>100000000</v>
      </c>
      <c r="I1205" s="78">
        <v>100000000</v>
      </c>
      <c r="J1205" s="79" t="s">
        <v>2874</v>
      </c>
      <c r="K1205" s="79" t="s">
        <v>2221</v>
      </c>
      <c r="L1205" s="76" t="s">
        <v>6804</v>
      </c>
      <c r="M1205" s="76" t="s">
        <v>6805</v>
      </c>
      <c r="N1205" s="76" t="s">
        <v>6806</v>
      </c>
      <c r="O1205" s="76" t="s">
        <v>6807</v>
      </c>
      <c r="P1205" s="79" t="s">
        <v>2844</v>
      </c>
      <c r="Q1205" s="79" t="s">
        <v>2845</v>
      </c>
      <c r="R1205" s="79" t="s">
        <v>2868</v>
      </c>
      <c r="S1205" s="79" t="s">
        <v>2869</v>
      </c>
      <c r="T1205" s="79" t="s">
        <v>2848</v>
      </c>
      <c r="U1205" s="80" t="s">
        <v>6808</v>
      </c>
      <c r="V1205" s="80"/>
      <c r="W1205" s="79"/>
      <c r="X1205" s="81"/>
      <c r="Y1205" s="79"/>
      <c r="Z1205" s="79"/>
      <c r="AA1205" s="82" t="str">
        <f t="shared" si="22"/>
        <v/>
      </c>
      <c r="AB1205" s="80"/>
      <c r="AC1205" s="80"/>
      <c r="AD1205" s="80"/>
      <c r="AE1205" s="76" t="s">
        <v>6804</v>
      </c>
      <c r="AF1205" s="79" t="s">
        <v>2223</v>
      </c>
      <c r="AG1205" s="76" t="s">
        <v>3088</v>
      </c>
    </row>
    <row r="1206" spans="1:33" s="83" customFormat="1" ht="38.25" x14ac:dyDescent="0.25">
      <c r="A1206" s="74" t="s">
        <v>2723</v>
      </c>
      <c r="B1206" s="75">
        <v>81111800</v>
      </c>
      <c r="C1206" s="76" t="s">
        <v>2873</v>
      </c>
      <c r="D1206" s="76" t="s">
        <v>3165</v>
      </c>
      <c r="E1206" s="75" t="s">
        <v>2219</v>
      </c>
      <c r="F1206" s="79" t="s">
        <v>2336</v>
      </c>
      <c r="G1206" s="85" t="s">
        <v>2330</v>
      </c>
      <c r="H1206" s="78">
        <v>110000000</v>
      </c>
      <c r="I1206" s="78">
        <v>110000000</v>
      </c>
      <c r="J1206" s="79" t="s">
        <v>2874</v>
      </c>
      <c r="K1206" s="79" t="s">
        <v>2221</v>
      </c>
      <c r="L1206" s="76" t="s">
        <v>6838</v>
      </c>
      <c r="M1206" s="76" t="s">
        <v>6827</v>
      </c>
      <c r="N1206" s="76" t="s">
        <v>6828</v>
      </c>
      <c r="O1206" s="76" t="s">
        <v>6829</v>
      </c>
      <c r="P1206" s="79" t="s">
        <v>2844</v>
      </c>
      <c r="Q1206" s="79" t="s">
        <v>2845</v>
      </c>
      <c r="R1206" s="79" t="s">
        <v>6830</v>
      </c>
      <c r="S1206" s="79" t="s">
        <v>2850</v>
      </c>
      <c r="T1206" s="79" t="s">
        <v>2848</v>
      </c>
      <c r="U1206" s="80" t="s">
        <v>6831</v>
      </c>
      <c r="V1206" s="80"/>
      <c r="W1206" s="79"/>
      <c r="X1206" s="81"/>
      <c r="Y1206" s="79"/>
      <c r="Z1206" s="79"/>
      <c r="AA1206" s="82" t="str">
        <f t="shared" si="22"/>
        <v/>
      </c>
      <c r="AB1206" s="80"/>
      <c r="AC1206" s="80"/>
      <c r="AD1206" s="80"/>
      <c r="AE1206" s="76" t="s">
        <v>6838</v>
      </c>
      <c r="AF1206" s="79" t="s">
        <v>2223</v>
      </c>
      <c r="AG1206" s="76" t="s">
        <v>3088</v>
      </c>
    </row>
    <row r="1207" spans="1:33" s="83" customFormat="1" ht="63.75" x14ac:dyDescent="0.25">
      <c r="A1207" s="74" t="s">
        <v>2723</v>
      </c>
      <c r="B1207" s="75">
        <v>80141607</v>
      </c>
      <c r="C1207" s="76" t="s">
        <v>6839</v>
      </c>
      <c r="D1207" s="76" t="s">
        <v>3168</v>
      </c>
      <c r="E1207" s="75" t="s">
        <v>2219</v>
      </c>
      <c r="F1207" s="75" t="s">
        <v>2326</v>
      </c>
      <c r="G1207" s="85" t="s">
        <v>2330</v>
      </c>
      <c r="H1207" s="78">
        <v>24000000</v>
      </c>
      <c r="I1207" s="78">
        <v>24000000</v>
      </c>
      <c r="J1207" s="79" t="s">
        <v>2874</v>
      </c>
      <c r="K1207" s="79" t="s">
        <v>2221</v>
      </c>
      <c r="L1207" s="76" t="s">
        <v>3378</v>
      </c>
      <c r="M1207" s="76" t="s">
        <v>2410</v>
      </c>
      <c r="N1207" s="76" t="s">
        <v>6792</v>
      </c>
      <c r="O1207" s="76" t="s">
        <v>6793</v>
      </c>
      <c r="P1207" s="79" t="s">
        <v>2844</v>
      </c>
      <c r="Q1207" s="79" t="s">
        <v>2845</v>
      </c>
      <c r="R1207" s="79" t="s">
        <v>2865</v>
      </c>
      <c r="S1207" s="79" t="s">
        <v>2866</v>
      </c>
      <c r="T1207" s="79" t="s">
        <v>2848</v>
      </c>
      <c r="U1207" s="80" t="s">
        <v>6794</v>
      </c>
      <c r="V1207" s="80"/>
      <c r="W1207" s="79"/>
      <c r="X1207" s="81"/>
      <c r="Y1207" s="79"/>
      <c r="Z1207" s="79"/>
      <c r="AA1207" s="82" t="str">
        <f t="shared" si="22"/>
        <v/>
      </c>
      <c r="AB1207" s="80"/>
      <c r="AC1207" s="80"/>
      <c r="AD1207" s="80"/>
      <c r="AE1207" s="76" t="s">
        <v>3378</v>
      </c>
      <c r="AF1207" s="79" t="s">
        <v>2223</v>
      </c>
      <c r="AG1207" s="76" t="s">
        <v>3088</v>
      </c>
    </row>
    <row r="1208" spans="1:33" s="83" customFormat="1" ht="63.75" x14ac:dyDescent="0.25">
      <c r="A1208" s="74" t="s">
        <v>2723</v>
      </c>
      <c r="B1208" s="75">
        <v>80141607</v>
      </c>
      <c r="C1208" s="76" t="s">
        <v>6839</v>
      </c>
      <c r="D1208" s="76" t="s">
        <v>3168</v>
      </c>
      <c r="E1208" s="75" t="s">
        <v>2219</v>
      </c>
      <c r="F1208" s="75" t="s">
        <v>2326</v>
      </c>
      <c r="G1208" s="77" t="s">
        <v>2338</v>
      </c>
      <c r="H1208" s="78">
        <v>36394000</v>
      </c>
      <c r="I1208" s="78">
        <v>36394000</v>
      </c>
      <c r="J1208" s="79" t="s">
        <v>2874</v>
      </c>
      <c r="K1208" s="79" t="s">
        <v>2221</v>
      </c>
      <c r="L1208" s="76" t="s">
        <v>3378</v>
      </c>
      <c r="M1208" s="76" t="s">
        <v>2410</v>
      </c>
      <c r="N1208" s="76" t="s">
        <v>6792</v>
      </c>
      <c r="O1208" s="76" t="s">
        <v>6793</v>
      </c>
      <c r="P1208" s="79" t="s">
        <v>2844</v>
      </c>
      <c r="Q1208" s="79" t="s">
        <v>2845</v>
      </c>
      <c r="R1208" s="79" t="s">
        <v>2865</v>
      </c>
      <c r="S1208" s="79" t="s">
        <v>2866</v>
      </c>
      <c r="T1208" s="79" t="s">
        <v>2848</v>
      </c>
      <c r="U1208" s="80" t="s">
        <v>6800</v>
      </c>
      <c r="V1208" s="80"/>
      <c r="W1208" s="79"/>
      <c r="X1208" s="81"/>
      <c r="Y1208" s="79"/>
      <c r="Z1208" s="79"/>
      <c r="AA1208" s="82" t="str">
        <f t="shared" si="22"/>
        <v/>
      </c>
      <c r="AB1208" s="80"/>
      <c r="AC1208" s="80"/>
      <c r="AD1208" s="80"/>
      <c r="AE1208" s="76" t="s">
        <v>3378</v>
      </c>
      <c r="AF1208" s="79" t="s">
        <v>2223</v>
      </c>
      <c r="AG1208" s="76" t="s">
        <v>3088</v>
      </c>
    </row>
    <row r="1209" spans="1:33" s="83" customFormat="1" ht="51" x14ac:dyDescent="0.25">
      <c r="A1209" s="74" t="s">
        <v>2723</v>
      </c>
      <c r="B1209" s="75">
        <v>80141607</v>
      </c>
      <c r="C1209" s="76" t="s">
        <v>6839</v>
      </c>
      <c r="D1209" s="76" t="s">
        <v>3168</v>
      </c>
      <c r="E1209" s="75" t="s">
        <v>2237</v>
      </c>
      <c r="F1209" s="75" t="s">
        <v>2326</v>
      </c>
      <c r="G1209" s="85" t="s">
        <v>2330</v>
      </c>
      <c r="H1209" s="78">
        <v>80000000</v>
      </c>
      <c r="I1209" s="78">
        <v>80000000</v>
      </c>
      <c r="J1209" s="79" t="s">
        <v>2874</v>
      </c>
      <c r="K1209" s="79" t="s">
        <v>2221</v>
      </c>
      <c r="L1209" s="76" t="s">
        <v>6838</v>
      </c>
      <c r="M1209" s="76" t="s">
        <v>6827</v>
      </c>
      <c r="N1209" s="76" t="s">
        <v>6828</v>
      </c>
      <c r="O1209" s="76" t="s">
        <v>6829</v>
      </c>
      <c r="P1209" s="79" t="s">
        <v>2844</v>
      </c>
      <c r="Q1209" s="79" t="s">
        <v>2845</v>
      </c>
      <c r="R1209" s="79" t="s">
        <v>6830</v>
      </c>
      <c r="S1209" s="79" t="s">
        <v>2850</v>
      </c>
      <c r="T1209" s="79" t="s">
        <v>2848</v>
      </c>
      <c r="U1209" s="80" t="s">
        <v>6831</v>
      </c>
      <c r="V1209" s="80"/>
      <c r="W1209" s="79"/>
      <c r="X1209" s="81"/>
      <c r="Y1209" s="79"/>
      <c r="Z1209" s="79"/>
      <c r="AA1209" s="82" t="str">
        <f t="shared" si="22"/>
        <v/>
      </c>
      <c r="AB1209" s="80"/>
      <c r="AC1209" s="80"/>
      <c r="AD1209" s="80"/>
      <c r="AE1209" s="76" t="s">
        <v>6826</v>
      </c>
      <c r="AF1209" s="79" t="s">
        <v>2223</v>
      </c>
      <c r="AG1209" s="76" t="s">
        <v>3088</v>
      </c>
    </row>
    <row r="1210" spans="1:33" s="83" customFormat="1" ht="63.75" x14ac:dyDescent="0.25">
      <c r="A1210" s="74" t="s">
        <v>2723</v>
      </c>
      <c r="B1210" s="75">
        <v>80111504</v>
      </c>
      <c r="C1210" s="76" t="s">
        <v>6840</v>
      </c>
      <c r="D1210" s="76" t="s">
        <v>4128</v>
      </c>
      <c r="E1210" s="75" t="s">
        <v>2237</v>
      </c>
      <c r="F1210" s="84" t="s">
        <v>2834</v>
      </c>
      <c r="G1210" s="77" t="s">
        <v>2338</v>
      </c>
      <c r="H1210" s="78">
        <v>20000000</v>
      </c>
      <c r="I1210" s="78">
        <v>20000000</v>
      </c>
      <c r="J1210" s="79" t="s">
        <v>2874</v>
      </c>
      <c r="K1210" s="79" t="s">
        <v>2221</v>
      </c>
      <c r="L1210" s="76" t="s">
        <v>6804</v>
      </c>
      <c r="M1210" s="76" t="s">
        <v>6805</v>
      </c>
      <c r="N1210" s="76" t="s">
        <v>6806</v>
      </c>
      <c r="O1210" s="76" t="s">
        <v>6807</v>
      </c>
      <c r="P1210" s="79" t="s">
        <v>2844</v>
      </c>
      <c r="Q1210" s="79" t="s">
        <v>2845</v>
      </c>
      <c r="R1210" s="79" t="s">
        <v>2868</v>
      </c>
      <c r="S1210" s="79" t="s">
        <v>2869</v>
      </c>
      <c r="T1210" s="79" t="s">
        <v>2848</v>
      </c>
      <c r="U1210" s="80" t="s">
        <v>6808</v>
      </c>
      <c r="V1210" s="80"/>
      <c r="W1210" s="79"/>
      <c r="X1210" s="81"/>
      <c r="Y1210" s="79"/>
      <c r="Z1210" s="79"/>
      <c r="AA1210" s="82" t="str">
        <f t="shared" si="22"/>
        <v/>
      </c>
      <c r="AB1210" s="80"/>
      <c r="AC1210" s="80"/>
      <c r="AD1210" s="80"/>
      <c r="AE1210" s="76" t="s">
        <v>3382</v>
      </c>
      <c r="AF1210" s="79" t="s">
        <v>2223</v>
      </c>
      <c r="AG1210" s="76" t="s">
        <v>3088</v>
      </c>
    </row>
    <row r="1211" spans="1:33" s="83" customFormat="1" ht="63.75" x14ac:dyDescent="0.25">
      <c r="A1211" s="74" t="s">
        <v>2723</v>
      </c>
      <c r="B1211" s="75">
        <v>80111504</v>
      </c>
      <c r="C1211" s="76" t="s">
        <v>6840</v>
      </c>
      <c r="D1211" s="76" t="s">
        <v>4128</v>
      </c>
      <c r="E1211" s="75" t="s">
        <v>2237</v>
      </c>
      <c r="F1211" s="84" t="s">
        <v>2834</v>
      </c>
      <c r="G1211" s="77" t="s">
        <v>2338</v>
      </c>
      <c r="H1211" s="78">
        <v>35000000</v>
      </c>
      <c r="I1211" s="78">
        <v>35000000</v>
      </c>
      <c r="J1211" s="79" t="s">
        <v>2874</v>
      </c>
      <c r="K1211" s="79" t="s">
        <v>2221</v>
      </c>
      <c r="L1211" s="76" t="s">
        <v>3378</v>
      </c>
      <c r="M1211" s="76" t="s">
        <v>2410</v>
      </c>
      <c r="N1211" s="76" t="s">
        <v>6792</v>
      </c>
      <c r="O1211" s="76" t="s">
        <v>6793</v>
      </c>
      <c r="P1211" s="79" t="s">
        <v>2844</v>
      </c>
      <c r="Q1211" s="79" t="s">
        <v>2845</v>
      </c>
      <c r="R1211" s="79" t="s">
        <v>2865</v>
      </c>
      <c r="S1211" s="79" t="s">
        <v>2866</v>
      </c>
      <c r="T1211" s="79" t="s">
        <v>2848</v>
      </c>
      <c r="U1211" s="80" t="s">
        <v>6800</v>
      </c>
      <c r="V1211" s="80"/>
      <c r="W1211" s="79"/>
      <c r="X1211" s="81"/>
      <c r="Y1211" s="79"/>
      <c r="Z1211" s="79"/>
      <c r="AA1211" s="82" t="str">
        <f t="shared" si="22"/>
        <v/>
      </c>
      <c r="AB1211" s="80"/>
      <c r="AC1211" s="80"/>
      <c r="AD1211" s="80"/>
      <c r="AE1211" s="76" t="s">
        <v>3381</v>
      </c>
      <c r="AF1211" s="79" t="s">
        <v>2223</v>
      </c>
      <c r="AG1211" s="76" t="s">
        <v>3088</v>
      </c>
    </row>
    <row r="1212" spans="1:33" s="83" customFormat="1" ht="140.25" x14ac:dyDescent="0.25">
      <c r="A1212" s="74" t="s">
        <v>2723</v>
      </c>
      <c r="B1212" s="75" t="s">
        <v>6634</v>
      </c>
      <c r="C1212" s="76" t="s">
        <v>6841</v>
      </c>
      <c r="D1212" s="76" t="s">
        <v>4128</v>
      </c>
      <c r="E1212" s="75" t="s">
        <v>2237</v>
      </c>
      <c r="F1212" s="84" t="s">
        <v>2834</v>
      </c>
      <c r="G1212" s="77" t="s">
        <v>2338</v>
      </c>
      <c r="H1212" s="78">
        <v>394417262</v>
      </c>
      <c r="I1212" s="78">
        <v>313377076</v>
      </c>
      <c r="J1212" s="79" t="s">
        <v>4136</v>
      </c>
      <c r="K1212" s="79" t="s">
        <v>2544</v>
      </c>
      <c r="L1212" s="76" t="s">
        <v>6842</v>
      </c>
      <c r="M1212" s="76" t="s">
        <v>6843</v>
      </c>
      <c r="N1212" s="76" t="s">
        <v>6844</v>
      </c>
      <c r="O1212" s="76" t="s">
        <v>6845</v>
      </c>
      <c r="P1212" s="79" t="s">
        <v>2757</v>
      </c>
      <c r="Q1212" s="79" t="s">
        <v>6846</v>
      </c>
      <c r="R1212" s="79" t="s">
        <v>6847</v>
      </c>
      <c r="S1212" s="79" t="s">
        <v>2762</v>
      </c>
      <c r="T1212" s="79" t="s">
        <v>6846</v>
      </c>
      <c r="U1212" s="80" t="s">
        <v>6848</v>
      </c>
      <c r="V1212" s="80">
        <v>7742</v>
      </c>
      <c r="W1212" s="79">
        <v>7742</v>
      </c>
      <c r="X1212" s="81">
        <v>43049</v>
      </c>
      <c r="Y1212" s="79" t="s">
        <v>6849</v>
      </c>
      <c r="Z1212" s="79">
        <v>4600007887</v>
      </c>
      <c r="AA1212" s="82">
        <f t="shared" si="22"/>
        <v>1</v>
      </c>
      <c r="AB1212" s="80" t="s">
        <v>6850</v>
      </c>
      <c r="AC1212" s="80" t="s">
        <v>2222</v>
      </c>
      <c r="AD1212" s="80"/>
      <c r="AE1212" s="76" t="s">
        <v>6851</v>
      </c>
      <c r="AF1212" s="79" t="s">
        <v>2402</v>
      </c>
      <c r="AG1212" s="76" t="s">
        <v>3088</v>
      </c>
    </row>
    <row r="1213" spans="1:33" s="83" customFormat="1" ht="63.75" x14ac:dyDescent="0.25">
      <c r="A1213" s="74" t="s">
        <v>2723</v>
      </c>
      <c r="B1213" s="75">
        <v>81112217</v>
      </c>
      <c r="C1213" s="76" t="s">
        <v>6852</v>
      </c>
      <c r="D1213" s="76" t="s">
        <v>4128</v>
      </c>
      <c r="E1213" s="75" t="s">
        <v>2237</v>
      </c>
      <c r="F1213" s="84" t="s">
        <v>2834</v>
      </c>
      <c r="G1213" s="77" t="s">
        <v>2338</v>
      </c>
      <c r="H1213" s="78">
        <v>47419307</v>
      </c>
      <c r="I1213" s="78">
        <v>39802688</v>
      </c>
      <c r="J1213" s="79" t="s">
        <v>4136</v>
      </c>
      <c r="K1213" s="79" t="s">
        <v>2544</v>
      </c>
      <c r="L1213" s="76" t="s">
        <v>6842</v>
      </c>
      <c r="M1213" s="76" t="s">
        <v>6843</v>
      </c>
      <c r="N1213" s="76" t="s">
        <v>6844</v>
      </c>
      <c r="O1213" s="76" t="s">
        <v>6845</v>
      </c>
      <c r="P1213" s="79" t="s">
        <v>2757</v>
      </c>
      <c r="Q1213" s="79" t="s">
        <v>6846</v>
      </c>
      <c r="R1213" s="79" t="s">
        <v>6847</v>
      </c>
      <c r="S1213" s="79" t="s">
        <v>2762</v>
      </c>
      <c r="T1213" s="79" t="s">
        <v>6846</v>
      </c>
      <c r="U1213" s="80" t="s">
        <v>6853</v>
      </c>
      <c r="V1213" s="80">
        <v>7743</v>
      </c>
      <c r="W1213" s="79">
        <v>7743</v>
      </c>
      <c r="X1213" s="81">
        <v>43049</v>
      </c>
      <c r="Y1213" s="79" t="s">
        <v>6849</v>
      </c>
      <c r="Z1213" s="79">
        <v>4600007734</v>
      </c>
      <c r="AA1213" s="82">
        <f t="shared" si="22"/>
        <v>1</v>
      </c>
      <c r="AB1213" s="80" t="s">
        <v>6854</v>
      </c>
      <c r="AC1213" s="80" t="s">
        <v>2222</v>
      </c>
      <c r="AD1213" s="80"/>
      <c r="AE1213" s="76" t="s">
        <v>6855</v>
      </c>
      <c r="AF1213" s="79" t="s">
        <v>2223</v>
      </c>
      <c r="AG1213" s="76" t="s">
        <v>3088</v>
      </c>
    </row>
    <row r="1214" spans="1:33" s="83" customFormat="1" ht="63.75" x14ac:dyDescent="0.25">
      <c r="A1214" s="74" t="s">
        <v>2723</v>
      </c>
      <c r="B1214" s="75">
        <v>81112217</v>
      </c>
      <c r="C1214" s="76" t="s">
        <v>6852</v>
      </c>
      <c r="D1214" s="76" t="s">
        <v>4128</v>
      </c>
      <c r="E1214" s="75" t="s">
        <v>4695</v>
      </c>
      <c r="F1214" s="84" t="s">
        <v>2834</v>
      </c>
      <c r="G1214" s="85" t="s">
        <v>2330</v>
      </c>
      <c r="H1214" s="78">
        <v>57692978</v>
      </c>
      <c r="I1214" s="78">
        <v>41766688</v>
      </c>
      <c r="J1214" s="79" t="s">
        <v>4136</v>
      </c>
      <c r="K1214" s="79" t="s">
        <v>2544</v>
      </c>
      <c r="L1214" s="76" t="s">
        <v>6842</v>
      </c>
      <c r="M1214" s="76" t="s">
        <v>6843</v>
      </c>
      <c r="N1214" s="76" t="s">
        <v>6844</v>
      </c>
      <c r="O1214" s="76" t="s">
        <v>6845</v>
      </c>
      <c r="P1214" s="79" t="s">
        <v>2757</v>
      </c>
      <c r="Q1214" s="79" t="s">
        <v>6846</v>
      </c>
      <c r="R1214" s="79" t="s">
        <v>6847</v>
      </c>
      <c r="S1214" s="79" t="s">
        <v>2762</v>
      </c>
      <c r="T1214" s="79" t="s">
        <v>6846</v>
      </c>
      <c r="U1214" s="80" t="s">
        <v>6853</v>
      </c>
      <c r="V1214" s="80">
        <v>7743</v>
      </c>
      <c r="W1214" s="79">
        <v>7743</v>
      </c>
      <c r="X1214" s="81">
        <v>43049</v>
      </c>
      <c r="Y1214" s="79" t="s">
        <v>6849</v>
      </c>
      <c r="Z1214" s="79">
        <v>4600007734</v>
      </c>
      <c r="AA1214" s="82">
        <f t="shared" si="22"/>
        <v>1</v>
      </c>
      <c r="AB1214" s="80" t="s">
        <v>6854</v>
      </c>
      <c r="AC1214" s="80" t="s">
        <v>2222</v>
      </c>
      <c r="AD1214" s="80"/>
      <c r="AE1214" s="76" t="s">
        <v>6855</v>
      </c>
      <c r="AF1214" s="79" t="s">
        <v>2223</v>
      </c>
      <c r="AG1214" s="76" t="s">
        <v>3088</v>
      </c>
    </row>
    <row r="1215" spans="1:33" s="83" customFormat="1" ht="102" x14ac:dyDescent="0.25">
      <c r="A1215" s="74" t="s">
        <v>2723</v>
      </c>
      <c r="B1215" s="86" t="s">
        <v>5181</v>
      </c>
      <c r="C1215" s="76" t="s">
        <v>6856</v>
      </c>
      <c r="D1215" s="76" t="s">
        <v>4128</v>
      </c>
      <c r="E1215" s="75" t="s">
        <v>2266</v>
      </c>
      <c r="F1215" s="84" t="s">
        <v>2834</v>
      </c>
      <c r="G1215" s="77" t="s">
        <v>2338</v>
      </c>
      <c r="H1215" s="78">
        <v>252845821</v>
      </c>
      <c r="I1215" s="78">
        <v>214918948</v>
      </c>
      <c r="J1215" s="79" t="s">
        <v>4136</v>
      </c>
      <c r="K1215" s="79" t="s">
        <v>2544</v>
      </c>
      <c r="L1215" s="76" t="s">
        <v>6842</v>
      </c>
      <c r="M1215" s="76" t="s">
        <v>6843</v>
      </c>
      <c r="N1215" s="76" t="s">
        <v>6844</v>
      </c>
      <c r="O1215" s="76" t="s">
        <v>6845</v>
      </c>
      <c r="P1215" s="79" t="s">
        <v>2757</v>
      </c>
      <c r="Q1215" s="79" t="s">
        <v>6846</v>
      </c>
      <c r="R1215" s="79" t="s">
        <v>6847</v>
      </c>
      <c r="S1215" s="79" t="s">
        <v>2762</v>
      </c>
      <c r="T1215" s="79" t="s">
        <v>6846</v>
      </c>
      <c r="U1215" s="80" t="s">
        <v>6848</v>
      </c>
      <c r="V1215" s="80">
        <v>7782</v>
      </c>
      <c r="W1215" s="79">
        <v>7782</v>
      </c>
      <c r="X1215" s="81">
        <v>43049</v>
      </c>
      <c r="Y1215" s="79" t="s">
        <v>6849</v>
      </c>
      <c r="Z1215" s="79">
        <v>4600007763</v>
      </c>
      <c r="AA1215" s="82">
        <f t="shared" si="22"/>
        <v>1</v>
      </c>
      <c r="AB1215" s="80" t="s">
        <v>6850</v>
      </c>
      <c r="AC1215" s="80" t="s">
        <v>2222</v>
      </c>
      <c r="AD1215" s="80"/>
      <c r="AE1215" s="76" t="s">
        <v>6855</v>
      </c>
      <c r="AF1215" s="79" t="s">
        <v>2223</v>
      </c>
      <c r="AG1215" s="76" t="s">
        <v>3088</v>
      </c>
    </row>
    <row r="1216" spans="1:33" s="83" customFormat="1" ht="89.25" x14ac:dyDescent="0.25">
      <c r="A1216" s="74" t="s">
        <v>2723</v>
      </c>
      <c r="B1216" s="75">
        <v>85101501</v>
      </c>
      <c r="C1216" s="76" t="s">
        <v>6857</v>
      </c>
      <c r="D1216" s="76" t="s">
        <v>4128</v>
      </c>
      <c r="E1216" s="75" t="s">
        <v>2266</v>
      </c>
      <c r="F1216" s="84" t="s">
        <v>2834</v>
      </c>
      <c r="G1216" s="85" t="s">
        <v>2330</v>
      </c>
      <c r="H1216" s="78">
        <v>5550000000</v>
      </c>
      <c r="I1216" s="78">
        <v>3000000000</v>
      </c>
      <c r="J1216" s="79" t="s">
        <v>4136</v>
      </c>
      <c r="K1216" s="79" t="s">
        <v>2544</v>
      </c>
      <c r="L1216" s="76" t="s">
        <v>6858</v>
      </c>
      <c r="M1216" s="76" t="s">
        <v>6859</v>
      </c>
      <c r="N1216" s="76" t="s">
        <v>6860</v>
      </c>
      <c r="O1216" s="76" t="s">
        <v>6861</v>
      </c>
      <c r="P1216" s="79" t="s">
        <v>2757</v>
      </c>
      <c r="Q1216" s="79" t="s">
        <v>2767</v>
      </c>
      <c r="R1216" s="79" t="s">
        <v>2768</v>
      </c>
      <c r="S1216" s="79" t="s">
        <v>3981</v>
      </c>
      <c r="T1216" s="79" t="s">
        <v>2767</v>
      </c>
      <c r="U1216" s="80" t="s">
        <v>2769</v>
      </c>
      <c r="V1216" s="80">
        <v>7636</v>
      </c>
      <c r="W1216" s="79">
        <v>18484</v>
      </c>
      <c r="X1216" s="81"/>
      <c r="Y1216" s="79"/>
      <c r="Z1216" s="79">
        <v>4600007700</v>
      </c>
      <c r="AA1216" s="82" t="str">
        <f t="shared" si="22"/>
        <v>Información incompleta</v>
      </c>
      <c r="AB1216" s="80" t="s">
        <v>6862</v>
      </c>
      <c r="AC1216" s="80" t="s">
        <v>2222</v>
      </c>
      <c r="AD1216" s="80" t="s">
        <v>6863</v>
      </c>
      <c r="AE1216" s="76" t="s">
        <v>6864</v>
      </c>
      <c r="AF1216" s="79" t="s">
        <v>2223</v>
      </c>
      <c r="AG1216" s="76" t="s">
        <v>3088</v>
      </c>
    </row>
    <row r="1217" spans="1:33" s="83" customFormat="1" ht="89.25" x14ac:dyDescent="0.25">
      <c r="A1217" s="74" t="s">
        <v>2723</v>
      </c>
      <c r="B1217" s="75">
        <v>85101501</v>
      </c>
      <c r="C1217" s="76" t="s">
        <v>6865</v>
      </c>
      <c r="D1217" s="76" t="s">
        <v>4128</v>
      </c>
      <c r="E1217" s="75" t="s">
        <v>2266</v>
      </c>
      <c r="F1217" s="84" t="s">
        <v>2834</v>
      </c>
      <c r="G1217" s="85" t="s">
        <v>2330</v>
      </c>
      <c r="H1217" s="78">
        <v>5410908800</v>
      </c>
      <c r="I1217" s="78">
        <v>2405354400</v>
      </c>
      <c r="J1217" s="79" t="s">
        <v>4136</v>
      </c>
      <c r="K1217" s="79" t="s">
        <v>2544</v>
      </c>
      <c r="L1217" s="76" t="s">
        <v>6858</v>
      </c>
      <c r="M1217" s="76" t="s">
        <v>6859</v>
      </c>
      <c r="N1217" s="76" t="s">
        <v>6860</v>
      </c>
      <c r="O1217" s="76" t="s">
        <v>6861</v>
      </c>
      <c r="P1217" s="79" t="s">
        <v>2757</v>
      </c>
      <c r="Q1217" s="79" t="s">
        <v>2767</v>
      </c>
      <c r="R1217" s="79" t="s">
        <v>2768</v>
      </c>
      <c r="S1217" s="79" t="s">
        <v>3981</v>
      </c>
      <c r="T1217" s="79" t="s">
        <v>2767</v>
      </c>
      <c r="U1217" s="80" t="s">
        <v>2769</v>
      </c>
      <c r="V1217" s="80">
        <v>7569</v>
      </c>
      <c r="W1217" s="79">
        <v>18493</v>
      </c>
      <c r="X1217" s="81"/>
      <c r="Y1217" s="79"/>
      <c r="Z1217" s="79">
        <v>4600007650</v>
      </c>
      <c r="AA1217" s="82" t="str">
        <f t="shared" si="22"/>
        <v>Información incompleta</v>
      </c>
      <c r="AB1217" s="80" t="s">
        <v>6866</v>
      </c>
      <c r="AC1217" s="80" t="s">
        <v>2222</v>
      </c>
      <c r="AD1217" s="80" t="s">
        <v>6863</v>
      </c>
      <c r="AE1217" s="76" t="s">
        <v>6867</v>
      </c>
      <c r="AF1217" s="79" t="s">
        <v>2223</v>
      </c>
      <c r="AG1217" s="76" t="s">
        <v>3088</v>
      </c>
    </row>
    <row r="1218" spans="1:33" s="83" customFormat="1" ht="89.25" x14ac:dyDescent="0.25">
      <c r="A1218" s="74" t="s">
        <v>2723</v>
      </c>
      <c r="B1218" s="75">
        <v>85101501</v>
      </c>
      <c r="C1218" s="76" t="s">
        <v>6868</v>
      </c>
      <c r="D1218" s="76" t="s">
        <v>4128</v>
      </c>
      <c r="E1218" s="75" t="s">
        <v>6869</v>
      </c>
      <c r="F1218" s="84" t="s">
        <v>2834</v>
      </c>
      <c r="G1218" s="85" t="s">
        <v>2330</v>
      </c>
      <c r="H1218" s="78">
        <v>432939200</v>
      </c>
      <c r="I1218" s="78">
        <v>219469600</v>
      </c>
      <c r="J1218" s="79" t="s">
        <v>4136</v>
      </c>
      <c r="K1218" s="79" t="s">
        <v>2544</v>
      </c>
      <c r="L1218" s="76" t="s">
        <v>6858</v>
      </c>
      <c r="M1218" s="76" t="s">
        <v>6859</v>
      </c>
      <c r="N1218" s="76" t="s">
        <v>6860</v>
      </c>
      <c r="O1218" s="76" t="s">
        <v>6861</v>
      </c>
      <c r="P1218" s="79" t="s">
        <v>2757</v>
      </c>
      <c r="Q1218" s="79" t="s">
        <v>2767</v>
      </c>
      <c r="R1218" s="79" t="s">
        <v>2768</v>
      </c>
      <c r="S1218" s="79" t="s">
        <v>3981</v>
      </c>
      <c r="T1218" s="79" t="s">
        <v>2767</v>
      </c>
      <c r="U1218" s="80" t="s">
        <v>6870</v>
      </c>
      <c r="V1218" s="80">
        <v>7562</v>
      </c>
      <c r="W1218" s="79">
        <v>18486</v>
      </c>
      <c r="X1218" s="81"/>
      <c r="Y1218" s="79"/>
      <c r="Z1218" s="79">
        <v>46000007651</v>
      </c>
      <c r="AA1218" s="82" t="str">
        <f t="shared" si="22"/>
        <v>Información incompleta</v>
      </c>
      <c r="AB1218" s="80" t="s">
        <v>6871</v>
      </c>
      <c r="AC1218" s="80" t="s">
        <v>2222</v>
      </c>
      <c r="AD1218" s="80" t="s">
        <v>6863</v>
      </c>
      <c r="AE1218" s="76" t="s">
        <v>6864</v>
      </c>
      <c r="AF1218" s="79" t="s">
        <v>2223</v>
      </c>
      <c r="AG1218" s="76" t="s">
        <v>3088</v>
      </c>
    </row>
    <row r="1219" spans="1:33" s="83" customFormat="1" ht="76.5" x14ac:dyDescent="0.25">
      <c r="A1219" s="74" t="s">
        <v>2723</v>
      </c>
      <c r="B1219" s="75">
        <v>85101501</v>
      </c>
      <c r="C1219" s="76" t="s">
        <v>6872</v>
      </c>
      <c r="D1219" s="76" t="s">
        <v>4128</v>
      </c>
      <c r="E1219" s="75" t="s">
        <v>6873</v>
      </c>
      <c r="F1219" s="84" t="s">
        <v>2834</v>
      </c>
      <c r="G1219" s="85" t="s">
        <v>2330</v>
      </c>
      <c r="H1219" s="78">
        <v>1290000000</v>
      </c>
      <c r="I1219" s="78">
        <v>560000000</v>
      </c>
      <c r="J1219" s="79" t="s">
        <v>4136</v>
      </c>
      <c r="K1219" s="79" t="s">
        <v>2544</v>
      </c>
      <c r="L1219" s="76" t="s">
        <v>6858</v>
      </c>
      <c r="M1219" s="76" t="s">
        <v>6859</v>
      </c>
      <c r="N1219" s="76" t="s">
        <v>6860</v>
      </c>
      <c r="O1219" s="76" t="s">
        <v>6861</v>
      </c>
      <c r="P1219" s="79" t="s">
        <v>2757</v>
      </c>
      <c r="Q1219" s="79" t="s">
        <v>2767</v>
      </c>
      <c r="R1219" s="79" t="s">
        <v>2768</v>
      </c>
      <c r="S1219" s="79" t="s">
        <v>3981</v>
      </c>
      <c r="T1219" s="79" t="s">
        <v>2767</v>
      </c>
      <c r="U1219" s="80" t="s">
        <v>6870</v>
      </c>
      <c r="V1219" s="80">
        <v>7560</v>
      </c>
      <c r="W1219" s="79">
        <v>18492</v>
      </c>
      <c r="X1219" s="81"/>
      <c r="Y1219" s="79"/>
      <c r="Z1219" s="79">
        <v>46000007633</v>
      </c>
      <c r="AA1219" s="82" t="str">
        <f t="shared" si="22"/>
        <v>Información incompleta</v>
      </c>
      <c r="AB1219" s="80" t="s">
        <v>6874</v>
      </c>
      <c r="AC1219" s="80"/>
      <c r="AD1219" s="80" t="s">
        <v>6863</v>
      </c>
      <c r="AE1219" s="76" t="s">
        <v>6875</v>
      </c>
      <c r="AF1219" s="79" t="s">
        <v>2223</v>
      </c>
      <c r="AG1219" s="76" t="s">
        <v>3088</v>
      </c>
    </row>
    <row r="1220" spans="1:33" s="83" customFormat="1" ht="89.25" x14ac:dyDescent="0.25">
      <c r="A1220" s="74" t="s">
        <v>2723</v>
      </c>
      <c r="B1220" s="75">
        <v>85101501</v>
      </c>
      <c r="C1220" s="76" t="s">
        <v>2765</v>
      </c>
      <c r="D1220" s="76" t="s">
        <v>3157</v>
      </c>
      <c r="E1220" s="75" t="s">
        <v>6873</v>
      </c>
      <c r="F1220" s="84" t="s">
        <v>2834</v>
      </c>
      <c r="G1220" s="85" t="s">
        <v>2330</v>
      </c>
      <c r="H1220" s="78">
        <v>12000000000</v>
      </c>
      <c r="I1220" s="78">
        <v>5000000000</v>
      </c>
      <c r="J1220" s="76" t="s">
        <v>4136</v>
      </c>
      <c r="K1220" s="76" t="s">
        <v>5460</v>
      </c>
      <c r="L1220" s="76" t="s">
        <v>6858</v>
      </c>
      <c r="M1220" s="76" t="s">
        <v>6859</v>
      </c>
      <c r="N1220" s="76" t="s">
        <v>6860</v>
      </c>
      <c r="O1220" s="76" t="s">
        <v>6861</v>
      </c>
      <c r="P1220" s="79" t="s">
        <v>2757</v>
      </c>
      <c r="Q1220" s="79" t="s">
        <v>2767</v>
      </c>
      <c r="R1220" s="79" t="s">
        <v>2768</v>
      </c>
      <c r="S1220" s="79" t="s">
        <v>3981</v>
      </c>
      <c r="T1220" s="79" t="s">
        <v>2767</v>
      </c>
      <c r="U1220" s="80" t="s">
        <v>2769</v>
      </c>
      <c r="V1220" s="80" t="s">
        <v>2221</v>
      </c>
      <c r="W1220" s="79" t="s">
        <v>2221</v>
      </c>
      <c r="X1220" s="81"/>
      <c r="Y1220" s="79"/>
      <c r="Z1220" s="79"/>
      <c r="AA1220" s="82">
        <f t="shared" si="22"/>
        <v>0</v>
      </c>
      <c r="AB1220" s="80"/>
      <c r="AC1220" s="80"/>
      <c r="AD1220" s="80"/>
      <c r="AE1220" s="76" t="s">
        <v>6876</v>
      </c>
      <c r="AF1220" s="79" t="s">
        <v>2223</v>
      </c>
      <c r="AG1220" s="76" t="s">
        <v>3088</v>
      </c>
    </row>
    <row r="1221" spans="1:33" s="83" customFormat="1" ht="89.25" x14ac:dyDescent="0.25">
      <c r="A1221" s="74" t="s">
        <v>2723</v>
      </c>
      <c r="B1221" s="75">
        <v>85101501</v>
      </c>
      <c r="C1221" s="76" t="s">
        <v>2770</v>
      </c>
      <c r="D1221" s="76" t="s">
        <v>3157</v>
      </c>
      <c r="E1221" s="75" t="s">
        <v>2292</v>
      </c>
      <c r="F1221" s="84" t="s">
        <v>2834</v>
      </c>
      <c r="G1221" s="85" t="s">
        <v>2330</v>
      </c>
      <c r="H1221" s="78">
        <v>1000000000</v>
      </c>
      <c r="I1221" s="78">
        <v>400000000</v>
      </c>
      <c r="J1221" s="76" t="s">
        <v>4136</v>
      </c>
      <c r="K1221" s="76" t="s">
        <v>5460</v>
      </c>
      <c r="L1221" s="76" t="s">
        <v>6858</v>
      </c>
      <c r="M1221" s="76" t="s">
        <v>6859</v>
      </c>
      <c r="N1221" s="76" t="s">
        <v>6860</v>
      </c>
      <c r="O1221" s="76" t="s">
        <v>6861</v>
      </c>
      <c r="P1221" s="79" t="s">
        <v>2757</v>
      </c>
      <c r="Q1221" s="79" t="s">
        <v>2767</v>
      </c>
      <c r="R1221" s="79" t="s">
        <v>2768</v>
      </c>
      <c r="S1221" s="79" t="s">
        <v>3981</v>
      </c>
      <c r="T1221" s="79" t="s">
        <v>2767</v>
      </c>
      <c r="U1221" s="80" t="s">
        <v>6870</v>
      </c>
      <c r="V1221" s="80" t="s">
        <v>2221</v>
      </c>
      <c r="W1221" s="79" t="s">
        <v>2221</v>
      </c>
      <c r="X1221" s="81"/>
      <c r="Y1221" s="79"/>
      <c r="Z1221" s="79"/>
      <c r="AA1221" s="82">
        <f t="shared" si="22"/>
        <v>0</v>
      </c>
      <c r="AB1221" s="80"/>
      <c r="AC1221" s="80"/>
      <c r="AD1221" s="80"/>
      <c r="AE1221" s="76" t="s">
        <v>6864</v>
      </c>
      <c r="AF1221" s="79" t="s">
        <v>2223</v>
      </c>
      <c r="AG1221" s="76" t="s">
        <v>3088</v>
      </c>
    </row>
    <row r="1222" spans="1:33" s="83" customFormat="1" ht="51" x14ac:dyDescent="0.25">
      <c r="A1222" s="74" t="s">
        <v>2723</v>
      </c>
      <c r="B1222" s="75" t="s">
        <v>6877</v>
      </c>
      <c r="C1222" s="76" t="s">
        <v>6878</v>
      </c>
      <c r="D1222" s="76" t="s">
        <v>3157</v>
      </c>
      <c r="E1222" s="75" t="s">
        <v>6873</v>
      </c>
      <c r="F1222" s="84" t="s">
        <v>2834</v>
      </c>
      <c r="G1222" s="77" t="s">
        <v>2338</v>
      </c>
      <c r="H1222" s="78">
        <v>150000000</v>
      </c>
      <c r="I1222" s="78">
        <v>50000000</v>
      </c>
      <c r="J1222" s="76" t="s">
        <v>4136</v>
      </c>
      <c r="K1222" s="76" t="s">
        <v>5460</v>
      </c>
      <c r="L1222" s="76" t="s">
        <v>6858</v>
      </c>
      <c r="M1222" s="76" t="s">
        <v>6859</v>
      </c>
      <c r="N1222" s="76" t="s">
        <v>6860</v>
      </c>
      <c r="O1222" s="76" t="s">
        <v>6861</v>
      </c>
      <c r="P1222" s="79" t="s">
        <v>2757</v>
      </c>
      <c r="Q1222" s="79" t="s">
        <v>2767</v>
      </c>
      <c r="R1222" s="79" t="s">
        <v>2768</v>
      </c>
      <c r="S1222" s="79" t="s">
        <v>3981</v>
      </c>
      <c r="T1222" s="79" t="s">
        <v>2767</v>
      </c>
      <c r="U1222" s="80" t="s">
        <v>6879</v>
      </c>
      <c r="V1222" s="80" t="s">
        <v>2221</v>
      </c>
      <c r="W1222" s="79" t="s">
        <v>2221</v>
      </c>
      <c r="X1222" s="81"/>
      <c r="Y1222" s="79"/>
      <c r="Z1222" s="79"/>
      <c r="AA1222" s="82">
        <f t="shared" si="22"/>
        <v>0</v>
      </c>
      <c r="AB1222" s="80"/>
      <c r="AC1222" s="80"/>
      <c r="AD1222" s="80"/>
      <c r="AE1222" s="76" t="s">
        <v>6867</v>
      </c>
      <c r="AF1222" s="79" t="s">
        <v>2223</v>
      </c>
      <c r="AG1222" s="76" t="s">
        <v>3088</v>
      </c>
    </row>
    <row r="1223" spans="1:33" s="83" customFormat="1" ht="51" x14ac:dyDescent="0.25">
      <c r="A1223" s="74" t="s">
        <v>2723</v>
      </c>
      <c r="B1223" s="75">
        <v>85101604</v>
      </c>
      <c r="C1223" s="76" t="s">
        <v>2772</v>
      </c>
      <c r="D1223" s="76" t="s">
        <v>3157</v>
      </c>
      <c r="E1223" s="75" t="s">
        <v>6880</v>
      </c>
      <c r="F1223" s="84" t="s">
        <v>2834</v>
      </c>
      <c r="G1223" s="77" t="s">
        <v>2338</v>
      </c>
      <c r="H1223" s="78">
        <v>25000000</v>
      </c>
      <c r="I1223" s="78">
        <v>10000000</v>
      </c>
      <c r="J1223" s="76" t="s">
        <v>4136</v>
      </c>
      <c r="K1223" s="76" t="s">
        <v>5460</v>
      </c>
      <c r="L1223" s="76" t="s">
        <v>6858</v>
      </c>
      <c r="M1223" s="76" t="s">
        <v>6859</v>
      </c>
      <c r="N1223" s="76" t="s">
        <v>6860</v>
      </c>
      <c r="O1223" s="76" t="s">
        <v>6861</v>
      </c>
      <c r="P1223" s="79" t="s">
        <v>2757</v>
      </c>
      <c r="Q1223" s="79" t="s">
        <v>2767</v>
      </c>
      <c r="R1223" s="79" t="s">
        <v>2768</v>
      </c>
      <c r="S1223" s="79" t="s">
        <v>3981</v>
      </c>
      <c r="T1223" s="79" t="s">
        <v>2767</v>
      </c>
      <c r="U1223" s="80" t="s">
        <v>6881</v>
      </c>
      <c r="V1223" s="80" t="s">
        <v>2221</v>
      </c>
      <c r="W1223" s="79" t="s">
        <v>2221</v>
      </c>
      <c r="X1223" s="81"/>
      <c r="Y1223" s="79"/>
      <c r="Z1223" s="79"/>
      <c r="AA1223" s="82">
        <f t="shared" si="22"/>
        <v>0</v>
      </c>
      <c r="AB1223" s="80"/>
      <c r="AC1223" s="80"/>
      <c r="AD1223" s="80"/>
      <c r="AE1223" s="76" t="s">
        <v>6882</v>
      </c>
      <c r="AF1223" s="79" t="s">
        <v>2223</v>
      </c>
      <c r="AG1223" s="76" t="s">
        <v>3088</v>
      </c>
    </row>
    <row r="1224" spans="1:33" s="83" customFormat="1" ht="63.75" x14ac:dyDescent="0.25">
      <c r="A1224" s="74" t="s">
        <v>2723</v>
      </c>
      <c r="B1224" s="75">
        <v>85101504</v>
      </c>
      <c r="C1224" s="76" t="s">
        <v>6883</v>
      </c>
      <c r="D1224" s="76" t="s">
        <v>3168</v>
      </c>
      <c r="E1224" s="75" t="s">
        <v>6880</v>
      </c>
      <c r="F1224" s="75" t="s">
        <v>2326</v>
      </c>
      <c r="G1224" s="85" t="s">
        <v>4407</v>
      </c>
      <c r="H1224" s="78">
        <v>3800000000</v>
      </c>
      <c r="I1224" s="78">
        <v>1800000000</v>
      </c>
      <c r="J1224" s="76" t="s">
        <v>4136</v>
      </c>
      <c r="K1224" s="76" t="s">
        <v>5460</v>
      </c>
      <c r="L1224" s="76" t="s">
        <v>6858</v>
      </c>
      <c r="M1224" s="76" t="s">
        <v>6859</v>
      </c>
      <c r="N1224" s="76" t="s">
        <v>6860</v>
      </c>
      <c r="O1224" s="76" t="s">
        <v>6861</v>
      </c>
      <c r="P1224" s="79" t="s">
        <v>2757</v>
      </c>
      <c r="Q1224" s="79" t="s">
        <v>2767</v>
      </c>
      <c r="R1224" s="79" t="s">
        <v>2768</v>
      </c>
      <c r="S1224" s="79" t="s">
        <v>3981</v>
      </c>
      <c r="T1224" s="79" t="s">
        <v>2767</v>
      </c>
      <c r="U1224" s="80" t="s">
        <v>6870</v>
      </c>
      <c r="V1224" s="80" t="s">
        <v>2221</v>
      </c>
      <c r="W1224" s="79" t="s">
        <v>2221</v>
      </c>
      <c r="X1224" s="81"/>
      <c r="Y1224" s="79"/>
      <c r="Z1224" s="79"/>
      <c r="AA1224" s="82">
        <f t="shared" si="22"/>
        <v>0</v>
      </c>
      <c r="AB1224" s="80"/>
      <c r="AC1224" s="80"/>
      <c r="AD1224" s="80"/>
      <c r="AE1224" s="76" t="s">
        <v>6884</v>
      </c>
      <c r="AF1224" s="79" t="s">
        <v>2223</v>
      </c>
      <c r="AG1224" s="76" t="s">
        <v>3088</v>
      </c>
    </row>
    <row r="1225" spans="1:33" s="83" customFormat="1" ht="102" x14ac:dyDescent="0.25">
      <c r="A1225" s="74" t="s">
        <v>2723</v>
      </c>
      <c r="B1225" s="75">
        <v>85121902</v>
      </c>
      <c r="C1225" s="76" t="s">
        <v>6885</v>
      </c>
      <c r="D1225" s="76" t="s">
        <v>3168</v>
      </c>
      <c r="E1225" s="75" t="s">
        <v>6880</v>
      </c>
      <c r="F1225" s="75" t="s">
        <v>2326</v>
      </c>
      <c r="G1225" s="85" t="s">
        <v>2330</v>
      </c>
      <c r="H1225" s="78">
        <v>7700000000</v>
      </c>
      <c r="I1225" s="78">
        <v>3200000000</v>
      </c>
      <c r="J1225" s="76" t="s">
        <v>4136</v>
      </c>
      <c r="K1225" s="76" t="s">
        <v>5460</v>
      </c>
      <c r="L1225" s="76" t="s">
        <v>6858</v>
      </c>
      <c r="M1225" s="76" t="s">
        <v>6859</v>
      </c>
      <c r="N1225" s="76" t="s">
        <v>6860</v>
      </c>
      <c r="O1225" s="76" t="s">
        <v>6861</v>
      </c>
      <c r="P1225" s="79" t="s">
        <v>2757</v>
      </c>
      <c r="Q1225" s="79" t="s">
        <v>2767</v>
      </c>
      <c r="R1225" s="79" t="s">
        <v>2768</v>
      </c>
      <c r="S1225" s="79" t="s">
        <v>3981</v>
      </c>
      <c r="T1225" s="79" t="s">
        <v>2767</v>
      </c>
      <c r="U1225" s="80" t="s">
        <v>6886</v>
      </c>
      <c r="V1225" s="80" t="s">
        <v>2221</v>
      </c>
      <c r="W1225" s="79" t="s">
        <v>2221</v>
      </c>
      <c r="X1225" s="81"/>
      <c r="Y1225" s="79"/>
      <c r="Z1225" s="79"/>
      <c r="AA1225" s="82">
        <f t="shared" si="22"/>
        <v>0</v>
      </c>
      <c r="AB1225" s="80"/>
      <c r="AC1225" s="80"/>
      <c r="AD1225" s="80"/>
      <c r="AE1225" s="76" t="s">
        <v>6887</v>
      </c>
      <c r="AF1225" s="79" t="s">
        <v>2223</v>
      </c>
      <c r="AG1225" s="76" t="s">
        <v>3088</v>
      </c>
    </row>
    <row r="1226" spans="1:33" s="83" customFormat="1" ht="76.5" x14ac:dyDescent="0.25">
      <c r="A1226" s="74" t="s">
        <v>2723</v>
      </c>
      <c r="B1226" s="75">
        <v>85101501</v>
      </c>
      <c r="C1226" s="76" t="s">
        <v>2771</v>
      </c>
      <c r="D1226" s="76" t="s">
        <v>3168</v>
      </c>
      <c r="E1226" s="75" t="s">
        <v>2257</v>
      </c>
      <c r="F1226" s="75" t="s">
        <v>2326</v>
      </c>
      <c r="G1226" s="85" t="s">
        <v>2330</v>
      </c>
      <c r="H1226" s="78">
        <v>5500000000</v>
      </c>
      <c r="I1226" s="78">
        <v>2500000000</v>
      </c>
      <c r="J1226" s="76" t="s">
        <v>4136</v>
      </c>
      <c r="K1226" s="76" t="s">
        <v>5460</v>
      </c>
      <c r="L1226" s="76" t="s">
        <v>6858</v>
      </c>
      <c r="M1226" s="76" t="s">
        <v>6859</v>
      </c>
      <c r="N1226" s="76" t="s">
        <v>6860</v>
      </c>
      <c r="O1226" s="76" t="s">
        <v>6861</v>
      </c>
      <c r="P1226" s="79" t="s">
        <v>2757</v>
      </c>
      <c r="Q1226" s="79" t="s">
        <v>2767</v>
      </c>
      <c r="R1226" s="79" t="s">
        <v>2768</v>
      </c>
      <c r="S1226" s="79" t="s">
        <v>3981</v>
      </c>
      <c r="T1226" s="79" t="s">
        <v>2767</v>
      </c>
      <c r="U1226" s="80" t="s">
        <v>2769</v>
      </c>
      <c r="V1226" s="80" t="s">
        <v>2221</v>
      </c>
      <c r="W1226" s="79" t="s">
        <v>2221</v>
      </c>
      <c r="X1226" s="81"/>
      <c r="Y1226" s="79"/>
      <c r="Z1226" s="79"/>
      <c r="AA1226" s="82">
        <f t="shared" si="22"/>
        <v>0</v>
      </c>
      <c r="AB1226" s="80"/>
      <c r="AC1226" s="80"/>
      <c r="AD1226" s="80"/>
      <c r="AE1226" s="76" t="s">
        <v>6888</v>
      </c>
      <c r="AF1226" s="79" t="s">
        <v>2223</v>
      </c>
      <c r="AG1226" s="76" t="s">
        <v>3088</v>
      </c>
    </row>
    <row r="1227" spans="1:33" s="83" customFormat="1" ht="63.75" x14ac:dyDescent="0.25">
      <c r="A1227" s="74" t="s">
        <v>2723</v>
      </c>
      <c r="B1227" s="75" t="s">
        <v>6889</v>
      </c>
      <c r="C1227" s="76" t="s">
        <v>6890</v>
      </c>
      <c r="D1227" s="76" t="s">
        <v>3168</v>
      </c>
      <c r="E1227" s="75" t="s">
        <v>2257</v>
      </c>
      <c r="F1227" s="75" t="s">
        <v>2362</v>
      </c>
      <c r="G1227" s="77" t="s">
        <v>2338</v>
      </c>
      <c r="H1227" s="78">
        <v>1359558000</v>
      </c>
      <c r="I1227" s="78">
        <v>1359558000</v>
      </c>
      <c r="J1227" s="79" t="s">
        <v>2874</v>
      </c>
      <c r="K1227" s="79" t="s">
        <v>2221</v>
      </c>
      <c r="L1227" s="76" t="s">
        <v>6858</v>
      </c>
      <c r="M1227" s="76" t="s">
        <v>6859</v>
      </c>
      <c r="N1227" s="76" t="s">
        <v>6860</v>
      </c>
      <c r="O1227" s="76" t="s">
        <v>6861</v>
      </c>
      <c r="P1227" s="79" t="s">
        <v>2757</v>
      </c>
      <c r="Q1227" s="79" t="s">
        <v>2767</v>
      </c>
      <c r="R1227" s="79" t="s">
        <v>2768</v>
      </c>
      <c r="S1227" s="79" t="s">
        <v>3981</v>
      </c>
      <c r="T1227" s="79" t="s">
        <v>2767</v>
      </c>
      <c r="U1227" s="80" t="s">
        <v>6891</v>
      </c>
      <c r="V1227" s="80" t="s">
        <v>2221</v>
      </c>
      <c r="W1227" s="79" t="s">
        <v>2221</v>
      </c>
      <c r="X1227" s="81"/>
      <c r="Y1227" s="79"/>
      <c r="Z1227" s="79"/>
      <c r="AA1227" s="82">
        <f t="shared" si="22"/>
        <v>0</v>
      </c>
      <c r="AB1227" s="80"/>
      <c r="AC1227" s="80"/>
      <c r="AD1227" s="80"/>
      <c r="AE1227" s="76" t="s">
        <v>6892</v>
      </c>
      <c r="AF1227" s="79" t="s">
        <v>2223</v>
      </c>
      <c r="AG1227" s="76" t="s">
        <v>3088</v>
      </c>
    </row>
    <row r="1228" spans="1:33" s="83" customFormat="1" ht="51" x14ac:dyDescent="0.25">
      <c r="A1228" s="74" t="s">
        <v>2723</v>
      </c>
      <c r="B1228" s="75" t="s">
        <v>2867</v>
      </c>
      <c r="C1228" s="76" t="s">
        <v>6893</v>
      </c>
      <c r="D1228" s="76" t="s">
        <v>3168</v>
      </c>
      <c r="E1228" s="75" t="s">
        <v>2257</v>
      </c>
      <c r="F1228" s="75" t="s">
        <v>2326</v>
      </c>
      <c r="G1228" s="77" t="s">
        <v>2338</v>
      </c>
      <c r="H1228" s="78">
        <v>27000000</v>
      </c>
      <c r="I1228" s="78">
        <v>27000000</v>
      </c>
      <c r="J1228" s="79" t="s">
        <v>2874</v>
      </c>
      <c r="K1228" s="79" t="s">
        <v>2221</v>
      </c>
      <c r="L1228" s="76" t="s">
        <v>6858</v>
      </c>
      <c r="M1228" s="76" t="s">
        <v>6859</v>
      </c>
      <c r="N1228" s="76" t="s">
        <v>6860</v>
      </c>
      <c r="O1228" s="76" t="s">
        <v>6861</v>
      </c>
      <c r="P1228" s="79" t="s">
        <v>2757</v>
      </c>
      <c r="Q1228" s="79" t="s">
        <v>2767</v>
      </c>
      <c r="R1228" s="79" t="s">
        <v>2768</v>
      </c>
      <c r="S1228" s="79" t="s">
        <v>3981</v>
      </c>
      <c r="T1228" s="79" t="s">
        <v>2767</v>
      </c>
      <c r="U1228" s="80" t="s">
        <v>6891</v>
      </c>
      <c r="V1228" s="80" t="s">
        <v>2221</v>
      </c>
      <c r="W1228" s="79" t="s">
        <v>2221</v>
      </c>
      <c r="X1228" s="81"/>
      <c r="Y1228" s="79"/>
      <c r="Z1228" s="79"/>
      <c r="AA1228" s="82">
        <f t="shared" si="22"/>
        <v>0</v>
      </c>
      <c r="AB1228" s="80"/>
      <c r="AC1228" s="80"/>
      <c r="AD1228" s="80" t="s">
        <v>6894</v>
      </c>
      <c r="AE1228" s="76" t="s">
        <v>2773</v>
      </c>
      <c r="AF1228" s="79" t="s">
        <v>2223</v>
      </c>
      <c r="AG1228" s="76" t="s">
        <v>3088</v>
      </c>
    </row>
    <row r="1229" spans="1:33" s="83" customFormat="1" ht="76.5" x14ac:dyDescent="0.25">
      <c r="A1229" s="74" t="s">
        <v>2723</v>
      </c>
      <c r="B1229" s="75">
        <v>80141607</v>
      </c>
      <c r="C1229" s="76" t="s">
        <v>6895</v>
      </c>
      <c r="D1229" s="76" t="s">
        <v>3168</v>
      </c>
      <c r="E1229" s="75" t="s">
        <v>2257</v>
      </c>
      <c r="F1229" s="75" t="s">
        <v>2260</v>
      </c>
      <c r="G1229" s="77" t="s">
        <v>2338</v>
      </c>
      <c r="H1229" s="78">
        <v>100000000</v>
      </c>
      <c r="I1229" s="78">
        <v>100000000</v>
      </c>
      <c r="J1229" s="79" t="s">
        <v>2874</v>
      </c>
      <c r="K1229" s="79" t="s">
        <v>2221</v>
      </c>
      <c r="L1229" s="76" t="s">
        <v>6858</v>
      </c>
      <c r="M1229" s="76" t="s">
        <v>6859</v>
      </c>
      <c r="N1229" s="76" t="s">
        <v>6860</v>
      </c>
      <c r="O1229" s="76" t="s">
        <v>6861</v>
      </c>
      <c r="P1229" s="79" t="s">
        <v>2757</v>
      </c>
      <c r="Q1229" s="79" t="s">
        <v>2767</v>
      </c>
      <c r="R1229" s="79" t="s">
        <v>2768</v>
      </c>
      <c r="S1229" s="79" t="s">
        <v>3981</v>
      </c>
      <c r="T1229" s="79" t="s">
        <v>2767</v>
      </c>
      <c r="U1229" s="80" t="s">
        <v>6891</v>
      </c>
      <c r="V1229" s="80" t="s">
        <v>2221</v>
      </c>
      <c r="W1229" s="79" t="s">
        <v>2221</v>
      </c>
      <c r="X1229" s="81"/>
      <c r="Y1229" s="79"/>
      <c r="Z1229" s="79"/>
      <c r="AA1229" s="82">
        <f t="shared" ref="AA1229:AA1292" si="23">+IF(AND(W1229="",X1229="",Y1229="",Z1229=""),"",IF(AND(W1229&lt;&gt;"",X1229="",Y1229="",Z1229=""),0%,IF(AND(W1229&lt;&gt;"",X1229&lt;&gt;"",Y1229="",Z1229=""),33%,IF(AND(W1229&lt;&gt;"",X1229&lt;&gt;"",Y1229&lt;&gt;"",Z1229=""),66%,IF(AND(W1229&lt;&gt;"",X1229&lt;&gt;"",Y1229&lt;&gt;"",Z1229&lt;&gt;""),100%,"Información incompleta")))))</f>
        <v>0</v>
      </c>
      <c r="AB1229" s="80"/>
      <c r="AC1229" s="80"/>
      <c r="AD1229" s="80" t="s">
        <v>6896</v>
      </c>
      <c r="AE1229" s="76" t="s">
        <v>6897</v>
      </c>
      <c r="AF1229" s="79" t="s">
        <v>2223</v>
      </c>
      <c r="AG1229" s="76" t="s">
        <v>3088</v>
      </c>
    </row>
    <row r="1230" spans="1:33" s="83" customFormat="1" ht="51" x14ac:dyDescent="0.25">
      <c r="A1230" s="74" t="s">
        <v>2723</v>
      </c>
      <c r="B1230" s="75">
        <v>39121000</v>
      </c>
      <c r="C1230" s="76" t="s">
        <v>6898</v>
      </c>
      <c r="D1230" s="76" t="s">
        <v>4128</v>
      </c>
      <c r="E1230" s="75" t="s">
        <v>2257</v>
      </c>
      <c r="F1230" s="75" t="s">
        <v>2260</v>
      </c>
      <c r="G1230" s="77" t="s">
        <v>2338</v>
      </c>
      <c r="H1230" s="78">
        <v>50000000</v>
      </c>
      <c r="I1230" s="78">
        <v>50000000</v>
      </c>
      <c r="J1230" s="79" t="s">
        <v>2874</v>
      </c>
      <c r="K1230" s="79" t="s">
        <v>2221</v>
      </c>
      <c r="L1230" s="76" t="s">
        <v>6899</v>
      </c>
      <c r="M1230" s="76" t="s">
        <v>2294</v>
      </c>
      <c r="N1230" s="76" t="s">
        <v>6900</v>
      </c>
      <c r="O1230" s="76" t="s">
        <v>2885</v>
      </c>
      <c r="P1230" s="79" t="s">
        <v>2782</v>
      </c>
      <c r="Q1230" s="79" t="s">
        <v>3333</v>
      </c>
      <c r="R1230" s="79" t="s">
        <v>2878</v>
      </c>
      <c r="S1230" s="79" t="s">
        <v>2879</v>
      </c>
      <c r="T1230" s="79" t="s">
        <v>2877</v>
      </c>
      <c r="U1230" s="80" t="s">
        <v>6901</v>
      </c>
      <c r="V1230" s="80"/>
      <c r="W1230" s="79"/>
      <c r="X1230" s="81"/>
      <c r="Y1230" s="79"/>
      <c r="Z1230" s="79"/>
      <c r="AA1230" s="82" t="str">
        <f t="shared" si="23"/>
        <v/>
      </c>
      <c r="AB1230" s="80"/>
      <c r="AC1230" s="80"/>
      <c r="AD1230" s="80"/>
      <c r="AE1230" s="76" t="s">
        <v>6899</v>
      </c>
      <c r="AF1230" s="79" t="s">
        <v>2223</v>
      </c>
      <c r="AG1230" s="76" t="s">
        <v>3088</v>
      </c>
    </row>
    <row r="1231" spans="1:33" s="83" customFormat="1" ht="63.75" x14ac:dyDescent="0.25">
      <c r="A1231" s="74" t="s">
        <v>2723</v>
      </c>
      <c r="B1231" s="75">
        <v>72101517</v>
      </c>
      <c r="C1231" s="76" t="s">
        <v>6902</v>
      </c>
      <c r="D1231" s="76" t="s">
        <v>4128</v>
      </c>
      <c r="E1231" s="75" t="s">
        <v>2257</v>
      </c>
      <c r="F1231" s="75" t="s">
        <v>2291</v>
      </c>
      <c r="G1231" s="77" t="s">
        <v>2338</v>
      </c>
      <c r="H1231" s="78">
        <v>20000000</v>
      </c>
      <c r="I1231" s="78">
        <v>20000000</v>
      </c>
      <c r="J1231" s="79" t="s">
        <v>2874</v>
      </c>
      <c r="K1231" s="79" t="s">
        <v>2221</v>
      </c>
      <c r="L1231" s="76" t="s">
        <v>6899</v>
      </c>
      <c r="M1231" s="76" t="s">
        <v>2294</v>
      </c>
      <c r="N1231" s="76" t="s">
        <v>6900</v>
      </c>
      <c r="O1231" s="76" t="s">
        <v>2885</v>
      </c>
      <c r="P1231" s="79" t="s">
        <v>2782</v>
      </c>
      <c r="Q1231" s="79" t="s">
        <v>3333</v>
      </c>
      <c r="R1231" s="79" t="s">
        <v>2878</v>
      </c>
      <c r="S1231" s="79" t="s">
        <v>2879</v>
      </c>
      <c r="T1231" s="79" t="s">
        <v>2877</v>
      </c>
      <c r="U1231" s="80" t="s">
        <v>6901</v>
      </c>
      <c r="V1231" s="80"/>
      <c r="W1231" s="79"/>
      <c r="X1231" s="81"/>
      <c r="Y1231" s="79"/>
      <c r="Z1231" s="79"/>
      <c r="AA1231" s="82" t="str">
        <f t="shared" si="23"/>
        <v/>
      </c>
      <c r="AB1231" s="80"/>
      <c r="AC1231" s="80"/>
      <c r="AD1231" s="80"/>
      <c r="AE1231" s="76" t="s">
        <v>6899</v>
      </c>
      <c r="AF1231" s="79" t="s">
        <v>2223</v>
      </c>
      <c r="AG1231" s="76" t="s">
        <v>3088</v>
      </c>
    </row>
    <row r="1232" spans="1:33" s="83" customFormat="1" ht="51" x14ac:dyDescent="0.25">
      <c r="A1232" s="74" t="s">
        <v>2723</v>
      </c>
      <c r="B1232" s="75">
        <v>72101511</v>
      </c>
      <c r="C1232" s="76" t="s">
        <v>6903</v>
      </c>
      <c r="D1232" s="76" t="s">
        <v>4128</v>
      </c>
      <c r="E1232" s="75" t="s">
        <v>2237</v>
      </c>
      <c r="F1232" s="75" t="s">
        <v>2291</v>
      </c>
      <c r="G1232" s="77" t="s">
        <v>2338</v>
      </c>
      <c r="H1232" s="78">
        <v>30000000</v>
      </c>
      <c r="I1232" s="78">
        <v>30000000</v>
      </c>
      <c r="J1232" s="79" t="s">
        <v>2874</v>
      </c>
      <c r="K1232" s="79" t="s">
        <v>2221</v>
      </c>
      <c r="L1232" s="76" t="s">
        <v>2881</v>
      </c>
      <c r="M1232" s="76" t="s">
        <v>2294</v>
      </c>
      <c r="N1232" s="76">
        <v>3835128</v>
      </c>
      <c r="O1232" s="76" t="s">
        <v>2882</v>
      </c>
      <c r="P1232" s="79" t="s">
        <v>2782</v>
      </c>
      <c r="Q1232" s="79" t="s">
        <v>3333</v>
      </c>
      <c r="R1232" s="79" t="s">
        <v>2878</v>
      </c>
      <c r="S1232" s="79" t="s">
        <v>2879</v>
      </c>
      <c r="T1232" s="79" t="s">
        <v>2877</v>
      </c>
      <c r="U1232" s="80" t="s">
        <v>6901</v>
      </c>
      <c r="V1232" s="80"/>
      <c r="W1232" s="79"/>
      <c r="X1232" s="81"/>
      <c r="Y1232" s="79"/>
      <c r="Z1232" s="79"/>
      <c r="AA1232" s="82" t="str">
        <f t="shared" si="23"/>
        <v/>
      </c>
      <c r="AB1232" s="80"/>
      <c r="AC1232" s="80"/>
      <c r="AD1232" s="80"/>
      <c r="AE1232" s="76" t="s">
        <v>2883</v>
      </c>
      <c r="AF1232" s="79" t="s">
        <v>2223</v>
      </c>
      <c r="AG1232" s="76" t="s">
        <v>3088</v>
      </c>
    </row>
    <row r="1233" spans="1:33" s="83" customFormat="1" ht="63.75" x14ac:dyDescent="0.25">
      <c r="A1233" s="74" t="s">
        <v>2723</v>
      </c>
      <c r="B1233" s="75">
        <v>83111603</v>
      </c>
      <c r="C1233" s="76" t="s">
        <v>6904</v>
      </c>
      <c r="D1233" s="76" t="s">
        <v>4128</v>
      </c>
      <c r="E1233" s="75" t="s">
        <v>2302</v>
      </c>
      <c r="F1233" s="84" t="s">
        <v>2834</v>
      </c>
      <c r="G1233" s="77" t="s">
        <v>2338</v>
      </c>
      <c r="H1233" s="78">
        <v>7155167</v>
      </c>
      <c r="I1233" s="78">
        <v>7155167</v>
      </c>
      <c r="J1233" s="79" t="s">
        <v>2874</v>
      </c>
      <c r="K1233" s="79" t="s">
        <v>2221</v>
      </c>
      <c r="L1233" s="76" t="s">
        <v>5179</v>
      </c>
      <c r="M1233" s="76" t="s">
        <v>2294</v>
      </c>
      <c r="N1233" s="76">
        <v>3839016</v>
      </c>
      <c r="O1233" s="76" t="s">
        <v>2942</v>
      </c>
      <c r="P1233" s="79" t="s">
        <v>2782</v>
      </c>
      <c r="Q1233" s="79" t="s">
        <v>3333</v>
      </c>
      <c r="R1233" s="79" t="s">
        <v>2878</v>
      </c>
      <c r="S1233" s="79" t="s">
        <v>2879</v>
      </c>
      <c r="T1233" s="79" t="s">
        <v>2877</v>
      </c>
      <c r="U1233" s="80" t="s">
        <v>6905</v>
      </c>
      <c r="V1233" s="80"/>
      <c r="W1233" s="79"/>
      <c r="X1233" s="81"/>
      <c r="Y1233" s="79"/>
      <c r="Z1233" s="79"/>
      <c r="AA1233" s="82" t="str">
        <f t="shared" si="23"/>
        <v/>
      </c>
      <c r="AB1233" s="80"/>
      <c r="AC1233" s="80"/>
      <c r="AD1233" s="80"/>
      <c r="AE1233" s="76" t="s">
        <v>5179</v>
      </c>
      <c r="AF1233" s="79" t="s">
        <v>2223</v>
      </c>
      <c r="AG1233" s="76" t="s">
        <v>3088</v>
      </c>
    </row>
    <row r="1234" spans="1:33" s="83" customFormat="1" ht="76.5" x14ac:dyDescent="0.25">
      <c r="A1234" s="74" t="s">
        <v>2723</v>
      </c>
      <c r="B1234" s="75">
        <v>42172002</v>
      </c>
      <c r="C1234" s="76" t="s">
        <v>6906</v>
      </c>
      <c r="D1234" s="76" t="s">
        <v>4128</v>
      </c>
      <c r="E1234" s="75" t="s">
        <v>2257</v>
      </c>
      <c r="F1234" s="75" t="s">
        <v>2260</v>
      </c>
      <c r="G1234" s="77" t="s">
        <v>2338</v>
      </c>
      <c r="H1234" s="78">
        <v>76000000</v>
      </c>
      <c r="I1234" s="78">
        <v>76000000</v>
      </c>
      <c r="J1234" s="79" t="s">
        <v>2874</v>
      </c>
      <c r="K1234" s="79" t="s">
        <v>2221</v>
      </c>
      <c r="L1234" s="76" t="s">
        <v>2875</v>
      </c>
      <c r="M1234" s="76" t="s">
        <v>2294</v>
      </c>
      <c r="N1234" s="76" t="s">
        <v>6907</v>
      </c>
      <c r="O1234" s="76" t="s">
        <v>2876</v>
      </c>
      <c r="P1234" s="79" t="s">
        <v>2782</v>
      </c>
      <c r="Q1234" s="79" t="s">
        <v>3333</v>
      </c>
      <c r="R1234" s="79" t="s">
        <v>2878</v>
      </c>
      <c r="S1234" s="79" t="s">
        <v>2879</v>
      </c>
      <c r="T1234" s="79" t="s">
        <v>2877</v>
      </c>
      <c r="U1234" s="80" t="s">
        <v>6908</v>
      </c>
      <c r="V1234" s="80"/>
      <c r="W1234" s="79"/>
      <c r="X1234" s="81"/>
      <c r="Y1234" s="79"/>
      <c r="Z1234" s="79"/>
      <c r="AA1234" s="82" t="str">
        <f t="shared" si="23"/>
        <v/>
      </c>
      <c r="AB1234" s="80"/>
      <c r="AC1234" s="80"/>
      <c r="AD1234" s="80"/>
      <c r="AE1234" s="76" t="s">
        <v>2875</v>
      </c>
      <c r="AF1234" s="79" t="s">
        <v>2223</v>
      </c>
      <c r="AG1234" s="76" t="s">
        <v>3088</v>
      </c>
    </row>
    <row r="1235" spans="1:33" s="83" customFormat="1" ht="51" x14ac:dyDescent="0.25">
      <c r="A1235" s="74" t="s">
        <v>2723</v>
      </c>
      <c r="B1235" s="75">
        <v>51151903</v>
      </c>
      <c r="C1235" s="76" t="s">
        <v>6909</v>
      </c>
      <c r="D1235" s="76" t="s">
        <v>4128</v>
      </c>
      <c r="E1235" s="75" t="s">
        <v>2257</v>
      </c>
      <c r="F1235" s="75" t="s">
        <v>2260</v>
      </c>
      <c r="G1235" s="77" t="s">
        <v>2338</v>
      </c>
      <c r="H1235" s="78">
        <v>76000000</v>
      </c>
      <c r="I1235" s="78">
        <v>76000000</v>
      </c>
      <c r="J1235" s="79" t="s">
        <v>2874</v>
      </c>
      <c r="K1235" s="79" t="s">
        <v>2221</v>
      </c>
      <c r="L1235" s="76" t="s">
        <v>2875</v>
      </c>
      <c r="M1235" s="76" t="s">
        <v>2294</v>
      </c>
      <c r="N1235" s="76" t="s">
        <v>6907</v>
      </c>
      <c r="O1235" s="76" t="s">
        <v>2876</v>
      </c>
      <c r="P1235" s="79" t="s">
        <v>2782</v>
      </c>
      <c r="Q1235" s="79" t="s">
        <v>3333</v>
      </c>
      <c r="R1235" s="79" t="s">
        <v>2878</v>
      </c>
      <c r="S1235" s="79" t="s">
        <v>2879</v>
      </c>
      <c r="T1235" s="79" t="s">
        <v>2877</v>
      </c>
      <c r="U1235" s="80" t="s">
        <v>6910</v>
      </c>
      <c r="V1235" s="80"/>
      <c r="W1235" s="79"/>
      <c r="X1235" s="81"/>
      <c r="Y1235" s="79"/>
      <c r="Z1235" s="79"/>
      <c r="AA1235" s="82" t="str">
        <f t="shared" si="23"/>
        <v/>
      </c>
      <c r="AB1235" s="80"/>
      <c r="AC1235" s="80"/>
      <c r="AD1235" s="80"/>
      <c r="AE1235" s="76" t="s">
        <v>2875</v>
      </c>
      <c r="AF1235" s="79" t="s">
        <v>2223</v>
      </c>
      <c r="AG1235" s="76" t="s">
        <v>3088</v>
      </c>
    </row>
    <row r="1236" spans="1:33" s="83" customFormat="1" ht="63.75" x14ac:dyDescent="0.25">
      <c r="A1236" s="74" t="s">
        <v>2723</v>
      </c>
      <c r="B1236" s="75">
        <v>85131712</v>
      </c>
      <c r="C1236" s="76" t="s">
        <v>6911</v>
      </c>
      <c r="D1236" s="76" t="s">
        <v>4128</v>
      </c>
      <c r="E1236" s="75" t="s">
        <v>2257</v>
      </c>
      <c r="F1236" s="75" t="s">
        <v>2326</v>
      </c>
      <c r="G1236" s="77" t="s">
        <v>2338</v>
      </c>
      <c r="H1236" s="78">
        <v>450000000</v>
      </c>
      <c r="I1236" s="78">
        <v>450000000</v>
      </c>
      <c r="J1236" s="76" t="s">
        <v>4136</v>
      </c>
      <c r="K1236" s="76" t="s">
        <v>5460</v>
      </c>
      <c r="L1236" s="76" t="s">
        <v>2875</v>
      </c>
      <c r="M1236" s="76" t="s">
        <v>2294</v>
      </c>
      <c r="N1236" s="76" t="s">
        <v>6907</v>
      </c>
      <c r="O1236" s="76" t="s">
        <v>2876</v>
      </c>
      <c r="P1236" s="79" t="s">
        <v>2782</v>
      </c>
      <c r="Q1236" s="79" t="s">
        <v>3333</v>
      </c>
      <c r="R1236" s="79" t="s">
        <v>2878</v>
      </c>
      <c r="S1236" s="79" t="s">
        <v>2879</v>
      </c>
      <c r="T1236" s="79" t="s">
        <v>2877</v>
      </c>
      <c r="U1236" s="80" t="s">
        <v>6912</v>
      </c>
      <c r="V1236" s="80"/>
      <c r="W1236" s="79"/>
      <c r="X1236" s="81"/>
      <c r="Y1236" s="79"/>
      <c r="Z1236" s="79"/>
      <c r="AA1236" s="82" t="str">
        <f t="shared" si="23"/>
        <v/>
      </c>
      <c r="AB1236" s="80"/>
      <c r="AC1236" s="80"/>
      <c r="AD1236" s="80"/>
      <c r="AE1236" s="76" t="s">
        <v>6913</v>
      </c>
      <c r="AF1236" s="79" t="s">
        <v>2223</v>
      </c>
      <c r="AG1236" s="76" t="s">
        <v>3088</v>
      </c>
    </row>
    <row r="1237" spans="1:33" s="83" customFormat="1" ht="51" x14ac:dyDescent="0.25">
      <c r="A1237" s="74" t="s">
        <v>2723</v>
      </c>
      <c r="B1237" s="75">
        <v>80141607</v>
      </c>
      <c r="C1237" s="76" t="s">
        <v>6914</v>
      </c>
      <c r="D1237" s="76" t="s">
        <v>4128</v>
      </c>
      <c r="E1237" s="75" t="s">
        <v>2302</v>
      </c>
      <c r="F1237" s="75" t="s">
        <v>2326</v>
      </c>
      <c r="G1237" s="77" t="s">
        <v>2338</v>
      </c>
      <c r="H1237" s="78">
        <v>120000000</v>
      </c>
      <c r="I1237" s="78">
        <v>120000000</v>
      </c>
      <c r="J1237" s="79" t="s">
        <v>2874</v>
      </c>
      <c r="K1237" s="79" t="s">
        <v>2221</v>
      </c>
      <c r="L1237" s="76" t="s">
        <v>2875</v>
      </c>
      <c r="M1237" s="76" t="s">
        <v>2294</v>
      </c>
      <c r="N1237" s="76" t="s">
        <v>6907</v>
      </c>
      <c r="O1237" s="76" t="s">
        <v>2876</v>
      </c>
      <c r="P1237" s="79" t="s">
        <v>2782</v>
      </c>
      <c r="Q1237" s="79" t="s">
        <v>3333</v>
      </c>
      <c r="R1237" s="79" t="s">
        <v>2878</v>
      </c>
      <c r="S1237" s="79" t="s">
        <v>2879</v>
      </c>
      <c r="T1237" s="79" t="s">
        <v>2877</v>
      </c>
      <c r="U1237" s="80" t="s">
        <v>6915</v>
      </c>
      <c r="V1237" s="80"/>
      <c r="W1237" s="79"/>
      <c r="X1237" s="81"/>
      <c r="Y1237" s="79"/>
      <c r="Z1237" s="79"/>
      <c r="AA1237" s="82" t="str">
        <f t="shared" si="23"/>
        <v/>
      </c>
      <c r="AB1237" s="80"/>
      <c r="AC1237" s="80"/>
      <c r="AD1237" s="80"/>
      <c r="AE1237" s="76" t="s">
        <v>6916</v>
      </c>
      <c r="AF1237" s="79" t="s">
        <v>2223</v>
      </c>
      <c r="AG1237" s="76" t="s">
        <v>3088</v>
      </c>
    </row>
    <row r="1238" spans="1:33" s="83" customFormat="1" ht="76.5" x14ac:dyDescent="0.25">
      <c r="A1238" s="74" t="s">
        <v>2723</v>
      </c>
      <c r="B1238" s="75">
        <v>43191609</v>
      </c>
      <c r="C1238" s="76" t="s">
        <v>6917</v>
      </c>
      <c r="D1238" s="76" t="s">
        <v>4128</v>
      </c>
      <c r="E1238" s="75" t="s">
        <v>2302</v>
      </c>
      <c r="F1238" s="75" t="s">
        <v>2260</v>
      </c>
      <c r="G1238" s="77" t="s">
        <v>2338</v>
      </c>
      <c r="H1238" s="78">
        <v>9397072</v>
      </c>
      <c r="I1238" s="78">
        <v>9397072</v>
      </c>
      <c r="J1238" s="79" t="s">
        <v>2874</v>
      </c>
      <c r="K1238" s="79" t="s">
        <v>2221</v>
      </c>
      <c r="L1238" s="76" t="s">
        <v>2875</v>
      </c>
      <c r="M1238" s="76" t="s">
        <v>2294</v>
      </c>
      <c r="N1238" s="76" t="s">
        <v>6907</v>
      </c>
      <c r="O1238" s="76" t="s">
        <v>2876</v>
      </c>
      <c r="P1238" s="79" t="s">
        <v>2782</v>
      </c>
      <c r="Q1238" s="79" t="s">
        <v>3333</v>
      </c>
      <c r="R1238" s="79" t="s">
        <v>2878</v>
      </c>
      <c r="S1238" s="79" t="s">
        <v>2879</v>
      </c>
      <c r="T1238" s="79" t="s">
        <v>2877</v>
      </c>
      <c r="U1238" s="80" t="s">
        <v>6918</v>
      </c>
      <c r="V1238" s="80"/>
      <c r="W1238" s="79"/>
      <c r="X1238" s="81"/>
      <c r="Y1238" s="79"/>
      <c r="Z1238" s="79"/>
      <c r="AA1238" s="82" t="str">
        <f t="shared" si="23"/>
        <v/>
      </c>
      <c r="AB1238" s="80"/>
      <c r="AC1238" s="80"/>
      <c r="AD1238" s="80"/>
      <c r="AE1238" s="76" t="s">
        <v>6913</v>
      </c>
      <c r="AF1238" s="79" t="s">
        <v>2223</v>
      </c>
      <c r="AG1238" s="76" t="s">
        <v>3088</v>
      </c>
    </row>
    <row r="1239" spans="1:33" s="83" customFormat="1" ht="51" x14ac:dyDescent="0.25">
      <c r="A1239" s="74" t="s">
        <v>2723</v>
      </c>
      <c r="B1239" s="75">
        <v>60104104</v>
      </c>
      <c r="C1239" s="76" t="s">
        <v>6919</v>
      </c>
      <c r="D1239" s="76" t="s">
        <v>4128</v>
      </c>
      <c r="E1239" s="75" t="s">
        <v>2257</v>
      </c>
      <c r="F1239" s="75" t="s">
        <v>2260</v>
      </c>
      <c r="G1239" s="77" t="s">
        <v>2338</v>
      </c>
      <c r="H1239" s="78">
        <v>51000000</v>
      </c>
      <c r="I1239" s="78">
        <v>51000000</v>
      </c>
      <c r="J1239" s="79" t="s">
        <v>2874</v>
      </c>
      <c r="K1239" s="79" t="s">
        <v>2221</v>
      </c>
      <c r="L1239" s="76" t="s">
        <v>6920</v>
      </c>
      <c r="M1239" s="76" t="s">
        <v>2294</v>
      </c>
      <c r="N1239" s="76" t="s">
        <v>6921</v>
      </c>
      <c r="O1239" s="76" t="s">
        <v>6922</v>
      </c>
      <c r="P1239" s="79" t="s">
        <v>2782</v>
      </c>
      <c r="Q1239" s="79" t="s">
        <v>3333</v>
      </c>
      <c r="R1239" s="79" t="s">
        <v>2878</v>
      </c>
      <c r="S1239" s="79" t="s">
        <v>2879</v>
      </c>
      <c r="T1239" s="79" t="s">
        <v>2877</v>
      </c>
      <c r="U1239" s="80" t="s">
        <v>6918</v>
      </c>
      <c r="V1239" s="80"/>
      <c r="W1239" s="79"/>
      <c r="X1239" s="81"/>
      <c r="Y1239" s="79"/>
      <c r="Z1239" s="79"/>
      <c r="AA1239" s="82" t="str">
        <f t="shared" si="23"/>
        <v/>
      </c>
      <c r="AB1239" s="80"/>
      <c r="AC1239" s="80"/>
      <c r="AD1239" s="80"/>
      <c r="AE1239" s="76" t="s">
        <v>6920</v>
      </c>
      <c r="AF1239" s="79" t="s">
        <v>2223</v>
      </c>
      <c r="AG1239" s="76" t="s">
        <v>3088</v>
      </c>
    </row>
    <row r="1240" spans="1:33" s="83" customFormat="1" ht="51" x14ac:dyDescent="0.25">
      <c r="A1240" s="74" t="s">
        <v>2723</v>
      </c>
      <c r="B1240" s="75">
        <v>45111616</v>
      </c>
      <c r="C1240" s="76" t="s">
        <v>6923</v>
      </c>
      <c r="D1240" s="76" t="s">
        <v>4128</v>
      </c>
      <c r="E1240" s="75" t="s">
        <v>2224</v>
      </c>
      <c r="F1240" s="75" t="s">
        <v>2260</v>
      </c>
      <c r="G1240" s="77" t="s">
        <v>2338</v>
      </c>
      <c r="H1240" s="78">
        <v>26000000</v>
      </c>
      <c r="I1240" s="78">
        <v>26000000</v>
      </c>
      <c r="J1240" s="79" t="s">
        <v>2874</v>
      </c>
      <c r="K1240" s="79" t="s">
        <v>2221</v>
      </c>
      <c r="L1240" s="76" t="s">
        <v>6924</v>
      </c>
      <c r="M1240" s="76" t="s">
        <v>2294</v>
      </c>
      <c r="N1240" s="76">
        <v>3839345</v>
      </c>
      <c r="O1240" s="76" t="s">
        <v>6925</v>
      </c>
      <c r="P1240" s="79" t="s">
        <v>2782</v>
      </c>
      <c r="Q1240" s="79" t="s">
        <v>3333</v>
      </c>
      <c r="R1240" s="79" t="s">
        <v>2878</v>
      </c>
      <c r="S1240" s="79" t="s">
        <v>2879</v>
      </c>
      <c r="T1240" s="79" t="s">
        <v>2877</v>
      </c>
      <c r="U1240" s="80" t="s">
        <v>6918</v>
      </c>
      <c r="V1240" s="80"/>
      <c r="W1240" s="79"/>
      <c r="X1240" s="81"/>
      <c r="Y1240" s="79"/>
      <c r="Z1240" s="79"/>
      <c r="AA1240" s="82" t="str">
        <f t="shared" si="23"/>
        <v/>
      </c>
      <c r="AB1240" s="80"/>
      <c r="AC1240" s="80"/>
      <c r="AD1240" s="80"/>
      <c r="AE1240" s="76" t="s">
        <v>6926</v>
      </c>
      <c r="AF1240" s="79" t="s">
        <v>2223</v>
      </c>
      <c r="AG1240" s="76" t="s">
        <v>3088</v>
      </c>
    </row>
    <row r="1241" spans="1:33" s="83" customFormat="1" ht="63.75" x14ac:dyDescent="0.25">
      <c r="A1241" s="74" t="s">
        <v>2723</v>
      </c>
      <c r="B1241" s="75">
        <v>83112206</v>
      </c>
      <c r="C1241" s="76" t="s">
        <v>6927</v>
      </c>
      <c r="D1241" s="76" t="s">
        <v>4685</v>
      </c>
      <c r="E1241" s="75" t="s">
        <v>4741</v>
      </c>
      <c r="F1241" s="75" t="s">
        <v>2326</v>
      </c>
      <c r="G1241" s="77" t="s">
        <v>2338</v>
      </c>
      <c r="H1241" s="78">
        <v>870339225</v>
      </c>
      <c r="I1241" s="78">
        <v>418000000</v>
      </c>
      <c r="J1241" s="76" t="s">
        <v>4136</v>
      </c>
      <c r="K1241" s="76" t="s">
        <v>5460</v>
      </c>
      <c r="L1241" s="76" t="s">
        <v>2875</v>
      </c>
      <c r="M1241" s="76" t="s">
        <v>2294</v>
      </c>
      <c r="N1241" s="76" t="s">
        <v>6907</v>
      </c>
      <c r="O1241" s="76" t="s">
        <v>2876</v>
      </c>
      <c r="P1241" s="79" t="s">
        <v>2782</v>
      </c>
      <c r="Q1241" s="79" t="s">
        <v>3333</v>
      </c>
      <c r="R1241" s="79" t="s">
        <v>2878</v>
      </c>
      <c r="S1241" s="79" t="s">
        <v>2879</v>
      </c>
      <c r="T1241" s="79" t="s">
        <v>2877</v>
      </c>
      <c r="U1241" s="80" t="s">
        <v>6901</v>
      </c>
      <c r="V1241" s="80">
        <v>7750</v>
      </c>
      <c r="W1241" s="79">
        <v>19223</v>
      </c>
      <c r="X1241" s="81">
        <v>43032</v>
      </c>
      <c r="Y1241" s="79">
        <v>2017060177503</v>
      </c>
      <c r="Z1241" s="79">
        <v>4600007989</v>
      </c>
      <c r="AA1241" s="82">
        <f t="shared" si="23"/>
        <v>1</v>
      </c>
      <c r="AB1241" s="80" t="s">
        <v>6928</v>
      </c>
      <c r="AC1241" s="80" t="s">
        <v>2405</v>
      </c>
      <c r="AD1241" s="80" t="s">
        <v>6929</v>
      </c>
      <c r="AE1241" s="76" t="s">
        <v>6930</v>
      </c>
      <c r="AF1241" s="79" t="s">
        <v>2402</v>
      </c>
      <c r="AG1241" s="76" t="s">
        <v>3088</v>
      </c>
    </row>
    <row r="1242" spans="1:33" s="83" customFormat="1" ht="89.25" x14ac:dyDescent="0.25">
      <c r="A1242" s="74" t="s">
        <v>2723</v>
      </c>
      <c r="B1242" s="75">
        <v>42172002</v>
      </c>
      <c r="C1242" s="76" t="s">
        <v>6931</v>
      </c>
      <c r="D1242" s="76" t="s">
        <v>3157</v>
      </c>
      <c r="E1242" s="75" t="s">
        <v>2302</v>
      </c>
      <c r="F1242" s="75" t="s">
        <v>2326</v>
      </c>
      <c r="G1242" s="77" t="s">
        <v>2338</v>
      </c>
      <c r="H1242" s="78">
        <v>329000000</v>
      </c>
      <c r="I1242" s="78">
        <v>90000000</v>
      </c>
      <c r="J1242" s="76" t="s">
        <v>4136</v>
      </c>
      <c r="K1242" s="76" t="s">
        <v>5460</v>
      </c>
      <c r="L1242" s="76" t="s">
        <v>2875</v>
      </c>
      <c r="M1242" s="76" t="s">
        <v>2294</v>
      </c>
      <c r="N1242" s="76" t="s">
        <v>6907</v>
      </c>
      <c r="O1242" s="76" t="s">
        <v>2876</v>
      </c>
      <c r="P1242" s="79" t="s">
        <v>2782</v>
      </c>
      <c r="Q1242" s="79" t="s">
        <v>3333</v>
      </c>
      <c r="R1242" s="79" t="s">
        <v>2878</v>
      </c>
      <c r="S1242" s="79" t="s">
        <v>2879</v>
      </c>
      <c r="T1242" s="79" t="s">
        <v>2877</v>
      </c>
      <c r="U1242" s="80" t="s">
        <v>6908</v>
      </c>
      <c r="V1242" s="80"/>
      <c r="W1242" s="79"/>
      <c r="X1242" s="81"/>
      <c r="Y1242" s="79"/>
      <c r="Z1242" s="79"/>
      <c r="AA1242" s="82" t="str">
        <f t="shared" si="23"/>
        <v/>
      </c>
      <c r="AB1242" s="80"/>
      <c r="AC1242" s="80"/>
      <c r="AD1242" s="80"/>
      <c r="AE1242" s="76" t="s">
        <v>2875</v>
      </c>
      <c r="AF1242" s="79" t="s">
        <v>2402</v>
      </c>
      <c r="AG1242" s="76" t="s">
        <v>3088</v>
      </c>
    </row>
    <row r="1243" spans="1:33" s="83" customFormat="1" ht="63.75" x14ac:dyDescent="0.25">
      <c r="A1243" s="74" t="s">
        <v>2723</v>
      </c>
      <c r="B1243" s="75">
        <v>80111504</v>
      </c>
      <c r="C1243" s="76" t="s">
        <v>6932</v>
      </c>
      <c r="D1243" s="76" t="s">
        <v>3161</v>
      </c>
      <c r="E1243" s="75" t="s">
        <v>2219</v>
      </c>
      <c r="F1243" s="84" t="s">
        <v>2834</v>
      </c>
      <c r="G1243" s="77" t="s">
        <v>2338</v>
      </c>
      <c r="H1243" s="78">
        <v>12000000</v>
      </c>
      <c r="I1243" s="78">
        <v>12000000</v>
      </c>
      <c r="J1243" s="79" t="s">
        <v>2874</v>
      </c>
      <c r="K1243" s="79" t="s">
        <v>2221</v>
      </c>
      <c r="L1243" s="76" t="s">
        <v>2875</v>
      </c>
      <c r="M1243" s="76" t="s">
        <v>2294</v>
      </c>
      <c r="N1243" s="76" t="s">
        <v>6907</v>
      </c>
      <c r="O1243" s="76" t="s">
        <v>2876</v>
      </c>
      <c r="P1243" s="79" t="s">
        <v>2782</v>
      </c>
      <c r="Q1243" s="79" t="s">
        <v>3333</v>
      </c>
      <c r="R1243" s="79" t="s">
        <v>2878</v>
      </c>
      <c r="S1243" s="79" t="s">
        <v>2879</v>
      </c>
      <c r="T1243" s="79" t="s">
        <v>2877</v>
      </c>
      <c r="U1243" s="80" t="s">
        <v>6912</v>
      </c>
      <c r="V1243" s="80"/>
      <c r="W1243" s="79"/>
      <c r="X1243" s="81"/>
      <c r="Y1243" s="79"/>
      <c r="Z1243" s="79"/>
      <c r="AA1243" s="82" t="str">
        <f t="shared" si="23"/>
        <v/>
      </c>
      <c r="AB1243" s="80"/>
      <c r="AC1243" s="80"/>
      <c r="AD1243" s="80"/>
      <c r="AE1243" s="76" t="s">
        <v>3120</v>
      </c>
      <c r="AF1243" s="79" t="s">
        <v>2223</v>
      </c>
      <c r="AG1243" s="76" t="s">
        <v>3088</v>
      </c>
    </row>
    <row r="1244" spans="1:33" s="83" customFormat="1" ht="89.25" x14ac:dyDescent="0.25">
      <c r="A1244" s="74" t="s">
        <v>2723</v>
      </c>
      <c r="B1244" s="75" t="s">
        <v>6933</v>
      </c>
      <c r="C1244" s="76" t="s">
        <v>6934</v>
      </c>
      <c r="D1244" s="76" t="s">
        <v>4128</v>
      </c>
      <c r="E1244" s="75" t="s">
        <v>2268</v>
      </c>
      <c r="F1244" s="84" t="s">
        <v>2834</v>
      </c>
      <c r="G1244" s="77" t="s">
        <v>2338</v>
      </c>
      <c r="H1244" s="78">
        <v>11444820146</v>
      </c>
      <c r="I1244" s="78">
        <v>2970719000</v>
      </c>
      <c r="J1244" s="79" t="s">
        <v>4136</v>
      </c>
      <c r="K1244" s="79" t="s">
        <v>2544</v>
      </c>
      <c r="L1244" s="76" t="s">
        <v>6858</v>
      </c>
      <c r="M1244" s="76" t="s">
        <v>6859</v>
      </c>
      <c r="N1244" s="76" t="s">
        <v>6860</v>
      </c>
      <c r="O1244" s="76" t="s">
        <v>6861</v>
      </c>
      <c r="P1244" s="79" t="s">
        <v>2757</v>
      </c>
      <c r="Q1244" s="79" t="s">
        <v>3333</v>
      </c>
      <c r="R1244" s="79" t="s">
        <v>2878</v>
      </c>
      <c r="S1244" s="79" t="s">
        <v>2879</v>
      </c>
      <c r="T1244" s="79" t="s">
        <v>2877</v>
      </c>
      <c r="U1244" s="80" t="s">
        <v>6912</v>
      </c>
      <c r="V1244" s="80"/>
      <c r="W1244" s="79"/>
      <c r="X1244" s="81"/>
      <c r="Y1244" s="79">
        <v>4600007919</v>
      </c>
      <c r="Z1244" s="79"/>
      <c r="AA1244" s="82" t="str">
        <f t="shared" si="23"/>
        <v>Información incompleta</v>
      </c>
      <c r="AB1244" s="80" t="s">
        <v>6935</v>
      </c>
      <c r="AC1244" s="80" t="s">
        <v>2222</v>
      </c>
      <c r="AD1244" s="80"/>
      <c r="AE1244" s="76" t="s">
        <v>6936</v>
      </c>
      <c r="AF1244" s="79" t="s">
        <v>2223</v>
      </c>
      <c r="AG1244" s="76" t="s">
        <v>3088</v>
      </c>
    </row>
    <row r="1245" spans="1:33" s="83" customFormat="1" ht="38.25" x14ac:dyDescent="0.25">
      <c r="A1245" s="74" t="s">
        <v>2723</v>
      </c>
      <c r="B1245" s="75">
        <v>85111614</v>
      </c>
      <c r="C1245" s="76" t="s">
        <v>2779</v>
      </c>
      <c r="D1245" s="76" t="s">
        <v>3157</v>
      </c>
      <c r="E1245" s="75" t="s">
        <v>2268</v>
      </c>
      <c r="F1245" s="79" t="s">
        <v>2336</v>
      </c>
      <c r="G1245" s="85" t="s">
        <v>2330</v>
      </c>
      <c r="H1245" s="78">
        <v>473500000</v>
      </c>
      <c r="I1245" s="78">
        <v>473500000</v>
      </c>
      <c r="J1245" s="79" t="s">
        <v>2874</v>
      </c>
      <c r="K1245" s="79" t="s">
        <v>2221</v>
      </c>
      <c r="L1245" s="76" t="s">
        <v>2780</v>
      </c>
      <c r="M1245" s="76" t="s">
        <v>2824</v>
      </c>
      <c r="N1245" s="76" t="s">
        <v>2781</v>
      </c>
      <c r="O1245" s="76" t="s">
        <v>6937</v>
      </c>
      <c r="P1245" s="79" t="s">
        <v>2782</v>
      </c>
      <c r="Q1245" s="79" t="s">
        <v>2783</v>
      </c>
      <c r="R1245" s="79" t="s">
        <v>2784</v>
      </c>
      <c r="S1245" s="79" t="s">
        <v>6938</v>
      </c>
      <c r="T1245" s="79" t="s">
        <v>6939</v>
      </c>
      <c r="U1245" s="80" t="s">
        <v>2785</v>
      </c>
      <c r="V1245" s="80"/>
      <c r="W1245" s="79"/>
      <c r="X1245" s="81"/>
      <c r="Y1245" s="79"/>
      <c r="Z1245" s="79"/>
      <c r="AA1245" s="82" t="str">
        <f t="shared" si="23"/>
        <v/>
      </c>
      <c r="AB1245" s="80"/>
      <c r="AC1245" s="80"/>
      <c r="AD1245" s="80"/>
      <c r="AE1245" s="76"/>
      <c r="AF1245" s="79" t="s">
        <v>2223</v>
      </c>
      <c r="AG1245" s="76" t="s">
        <v>3088</v>
      </c>
    </row>
    <row r="1246" spans="1:33" s="83" customFormat="1" ht="76.5" x14ac:dyDescent="0.25">
      <c r="A1246" s="74" t="s">
        <v>2723</v>
      </c>
      <c r="B1246" s="75">
        <v>85111602</v>
      </c>
      <c r="C1246" s="76" t="s">
        <v>6940</v>
      </c>
      <c r="D1246" s="76" t="s">
        <v>3168</v>
      </c>
      <c r="E1246" s="75" t="s">
        <v>2302</v>
      </c>
      <c r="F1246" s="75" t="s">
        <v>2326</v>
      </c>
      <c r="G1246" s="85" t="s">
        <v>2330</v>
      </c>
      <c r="H1246" s="78">
        <v>473500000</v>
      </c>
      <c r="I1246" s="78">
        <v>473500000</v>
      </c>
      <c r="J1246" s="79" t="s">
        <v>2874</v>
      </c>
      <c r="K1246" s="79" t="s">
        <v>2221</v>
      </c>
      <c r="L1246" s="76" t="s">
        <v>4116</v>
      </c>
      <c r="M1246" s="76" t="s">
        <v>2824</v>
      </c>
      <c r="N1246" s="76" t="s">
        <v>2825</v>
      </c>
      <c r="O1246" s="76" t="s">
        <v>4117</v>
      </c>
      <c r="P1246" s="79" t="s">
        <v>2782</v>
      </c>
      <c r="Q1246" s="79" t="s">
        <v>2831</v>
      </c>
      <c r="R1246" s="79" t="s">
        <v>6941</v>
      </c>
      <c r="S1246" s="79" t="s">
        <v>6938</v>
      </c>
      <c r="T1246" s="79" t="s">
        <v>2832</v>
      </c>
      <c r="U1246" s="80" t="s">
        <v>2833</v>
      </c>
      <c r="V1246" s="80"/>
      <c r="W1246" s="79"/>
      <c r="X1246" s="81"/>
      <c r="Y1246" s="79"/>
      <c r="Z1246" s="79"/>
      <c r="AA1246" s="82" t="str">
        <f t="shared" si="23"/>
        <v/>
      </c>
      <c r="AB1246" s="80"/>
      <c r="AC1246" s="80"/>
      <c r="AD1246" s="80"/>
      <c r="AE1246" s="76"/>
      <c r="AF1246" s="79" t="s">
        <v>2223</v>
      </c>
      <c r="AG1246" s="76" t="s">
        <v>3088</v>
      </c>
    </row>
    <row r="1247" spans="1:33" s="83" customFormat="1" ht="89.25" x14ac:dyDescent="0.25">
      <c r="A1247" s="74" t="s">
        <v>2723</v>
      </c>
      <c r="B1247" s="75">
        <v>93131704</v>
      </c>
      <c r="C1247" s="76" t="s">
        <v>6942</v>
      </c>
      <c r="D1247" s="76" t="s">
        <v>3161</v>
      </c>
      <c r="E1247" s="75" t="s">
        <v>2302</v>
      </c>
      <c r="F1247" s="84" t="s">
        <v>2834</v>
      </c>
      <c r="G1247" s="85" t="s">
        <v>2330</v>
      </c>
      <c r="H1247" s="78">
        <v>300000000</v>
      </c>
      <c r="I1247" s="78">
        <v>300000000</v>
      </c>
      <c r="J1247" s="79" t="s">
        <v>2874</v>
      </c>
      <c r="K1247" s="79" t="s">
        <v>2221</v>
      </c>
      <c r="L1247" s="76" t="s">
        <v>6943</v>
      </c>
      <c r="M1247" s="76" t="s">
        <v>2824</v>
      </c>
      <c r="N1247" s="76" t="s">
        <v>2795</v>
      </c>
      <c r="O1247" s="76" t="s">
        <v>2796</v>
      </c>
      <c r="P1247" s="79" t="s">
        <v>2782</v>
      </c>
      <c r="Q1247" s="79" t="s">
        <v>2797</v>
      </c>
      <c r="R1247" s="79" t="s">
        <v>1711</v>
      </c>
      <c r="S1247" s="79" t="s">
        <v>2792</v>
      </c>
      <c r="T1247" s="79" t="s">
        <v>2798</v>
      </c>
      <c r="U1247" s="80" t="s">
        <v>2799</v>
      </c>
      <c r="V1247" s="80"/>
      <c r="W1247" s="79"/>
      <c r="X1247" s="81"/>
      <c r="Y1247" s="79"/>
      <c r="Z1247" s="79"/>
      <c r="AA1247" s="82" t="str">
        <f t="shared" si="23"/>
        <v/>
      </c>
      <c r="AB1247" s="80"/>
      <c r="AC1247" s="80"/>
      <c r="AD1247" s="80"/>
      <c r="AE1247" s="76"/>
      <c r="AF1247" s="79" t="s">
        <v>2223</v>
      </c>
      <c r="AG1247" s="76" t="s">
        <v>3088</v>
      </c>
    </row>
    <row r="1248" spans="1:33" s="83" customFormat="1" ht="51" x14ac:dyDescent="0.25">
      <c r="A1248" s="74" t="s">
        <v>2723</v>
      </c>
      <c r="B1248" s="75">
        <v>851011705</v>
      </c>
      <c r="C1248" s="76" t="s">
        <v>6944</v>
      </c>
      <c r="D1248" s="76" t="s">
        <v>3161</v>
      </c>
      <c r="E1248" s="75" t="s">
        <v>2488</v>
      </c>
      <c r="F1248" s="84" t="s">
        <v>2834</v>
      </c>
      <c r="G1248" s="85" t="s">
        <v>2330</v>
      </c>
      <c r="H1248" s="78">
        <v>250000000</v>
      </c>
      <c r="I1248" s="78">
        <v>250000000</v>
      </c>
      <c r="J1248" s="79" t="s">
        <v>2874</v>
      </c>
      <c r="K1248" s="79" t="s">
        <v>2221</v>
      </c>
      <c r="L1248" s="76" t="s">
        <v>6943</v>
      </c>
      <c r="M1248" s="76" t="s">
        <v>2824</v>
      </c>
      <c r="N1248" s="76" t="s">
        <v>2795</v>
      </c>
      <c r="O1248" s="76" t="s">
        <v>2796</v>
      </c>
      <c r="P1248" s="79" t="s">
        <v>2782</v>
      </c>
      <c r="Q1248" s="79" t="s">
        <v>2797</v>
      </c>
      <c r="R1248" s="79" t="s">
        <v>1711</v>
      </c>
      <c r="S1248" s="79" t="s">
        <v>2792</v>
      </c>
      <c r="T1248" s="79" t="s">
        <v>2798</v>
      </c>
      <c r="U1248" s="80" t="s">
        <v>2799</v>
      </c>
      <c r="V1248" s="80"/>
      <c r="W1248" s="79"/>
      <c r="X1248" s="81"/>
      <c r="Y1248" s="79"/>
      <c r="Z1248" s="79"/>
      <c r="AA1248" s="82" t="str">
        <f t="shared" si="23"/>
        <v/>
      </c>
      <c r="AB1248" s="80"/>
      <c r="AC1248" s="80"/>
      <c r="AD1248" s="80"/>
      <c r="AE1248" s="76"/>
      <c r="AF1248" s="79" t="s">
        <v>2223</v>
      </c>
      <c r="AG1248" s="76" t="s">
        <v>3088</v>
      </c>
    </row>
    <row r="1249" spans="1:33" s="83" customFormat="1" ht="51" x14ac:dyDescent="0.25">
      <c r="A1249" s="74" t="s">
        <v>2723</v>
      </c>
      <c r="B1249" s="75">
        <v>47131805</v>
      </c>
      <c r="C1249" s="76" t="s">
        <v>6945</v>
      </c>
      <c r="D1249" s="76" t="s">
        <v>4603</v>
      </c>
      <c r="E1249" s="75" t="s">
        <v>2219</v>
      </c>
      <c r="F1249" s="75" t="s">
        <v>2260</v>
      </c>
      <c r="G1249" s="85" t="s">
        <v>2330</v>
      </c>
      <c r="H1249" s="78">
        <v>120000000</v>
      </c>
      <c r="I1249" s="78">
        <v>120000000</v>
      </c>
      <c r="J1249" s="79" t="s">
        <v>2874</v>
      </c>
      <c r="K1249" s="79" t="s">
        <v>2221</v>
      </c>
      <c r="L1249" s="76" t="s">
        <v>6946</v>
      </c>
      <c r="M1249" s="76" t="s">
        <v>2824</v>
      </c>
      <c r="N1249" s="76" t="s">
        <v>2813</v>
      </c>
      <c r="O1249" s="76" t="s">
        <v>4115</v>
      </c>
      <c r="P1249" s="79" t="s">
        <v>2782</v>
      </c>
      <c r="Q1249" s="79" t="s">
        <v>2814</v>
      </c>
      <c r="R1249" s="79" t="s">
        <v>2815</v>
      </c>
      <c r="S1249" s="79" t="s">
        <v>6947</v>
      </c>
      <c r="T1249" s="79" t="s">
        <v>2816</v>
      </c>
      <c r="U1249" s="80" t="s">
        <v>2817</v>
      </c>
      <c r="V1249" s="80"/>
      <c r="W1249" s="79"/>
      <c r="X1249" s="81"/>
      <c r="Y1249" s="79"/>
      <c r="Z1249" s="79"/>
      <c r="AA1249" s="82" t="str">
        <f t="shared" si="23"/>
        <v/>
      </c>
      <c r="AB1249" s="80"/>
      <c r="AC1249" s="80"/>
      <c r="AD1249" s="80"/>
      <c r="AE1249" s="76"/>
      <c r="AF1249" s="79" t="s">
        <v>2223</v>
      </c>
      <c r="AG1249" s="76" t="s">
        <v>3088</v>
      </c>
    </row>
    <row r="1250" spans="1:33" s="83" customFormat="1" ht="51" x14ac:dyDescent="0.25">
      <c r="A1250" s="74" t="s">
        <v>2723</v>
      </c>
      <c r="B1250" s="75">
        <v>81000000</v>
      </c>
      <c r="C1250" s="76" t="s">
        <v>2819</v>
      </c>
      <c r="D1250" s="76" t="s">
        <v>3168</v>
      </c>
      <c r="E1250" s="75" t="s">
        <v>2268</v>
      </c>
      <c r="F1250" s="79" t="s">
        <v>2336</v>
      </c>
      <c r="G1250" s="85" t="s">
        <v>2330</v>
      </c>
      <c r="H1250" s="78">
        <v>270000000</v>
      </c>
      <c r="I1250" s="78">
        <v>270000000</v>
      </c>
      <c r="J1250" s="79" t="s">
        <v>2874</v>
      </c>
      <c r="K1250" s="79" t="s">
        <v>2221</v>
      </c>
      <c r="L1250" s="76" t="s">
        <v>6946</v>
      </c>
      <c r="M1250" s="76" t="s">
        <v>2824</v>
      </c>
      <c r="N1250" s="76" t="s">
        <v>2813</v>
      </c>
      <c r="O1250" s="76" t="s">
        <v>4115</v>
      </c>
      <c r="P1250" s="79" t="s">
        <v>2782</v>
      </c>
      <c r="Q1250" s="79" t="s">
        <v>2814</v>
      </c>
      <c r="R1250" s="79" t="s">
        <v>2815</v>
      </c>
      <c r="S1250" s="79" t="s">
        <v>6947</v>
      </c>
      <c r="T1250" s="79" t="s">
        <v>2816</v>
      </c>
      <c r="U1250" s="80" t="s">
        <v>2820</v>
      </c>
      <c r="V1250" s="80"/>
      <c r="W1250" s="79"/>
      <c r="X1250" s="81"/>
      <c r="Y1250" s="79"/>
      <c r="Z1250" s="79"/>
      <c r="AA1250" s="82" t="str">
        <f t="shared" si="23"/>
        <v/>
      </c>
      <c r="AB1250" s="80"/>
      <c r="AC1250" s="80"/>
      <c r="AD1250" s="80"/>
      <c r="AE1250" s="76"/>
      <c r="AF1250" s="79" t="s">
        <v>2223</v>
      </c>
      <c r="AG1250" s="76" t="s">
        <v>3088</v>
      </c>
    </row>
    <row r="1251" spans="1:33" s="83" customFormat="1" ht="76.5" x14ac:dyDescent="0.25">
      <c r="A1251" s="74" t="s">
        <v>2723</v>
      </c>
      <c r="B1251" s="75">
        <v>71000000</v>
      </c>
      <c r="C1251" s="76" t="s">
        <v>2821</v>
      </c>
      <c r="D1251" s="76" t="s">
        <v>4128</v>
      </c>
      <c r="E1251" s="75" t="s">
        <v>2488</v>
      </c>
      <c r="F1251" s="84" t="s">
        <v>2834</v>
      </c>
      <c r="G1251" s="77" t="s">
        <v>2338</v>
      </c>
      <c r="H1251" s="78">
        <v>735988960</v>
      </c>
      <c r="I1251" s="78">
        <v>735988960</v>
      </c>
      <c r="J1251" s="79" t="s">
        <v>4136</v>
      </c>
      <c r="K1251" s="79" t="s">
        <v>2544</v>
      </c>
      <c r="L1251" s="76" t="s">
        <v>6948</v>
      </c>
      <c r="M1251" s="76" t="s">
        <v>6949</v>
      </c>
      <c r="N1251" s="76" t="s">
        <v>6950</v>
      </c>
      <c r="O1251" s="76" t="s">
        <v>6951</v>
      </c>
      <c r="P1251" s="79" t="s">
        <v>2782</v>
      </c>
      <c r="Q1251" s="79" t="s">
        <v>2814</v>
      </c>
      <c r="R1251" s="79" t="s">
        <v>2815</v>
      </c>
      <c r="S1251" s="79" t="s">
        <v>6947</v>
      </c>
      <c r="T1251" s="79" t="s">
        <v>2816</v>
      </c>
      <c r="U1251" s="80" t="s">
        <v>2822</v>
      </c>
      <c r="V1251" s="80">
        <v>6302</v>
      </c>
      <c r="W1251" s="79">
        <v>15684</v>
      </c>
      <c r="X1251" s="81">
        <v>42751</v>
      </c>
      <c r="Y1251" s="79" t="s">
        <v>2233</v>
      </c>
      <c r="Z1251" s="79">
        <v>4600006167</v>
      </c>
      <c r="AA1251" s="82">
        <f t="shared" si="23"/>
        <v>1</v>
      </c>
      <c r="AB1251" s="80" t="s">
        <v>6952</v>
      </c>
      <c r="AC1251" s="80" t="s">
        <v>2222</v>
      </c>
      <c r="AD1251" s="80" t="s">
        <v>6953</v>
      </c>
      <c r="AE1251" s="76" t="s">
        <v>6948</v>
      </c>
      <c r="AF1251" s="79" t="s">
        <v>2223</v>
      </c>
      <c r="AG1251" s="76" t="s">
        <v>3088</v>
      </c>
    </row>
    <row r="1252" spans="1:33" s="83" customFormat="1" ht="153" x14ac:dyDescent="0.25">
      <c r="A1252" s="74" t="s">
        <v>2723</v>
      </c>
      <c r="B1252" s="75">
        <v>41116010</v>
      </c>
      <c r="C1252" s="76" t="s">
        <v>6954</v>
      </c>
      <c r="D1252" s="76" t="s">
        <v>3165</v>
      </c>
      <c r="E1252" s="75" t="s">
        <v>2488</v>
      </c>
      <c r="F1252" s="79" t="s">
        <v>2336</v>
      </c>
      <c r="G1252" s="85" t="s">
        <v>2330</v>
      </c>
      <c r="H1252" s="78">
        <v>312000000</v>
      </c>
      <c r="I1252" s="78">
        <v>312000000</v>
      </c>
      <c r="J1252" s="79" t="s">
        <v>2874</v>
      </c>
      <c r="K1252" s="79" t="s">
        <v>2221</v>
      </c>
      <c r="L1252" s="76" t="s">
        <v>6946</v>
      </c>
      <c r="M1252" s="76" t="s">
        <v>2824</v>
      </c>
      <c r="N1252" s="76" t="s">
        <v>6955</v>
      </c>
      <c r="O1252" s="76" t="s">
        <v>4115</v>
      </c>
      <c r="P1252" s="79" t="s">
        <v>2782</v>
      </c>
      <c r="Q1252" s="79" t="s">
        <v>6956</v>
      </c>
      <c r="R1252" s="79" t="s">
        <v>6957</v>
      </c>
      <c r="S1252" s="79" t="s">
        <v>6947</v>
      </c>
      <c r="T1252" s="79" t="s">
        <v>2816</v>
      </c>
      <c r="U1252" s="80" t="s">
        <v>2851</v>
      </c>
      <c r="V1252" s="80"/>
      <c r="W1252" s="79"/>
      <c r="X1252" s="81"/>
      <c r="Y1252" s="79"/>
      <c r="Z1252" s="79"/>
      <c r="AA1252" s="82" t="str">
        <f t="shared" si="23"/>
        <v/>
      </c>
      <c r="AB1252" s="80"/>
      <c r="AC1252" s="80"/>
      <c r="AD1252" s="80"/>
      <c r="AE1252" s="76"/>
      <c r="AF1252" s="79" t="s">
        <v>2223</v>
      </c>
      <c r="AG1252" s="76" t="s">
        <v>3088</v>
      </c>
    </row>
    <row r="1253" spans="1:33" s="83" customFormat="1" ht="51" x14ac:dyDescent="0.25">
      <c r="A1253" s="74" t="s">
        <v>2723</v>
      </c>
      <c r="B1253" s="75">
        <v>86101606</v>
      </c>
      <c r="C1253" s="76" t="s">
        <v>6958</v>
      </c>
      <c r="D1253" s="76" t="s">
        <v>3160</v>
      </c>
      <c r="E1253" s="75" t="s">
        <v>2268</v>
      </c>
      <c r="F1253" s="79" t="s">
        <v>2336</v>
      </c>
      <c r="G1253" s="85" t="s">
        <v>2330</v>
      </c>
      <c r="H1253" s="78">
        <v>150000000</v>
      </c>
      <c r="I1253" s="78">
        <v>150000000</v>
      </c>
      <c r="J1253" s="79" t="s">
        <v>2874</v>
      </c>
      <c r="K1253" s="79" t="s">
        <v>2221</v>
      </c>
      <c r="L1253" s="76" t="s">
        <v>6946</v>
      </c>
      <c r="M1253" s="76" t="s">
        <v>2824</v>
      </c>
      <c r="N1253" s="76" t="s">
        <v>6955</v>
      </c>
      <c r="O1253" s="76" t="s">
        <v>4115</v>
      </c>
      <c r="P1253" s="79" t="s">
        <v>2782</v>
      </c>
      <c r="Q1253" s="79" t="s">
        <v>6956</v>
      </c>
      <c r="R1253" s="79" t="s">
        <v>6957</v>
      </c>
      <c r="S1253" s="79" t="s">
        <v>6947</v>
      </c>
      <c r="T1253" s="79" t="s">
        <v>2816</v>
      </c>
      <c r="U1253" s="80" t="s">
        <v>2851</v>
      </c>
      <c r="V1253" s="80"/>
      <c r="W1253" s="79"/>
      <c r="X1253" s="81"/>
      <c r="Y1253" s="79"/>
      <c r="Z1253" s="79"/>
      <c r="AA1253" s="82" t="str">
        <f t="shared" si="23"/>
        <v/>
      </c>
      <c r="AB1253" s="80"/>
      <c r="AC1253" s="80"/>
      <c r="AD1253" s="80"/>
      <c r="AE1253" s="76"/>
      <c r="AF1253" s="79" t="s">
        <v>2223</v>
      </c>
      <c r="AG1253" s="76" t="s">
        <v>3088</v>
      </c>
    </row>
    <row r="1254" spans="1:33" s="83" customFormat="1" ht="51" x14ac:dyDescent="0.25">
      <c r="A1254" s="74" t="s">
        <v>2723</v>
      </c>
      <c r="B1254" s="75">
        <v>41116010</v>
      </c>
      <c r="C1254" s="76" t="s">
        <v>6959</v>
      </c>
      <c r="D1254" s="76" t="s">
        <v>3165</v>
      </c>
      <c r="E1254" s="75" t="s">
        <v>2224</v>
      </c>
      <c r="F1254" s="79" t="s">
        <v>2336</v>
      </c>
      <c r="G1254" s="85" t="s">
        <v>2330</v>
      </c>
      <c r="H1254" s="78">
        <v>330000000</v>
      </c>
      <c r="I1254" s="78">
        <v>330000000</v>
      </c>
      <c r="J1254" s="79" t="s">
        <v>2874</v>
      </c>
      <c r="K1254" s="79" t="s">
        <v>2221</v>
      </c>
      <c r="L1254" s="76" t="s">
        <v>6960</v>
      </c>
      <c r="M1254" s="76" t="s">
        <v>2824</v>
      </c>
      <c r="N1254" s="76" t="s">
        <v>6955</v>
      </c>
      <c r="O1254" s="76" t="s">
        <v>4115</v>
      </c>
      <c r="P1254" s="79" t="s">
        <v>2782</v>
      </c>
      <c r="Q1254" s="79" t="s">
        <v>2814</v>
      </c>
      <c r="R1254" s="79" t="s">
        <v>2815</v>
      </c>
      <c r="S1254" s="79" t="s">
        <v>6947</v>
      </c>
      <c r="T1254" s="79" t="s">
        <v>2816</v>
      </c>
      <c r="U1254" s="80" t="s">
        <v>2818</v>
      </c>
      <c r="V1254" s="80"/>
      <c r="W1254" s="79"/>
      <c r="X1254" s="81"/>
      <c r="Y1254" s="79"/>
      <c r="Z1254" s="79"/>
      <c r="AA1254" s="82" t="str">
        <f t="shared" si="23"/>
        <v/>
      </c>
      <c r="AB1254" s="80"/>
      <c r="AC1254" s="80"/>
      <c r="AD1254" s="80"/>
      <c r="AE1254" s="76"/>
      <c r="AF1254" s="79" t="s">
        <v>2223</v>
      </c>
      <c r="AG1254" s="76" t="s">
        <v>3088</v>
      </c>
    </row>
    <row r="1255" spans="1:33" s="83" customFormat="1" ht="51" x14ac:dyDescent="0.25">
      <c r="A1255" s="74" t="s">
        <v>2723</v>
      </c>
      <c r="B1255" s="75">
        <v>41112509</v>
      </c>
      <c r="C1255" s="76" t="s">
        <v>6961</v>
      </c>
      <c r="D1255" s="76" t="s">
        <v>3161</v>
      </c>
      <c r="E1255" s="75" t="s">
        <v>2268</v>
      </c>
      <c r="F1255" s="79" t="s">
        <v>2336</v>
      </c>
      <c r="G1255" s="85" t="s">
        <v>2330</v>
      </c>
      <c r="H1255" s="78">
        <v>180000000</v>
      </c>
      <c r="I1255" s="78">
        <v>180000000</v>
      </c>
      <c r="J1255" s="79" t="s">
        <v>2874</v>
      </c>
      <c r="K1255" s="79" t="s">
        <v>2221</v>
      </c>
      <c r="L1255" s="76" t="s">
        <v>6946</v>
      </c>
      <c r="M1255" s="76" t="s">
        <v>2824</v>
      </c>
      <c r="N1255" s="76" t="s">
        <v>6955</v>
      </c>
      <c r="O1255" s="76" t="s">
        <v>4115</v>
      </c>
      <c r="P1255" s="79" t="s">
        <v>2782</v>
      </c>
      <c r="Q1255" s="79" t="s">
        <v>2814</v>
      </c>
      <c r="R1255" s="79" t="s">
        <v>2815</v>
      </c>
      <c r="S1255" s="79" t="s">
        <v>6947</v>
      </c>
      <c r="T1255" s="79" t="s">
        <v>2816</v>
      </c>
      <c r="U1255" s="80" t="s">
        <v>2818</v>
      </c>
      <c r="V1255" s="80"/>
      <c r="W1255" s="79"/>
      <c r="X1255" s="81"/>
      <c r="Y1255" s="79"/>
      <c r="Z1255" s="79"/>
      <c r="AA1255" s="82" t="str">
        <f t="shared" si="23"/>
        <v/>
      </c>
      <c r="AB1255" s="80"/>
      <c r="AC1255" s="80"/>
      <c r="AD1255" s="80"/>
      <c r="AE1255" s="76"/>
      <c r="AF1255" s="79" t="s">
        <v>2223</v>
      </c>
      <c r="AG1255" s="76" t="s">
        <v>3088</v>
      </c>
    </row>
    <row r="1256" spans="1:33" s="83" customFormat="1" ht="51" x14ac:dyDescent="0.25">
      <c r="A1256" s="74" t="s">
        <v>2723</v>
      </c>
      <c r="B1256" s="75">
        <v>42192400</v>
      </c>
      <c r="C1256" s="76" t="s">
        <v>6962</v>
      </c>
      <c r="D1256" s="76" t="s">
        <v>3165</v>
      </c>
      <c r="E1256" s="75" t="s">
        <v>2268</v>
      </c>
      <c r="F1256" s="75" t="s">
        <v>2260</v>
      </c>
      <c r="G1256" s="85" t="s">
        <v>2330</v>
      </c>
      <c r="H1256" s="78">
        <v>40000000</v>
      </c>
      <c r="I1256" s="78">
        <v>40000000</v>
      </c>
      <c r="J1256" s="79" t="s">
        <v>2874</v>
      </c>
      <c r="K1256" s="79" t="s">
        <v>2221</v>
      </c>
      <c r="L1256" s="76" t="s">
        <v>6946</v>
      </c>
      <c r="M1256" s="76" t="s">
        <v>2824</v>
      </c>
      <c r="N1256" s="76" t="s">
        <v>6955</v>
      </c>
      <c r="O1256" s="76" t="s">
        <v>4115</v>
      </c>
      <c r="P1256" s="79" t="s">
        <v>2782</v>
      </c>
      <c r="Q1256" s="79" t="s">
        <v>2814</v>
      </c>
      <c r="R1256" s="79" t="s">
        <v>2815</v>
      </c>
      <c r="S1256" s="79" t="s">
        <v>6947</v>
      </c>
      <c r="T1256" s="79" t="s">
        <v>2816</v>
      </c>
      <c r="U1256" s="80" t="s">
        <v>2818</v>
      </c>
      <c r="V1256" s="80"/>
      <c r="W1256" s="79"/>
      <c r="X1256" s="81"/>
      <c r="Y1256" s="79"/>
      <c r="Z1256" s="79"/>
      <c r="AA1256" s="82" t="str">
        <f t="shared" si="23"/>
        <v/>
      </c>
      <c r="AB1256" s="80"/>
      <c r="AC1256" s="80"/>
      <c r="AD1256" s="80"/>
      <c r="AE1256" s="76"/>
      <c r="AF1256" s="79" t="s">
        <v>2223</v>
      </c>
      <c r="AG1256" s="76" t="s">
        <v>3088</v>
      </c>
    </row>
    <row r="1257" spans="1:33" s="83" customFormat="1" ht="51" x14ac:dyDescent="0.25">
      <c r="A1257" s="74" t="s">
        <v>2723</v>
      </c>
      <c r="B1257" s="75">
        <v>86101606</v>
      </c>
      <c r="C1257" s="76" t="s">
        <v>6963</v>
      </c>
      <c r="D1257" s="76" t="s">
        <v>3165</v>
      </c>
      <c r="E1257" s="75" t="s">
        <v>2268</v>
      </c>
      <c r="F1257" s="75" t="s">
        <v>2326</v>
      </c>
      <c r="G1257" s="85" t="s">
        <v>2330</v>
      </c>
      <c r="H1257" s="78">
        <v>260000000</v>
      </c>
      <c r="I1257" s="78">
        <v>260000000</v>
      </c>
      <c r="J1257" s="79" t="s">
        <v>2874</v>
      </c>
      <c r="K1257" s="79" t="s">
        <v>2221</v>
      </c>
      <c r="L1257" s="76" t="s">
        <v>6946</v>
      </c>
      <c r="M1257" s="76" t="s">
        <v>2824</v>
      </c>
      <c r="N1257" s="76" t="s">
        <v>6955</v>
      </c>
      <c r="O1257" s="76" t="s">
        <v>4115</v>
      </c>
      <c r="P1257" s="79" t="s">
        <v>2782</v>
      </c>
      <c r="Q1257" s="79" t="s">
        <v>2814</v>
      </c>
      <c r="R1257" s="79" t="s">
        <v>2815</v>
      </c>
      <c r="S1257" s="79" t="s">
        <v>6947</v>
      </c>
      <c r="T1257" s="79" t="s">
        <v>2816</v>
      </c>
      <c r="U1257" s="80" t="s">
        <v>2818</v>
      </c>
      <c r="V1257" s="80"/>
      <c r="W1257" s="79"/>
      <c r="X1257" s="81"/>
      <c r="Y1257" s="79"/>
      <c r="Z1257" s="79"/>
      <c r="AA1257" s="82" t="str">
        <f t="shared" si="23"/>
        <v/>
      </c>
      <c r="AB1257" s="80"/>
      <c r="AC1257" s="80"/>
      <c r="AD1257" s="80"/>
      <c r="AE1257" s="76"/>
      <c r="AF1257" s="79" t="s">
        <v>2223</v>
      </c>
      <c r="AG1257" s="76" t="s">
        <v>3088</v>
      </c>
    </row>
    <row r="1258" spans="1:33" s="83" customFormat="1" ht="51" x14ac:dyDescent="0.25">
      <c r="A1258" s="74" t="s">
        <v>2723</v>
      </c>
      <c r="B1258" s="75">
        <v>73152108</v>
      </c>
      <c r="C1258" s="76" t="s">
        <v>6964</v>
      </c>
      <c r="D1258" s="76" t="s">
        <v>3165</v>
      </c>
      <c r="E1258" s="75" t="s">
        <v>2224</v>
      </c>
      <c r="F1258" s="84" t="s">
        <v>2834</v>
      </c>
      <c r="G1258" s="85" t="s">
        <v>2330</v>
      </c>
      <c r="H1258" s="78">
        <v>50000000</v>
      </c>
      <c r="I1258" s="78">
        <v>50000000</v>
      </c>
      <c r="J1258" s="79" t="s">
        <v>2874</v>
      </c>
      <c r="K1258" s="79" t="s">
        <v>2221</v>
      </c>
      <c r="L1258" s="76" t="s">
        <v>6965</v>
      </c>
      <c r="M1258" s="76" t="s">
        <v>2824</v>
      </c>
      <c r="N1258" s="76" t="s">
        <v>6966</v>
      </c>
      <c r="O1258" s="76" t="s">
        <v>6967</v>
      </c>
      <c r="P1258" s="79" t="s">
        <v>2782</v>
      </c>
      <c r="Q1258" s="79" t="s">
        <v>2814</v>
      </c>
      <c r="R1258" s="79" t="s">
        <v>2815</v>
      </c>
      <c r="S1258" s="79" t="s">
        <v>6947</v>
      </c>
      <c r="T1258" s="79" t="s">
        <v>2816</v>
      </c>
      <c r="U1258" s="80" t="s">
        <v>2818</v>
      </c>
      <c r="V1258" s="80"/>
      <c r="W1258" s="79"/>
      <c r="X1258" s="81"/>
      <c r="Y1258" s="79"/>
      <c r="Z1258" s="79"/>
      <c r="AA1258" s="82" t="str">
        <f t="shared" si="23"/>
        <v/>
      </c>
      <c r="AB1258" s="80"/>
      <c r="AC1258" s="80"/>
      <c r="AD1258" s="80"/>
      <c r="AE1258" s="76"/>
      <c r="AF1258" s="79" t="s">
        <v>2223</v>
      </c>
      <c r="AG1258" s="76" t="s">
        <v>3088</v>
      </c>
    </row>
    <row r="1259" spans="1:33" s="83" customFormat="1" ht="51" x14ac:dyDescent="0.25">
      <c r="A1259" s="74" t="s">
        <v>2723</v>
      </c>
      <c r="B1259" s="75">
        <v>73152108</v>
      </c>
      <c r="C1259" s="76" t="s">
        <v>6968</v>
      </c>
      <c r="D1259" s="76" t="s">
        <v>3163</v>
      </c>
      <c r="E1259" s="75" t="s">
        <v>2225</v>
      </c>
      <c r="F1259" s="84" t="s">
        <v>2834</v>
      </c>
      <c r="G1259" s="85" t="s">
        <v>2330</v>
      </c>
      <c r="H1259" s="78">
        <v>20000000</v>
      </c>
      <c r="I1259" s="78">
        <v>20000000</v>
      </c>
      <c r="J1259" s="79" t="s">
        <v>2874</v>
      </c>
      <c r="K1259" s="79" t="s">
        <v>2221</v>
      </c>
      <c r="L1259" s="76" t="s">
        <v>2880</v>
      </c>
      <c r="M1259" s="76" t="s">
        <v>2824</v>
      </c>
      <c r="N1259" s="76" t="s">
        <v>6969</v>
      </c>
      <c r="O1259" s="76" t="s">
        <v>6970</v>
      </c>
      <c r="P1259" s="79" t="s">
        <v>2782</v>
      </c>
      <c r="Q1259" s="79" t="s">
        <v>2814</v>
      </c>
      <c r="R1259" s="79" t="s">
        <v>2815</v>
      </c>
      <c r="S1259" s="79" t="s">
        <v>6947</v>
      </c>
      <c r="T1259" s="79" t="s">
        <v>2816</v>
      </c>
      <c r="U1259" s="80" t="s">
        <v>2818</v>
      </c>
      <c r="V1259" s="80"/>
      <c r="W1259" s="79"/>
      <c r="X1259" s="81"/>
      <c r="Y1259" s="79"/>
      <c r="Z1259" s="79"/>
      <c r="AA1259" s="82" t="str">
        <f t="shared" si="23"/>
        <v/>
      </c>
      <c r="AB1259" s="80"/>
      <c r="AC1259" s="80"/>
      <c r="AD1259" s="80"/>
      <c r="AE1259" s="76"/>
      <c r="AF1259" s="79" t="s">
        <v>2223</v>
      </c>
      <c r="AG1259" s="76" t="s">
        <v>3088</v>
      </c>
    </row>
    <row r="1260" spans="1:33" s="83" customFormat="1" ht="38.25" x14ac:dyDescent="0.25">
      <c r="A1260" s="74" t="s">
        <v>2723</v>
      </c>
      <c r="B1260" s="75">
        <v>851011705</v>
      </c>
      <c r="C1260" s="76" t="s">
        <v>2786</v>
      </c>
      <c r="D1260" s="76" t="s">
        <v>3163</v>
      </c>
      <c r="E1260" s="75" t="s">
        <v>2268</v>
      </c>
      <c r="F1260" s="84" t="s">
        <v>2834</v>
      </c>
      <c r="G1260" s="85" t="s">
        <v>2330</v>
      </c>
      <c r="H1260" s="78">
        <v>494000000</v>
      </c>
      <c r="I1260" s="78">
        <v>494000000</v>
      </c>
      <c r="J1260" s="79" t="s">
        <v>2874</v>
      </c>
      <c r="K1260" s="79" t="s">
        <v>2221</v>
      </c>
      <c r="L1260" s="76" t="s">
        <v>2787</v>
      </c>
      <c r="M1260" s="76" t="s">
        <v>2824</v>
      </c>
      <c r="N1260" s="76" t="s">
        <v>2788</v>
      </c>
      <c r="O1260" s="76" t="s">
        <v>2789</v>
      </c>
      <c r="P1260" s="79" t="s">
        <v>2782</v>
      </c>
      <c r="Q1260" s="79" t="s">
        <v>2790</v>
      </c>
      <c r="R1260" s="79" t="s">
        <v>2791</v>
      </c>
      <c r="S1260" s="79" t="s">
        <v>2792</v>
      </c>
      <c r="T1260" s="79" t="s">
        <v>2793</v>
      </c>
      <c r="U1260" s="80" t="s">
        <v>2794</v>
      </c>
      <c r="V1260" s="80"/>
      <c r="W1260" s="79"/>
      <c r="X1260" s="81"/>
      <c r="Y1260" s="79"/>
      <c r="Z1260" s="79"/>
      <c r="AA1260" s="82" t="str">
        <f t="shared" si="23"/>
        <v/>
      </c>
      <c r="AB1260" s="80"/>
      <c r="AC1260" s="80"/>
      <c r="AD1260" s="80"/>
      <c r="AE1260" s="76"/>
      <c r="AF1260" s="79" t="s">
        <v>2223</v>
      </c>
      <c r="AG1260" s="76" t="s">
        <v>3088</v>
      </c>
    </row>
    <row r="1261" spans="1:33" s="83" customFormat="1" ht="63.75" x14ac:dyDescent="0.25">
      <c r="A1261" s="74" t="s">
        <v>2723</v>
      </c>
      <c r="B1261" s="75">
        <v>85111614</v>
      </c>
      <c r="C1261" s="76" t="s">
        <v>2823</v>
      </c>
      <c r="D1261" s="76" t="s">
        <v>4128</v>
      </c>
      <c r="E1261" s="75" t="s">
        <v>2363</v>
      </c>
      <c r="F1261" s="84" t="s">
        <v>2834</v>
      </c>
      <c r="G1261" s="85" t="s">
        <v>2330</v>
      </c>
      <c r="H1261" s="78">
        <v>1206589461</v>
      </c>
      <c r="I1261" s="78">
        <v>965271569</v>
      </c>
      <c r="J1261" s="79" t="s">
        <v>4136</v>
      </c>
      <c r="K1261" s="79" t="s">
        <v>2544</v>
      </c>
      <c r="L1261" s="76" t="s">
        <v>2835</v>
      </c>
      <c r="M1261" s="76" t="s">
        <v>2824</v>
      </c>
      <c r="N1261" s="76">
        <v>3839907</v>
      </c>
      <c r="O1261" s="76" t="s">
        <v>2836</v>
      </c>
      <c r="P1261" s="79" t="s">
        <v>2782</v>
      </c>
      <c r="Q1261" s="79" t="s">
        <v>2837</v>
      </c>
      <c r="R1261" s="79" t="s">
        <v>1708</v>
      </c>
      <c r="S1261" s="79" t="s">
        <v>2840</v>
      </c>
      <c r="T1261" s="79" t="s">
        <v>2838</v>
      </c>
      <c r="U1261" s="80" t="s">
        <v>2839</v>
      </c>
      <c r="V1261" s="80" t="s">
        <v>6971</v>
      </c>
      <c r="W1261" s="79">
        <v>19523</v>
      </c>
      <c r="X1261" s="81">
        <v>43049</v>
      </c>
      <c r="Y1261" s="79" t="s">
        <v>2233</v>
      </c>
      <c r="Z1261" s="79">
        <v>4600007909</v>
      </c>
      <c r="AA1261" s="82">
        <f t="shared" si="23"/>
        <v>1</v>
      </c>
      <c r="AB1261" s="80" t="s">
        <v>6972</v>
      </c>
      <c r="AC1261" s="80" t="s">
        <v>2222</v>
      </c>
      <c r="AD1261" s="80" t="s">
        <v>6973</v>
      </c>
      <c r="AE1261" s="76" t="s">
        <v>2835</v>
      </c>
      <c r="AF1261" s="79" t="s">
        <v>2402</v>
      </c>
      <c r="AG1261" s="76" t="s">
        <v>3088</v>
      </c>
    </row>
    <row r="1262" spans="1:33" s="83" customFormat="1" ht="191.25" x14ac:dyDescent="0.25">
      <c r="A1262" s="74" t="s">
        <v>2723</v>
      </c>
      <c r="B1262" s="75">
        <v>85111507</v>
      </c>
      <c r="C1262" s="76" t="s">
        <v>2828</v>
      </c>
      <c r="D1262" s="76" t="s">
        <v>4661</v>
      </c>
      <c r="E1262" s="75" t="s">
        <v>2363</v>
      </c>
      <c r="F1262" s="75" t="s">
        <v>2260</v>
      </c>
      <c r="G1262" s="85" t="s">
        <v>2330</v>
      </c>
      <c r="H1262" s="78">
        <v>73000000</v>
      </c>
      <c r="I1262" s="78">
        <v>73000000</v>
      </c>
      <c r="J1262" s="79" t="s">
        <v>2874</v>
      </c>
      <c r="K1262" s="79" t="s">
        <v>2221</v>
      </c>
      <c r="L1262" s="76" t="s">
        <v>6974</v>
      </c>
      <c r="M1262" s="76" t="s">
        <v>6949</v>
      </c>
      <c r="N1262" s="76" t="s">
        <v>2825</v>
      </c>
      <c r="O1262" s="76" t="s">
        <v>2836</v>
      </c>
      <c r="P1262" s="79" t="s">
        <v>2782</v>
      </c>
      <c r="Q1262" s="79" t="s">
        <v>6975</v>
      </c>
      <c r="R1262" s="79" t="s">
        <v>2827</v>
      </c>
      <c r="S1262" s="79" t="s">
        <v>6976</v>
      </c>
      <c r="T1262" s="79" t="s">
        <v>2826</v>
      </c>
      <c r="U1262" s="80" t="s">
        <v>2829</v>
      </c>
      <c r="V1262" s="80"/>
      <c r="W1262" s="79"/>
      <c r="X1262" s="81"/>
      <c r="Y1262" s="79"/>
      <c r="Z1262" s="79"/>
      <c r="AA1262" s="82" t="str">
        <f t="shared" si="23"/>
        <v/>
      </c>
      <c r="AB1262" s="80"/>
      <c r="AC1262" s="80"/>
      <c r="AD1262" s="80"/>
      <c r="AE1262" s="76"/>
      <c r="AF1262" s="79" t="s">
        <v>2223</v>
      </c>
      <c r="AG1262" s="76" t="s">
        <v>3088</v>
      </c>
    </row>
    <row r="1263" spans="1:33" s="83" customFormat="1" ht="191.25" x14ac:dyDescent="0.25">
      <c r="A1263" s="74" t="s">
        <v>2723</v>
      </c>
      <c r="B1263" s="75">
        <v>41116126</v>
      </c>
      <c r="C1263" s="76" t="s">
        <v>6977</v>
      </c>
      <c r="D1263" s="76" t="s">
        <v>4661</v>
      </c>
      <c r="E1263" s="75" t="s">
        <v>2257</v>
      </c>
      <c r="F1263" s="75" t="s">
        <v>2260</v>
      </c>
      <c r="G1263" s="85" t="s">
        <v>2330</v>
      </c>
      <c r="H1263" s="78">
        <v>50000000</v>
      </c>
      <c r="I1263" s="78">
        <v>50000000</v>
      </c>
      <c r="J1263" s="79" t="s">
        <v>2874</v>
      </c>
      <c r="K1263" s="79" t="s">
        <v>2221</v>
      </c>
      <c r="L1263" s="76" t="s">
        <v>6974</v>
      </c>
      <c r="M1263" s="76" t="s">
        <v>6949</v>
      </c>
      <c r="N1263" s="76" t="s">
        <v>2825</v>
      </c>
      <c r="O1263" s="76" t="s">
        <v>2836</v>
      </c>
      <c r="P1263" s="79" t="s">
        <v>2782</v>
      </c>
      <c r="Q1263" s="79" t="s">
        <v>2830</v>
      </c>
      <c r="R1263" s="79" t="s">
        <v>2827</v>
      </c>
      <c r="S1263" s="79" t="s">
        <v>6976</v>
      </c>
      <c r="T1263" s="79" t="s">
        <v>2826</v>
      </c>
      <c r="U1263" s="80" t="s">
        <v>2829</v>
      </c>
      <c r="V1263" s="80"/>
      <c r="W1263" s="79"/>
      <c r="X1263" s="81"/>
      <c r="Y1263" s="79"/>
      <c r="Z1263" s="79"/>
      <c r="AA1263" s="82" t="str">
        <f t="shared" si="23"/>
        <v/>
      </c>
      <c r="AB1263" s="80"/>
      <c r="AC1263" s="80"/>
      <c r="AD1263" s="80"/>
      <c r="AE1263" s="76"/>
      <c r="AF1263" s="79" t="s">
        <v>2223</v>
      </c>
      <c r="AG1263" s="76" t="s">
        <v>3088</v>
      </c>
    </row>
    <row r="1264" spans="1:33" s="83" customFormat="1" ht="255" x14ac:dyDescent="0.25">
      <c r="A1264" s="74" t="s">
        <v>2723</v>
      </c>
      <c r="B1264" s="75">
        <v>85151600</v>
      </c>
      <c r="C1264" s="76" t="s">
        <v>6978</v>
      </c>
      <c r="D1264" s="76" t="s">
        <v>3160</v>
      </c>
      <c r="E1264" s="75" t="s">
        <v>2224</v>
      </c>
      <c r="F1264" s="75" t="s">
        <v>2326</v>
      </c>
      <c r="G1264" s="85" t="s">
        <v>2330</v>
      </c>
      <c r="H1264" s="78">
        <v>150000000</v>
      </c>
      <c r="I1264" s="78">
        <v>150000000</v>
      </c>
      <c r="J1264" s="79" t="s">
        <v>2874</v>
      </c>
      <c r="K1264" s="79" t="s">
        <v>2221</v>
      </c>
      <c r="L1264" s="76" t="s">
        <v>6979</v>
      </c>
      <c r="M1264" s="76" t="s">
        <v>2824</v>
      </c>
      <c r="N1264" s="76" t="s">
        <v>6980</v>
      </c>
      <c r="O1264" s="76" t="s">
        <v>2800</v>
      </c>
      <c r="P1264" s="79" t="s">
        <v>2782</v>
      </c>
      <c r="Q1264" s="79" t="s">
        <v>2801</v>
      </c>
      <c r="R1264" s="79" t="s">
        <v>2802</v>
      </c>
      <c r="S1264" s="79" t="s">
        <v>6981</v>
      </c>
      <c r="T1264" s="79" t="s">
        <v>2803</v>
      </c>
      <c r="U1264" s="80" t="s">
        <v>2804</v>
      </c>
      <c r="V1264" s="80"/>
      <c r="W1264" s="79"/>
      <c r="X1264" s="81"/>
      <c r="Y1264" s="79"/>
      <c r="Z1264" s="79"/>
      <c r="AA1264" s="82" t="str">
        <f t="shared" si="23"/>
        <v/>
      </c>
      <c r="AB1264" s="80"/>
      <c r="AC1264" s="80"/>
      <c r="AD1264" s="80"/>
      <c r="AE1264" s="76"/>
      <c r="AF1264" s="79" t="s">
        <v>2223</v>
      </c>
      <c r="AG1264" s="76" t="s">
        <v>3088</v>
      </c>
    </row>
    <row r="1265" spans="1:33" s="83" customFormat="1" ht="76.5" x14ac:dyDescent="0.25">
      <c r="A1265" s="74" t="s">
        <v>2723</v>
      </c>
      <c r="B1265" s="75">
        <v>85101705</v>
      </c>
      <c r="C1265" s="76" t="s">
        <v>6982</v>
      </c>
      <c r="D1265" s="76" t="s">
        <v>4128</v>
      </c>
      <c r="E1265" s="75" t="s">
        <v>2225</v>
      </c>
      <c r="F1265" s="84" t="s">
        <v>2834</v>
      </c>
      <c r="G1265" s="85" t="s">
        <v>2330</v>
      </c>
      <c r="H1265" s="78">
        <v>2766194230</v>
      </c>
      <c r="I1265" s="78">
        <v>620000000</v>
      </c>
      <c r="J1265" s="79" t="s">
        <v>4136</v>
      </c>
      <c r="K1265" s="79" t="s">
        <v>2544</v>
      </c>
      <c r="L1265" s="76" t="s">
        <v>2887</v>
      </c>
      <c r="M1265" s="76" t="s">
        <v>2824</v>
      </c>
      <c r="N1265" s="76" t="s">
        <v>2888</v>
      </c>
      <c r="O1265" s="76" t="s">
        <v>2889</v>
      </c>
      <c r="P1265" s="79" t="s">
        <v>2782</v>
      </c>
      <c r="Q1265" s="79" t="s">
        <v>2890</v>
      </c>
      <c r="R1265" s="79" t="s">
        <v>2891</v>
      </c>
      <c r="S1265" s="79" t="s">
        <v>2892</v>
      </c>
      <c r="T1265" s="79" t="s">
        <v>2893</v>
      </c>
      <c r="U1265" s="80" t="s">
        <v>2894</v>
      </c>
      <c r="V1265" s="80">
        <v>7264</v>
      </c>
      <c r="W1265" s="79">
        <v>18103</v>
      </c>
      <c r="X1265" s="81">
        <v>42922</v>
      </c>
      <c r="Y1265" s="79" t="s">
        <v>2233</v>
      </c>
      <c r="Z1265" s="79">
        <v>4600007140</v>
      </c>
      <c r="AA1265" s="82">
        <f t="shared" si="23"/>
        <v>1</v>
      </c>
      <c r="AB1265" s="80" t="s">
        <v>6862</v>
      </c>
      <c r="AC1265" s="80" t="s">
        <v>2222</v>
      </c>
      <c r="AD1265" s="80" t="s">
        <v>6953</v>
      </c>
      <c r="AE1265" s="76" t="s">
        <v>2887</v>
      </c>
      <c r="AF1265" s="79" t="s">
        <v>2223</v>
      </c>
      <c r="AG1265" s="76" t="s">
        <v>3088</v>
      </c>
    </row>
    <row r="1266" spans="1:33" s="83" customFormat="1" ht="51" x14ac:dyDescent="0.25">
      <c r="A1266" s="74" t="s">
        <v>2723</v>
      </c>
      <c r="B1266" s="75">
        <v>85101705</v>
      </c>
      <c r="C1266" s="76" t="s">
        <v>6983</v>
      </c>
      <c r="D1266" s="76" t="s">
        <v>3163</v>
      </c>
      <c r="E1266" s="75" t="s">
        <v>2219</v>
      </c>
      <c r="F1266" s="75" t="s">
        <v>2260</v>
      </c>
      <c r="G1266" s="85" t="s">
        <v>2330</v>
      </c>
      <c r="H1266" s="78">
        <v>40000000</v>
      </c>
      <c r="I1266" s="78">
        <v>40000000</v>
      </c>
      <c r="J1266" s="79" t="s">
        <v>2874</v>
      </c>
      <c r="K1266" s="79" t="s">
        <v>2221</v>
      </c>
      <c r="L1266" s="76" t="s">
        <v>2896</v>
      </c>
      <c r="M1266" s="76" t="s">
        <v>2824</v>
      </c>
      <c r="N1266" s="76" t="s">
        <v>2897</v>
      </c>
      <c r="O1266" s="76" t="s">
        <v>2898</v>
      </c>
      <c r="P1266" s="79" t="s">
        <v>2782</v>
      </c>
      <c r="Q1266" s="79" t="s">
        <v>2899</v>
      </c>
      <c r="R1266" s="79" t="s">
        <v>2900</v>
      </c>
      <c r="S1266" s="79" t="s">
        <v>2892</v>
      </c>
      <c r="T1266" s="79" t="s">
        <v>2901</v>
      </c>
      <c r="U1266" s="80" t="s">
        <v>2902</v>
      </c>
      <c r="V1266" s="80"/>
      <c r="W1266" s="79"/>
      <c r="X1266" s="81"/>
      <c r="Y1266" s="79"/>
      <c r="Z1266" s="79"/>
      <c r="AA1266" s="82" t="str">
        <f t="shared" si="23"/>
        <v/>
      </c>
      <c r="AB1266" s="80"/>
      <c r="AC1266" s="80"/>
      <c r="AD1266" s="80"/>
      <c r="AE1266" s="76"/>
      <c r="AF1266" s="79" t="s">
        <v>2223</v>
      </c>
      <c r="AG1266" s="76" t="s">
        <v>3088</v>
      </c>
    </row>
    <row r="1267" spans="1:33" s="83" customFormat="1" ht="89.25" x14ac:dyDescent="0.25">
      <c r="A1267" s="74" t="s">
        <v>2723</v>
      </c>
      <c r="B1267" s="75">
        <v>85101701</v>
      </c>
      <c r="C1267" s="76" t="s">
        <v>6984</v>
      </c>
      <c r="D1267" s="76" t="s">
        <v>4128</v>
      </c>
      <c r="E1267" s="75" t="s">
        <v>2268</v>
      </c>
      <c r="F1267" s="75" t="s">
        <v>2260</v>
      </c>
      <c r="G1267" s="85" t="s">
        <v>2330</v>
      </c>
      <c r="H1267" s="78">
        <v>64760000</v>
      </c>
      <c r="I1267" s="78">
        <v>64760000</v>
      </c>
      <c r="J1267" s="79" t="s">
        <v>2874</v>
      </c>
      <c r="K1267" s="79" t="s">
        <v>2221</v>
      </c>
      <c r="L1267" s="76" t="s">
        <v>6985</v>
      </c>
      <c r="M1267" s="76" t="s">
        <v>2824</v>
      </c>
      <c r="N1267" s="76" t="s">
        <v>6986</v>
      </c>
      <c r="O1267" s="76" t="s">
        <v>6987</v>
      </c>
      <c r="P1267" s="79" t="s">
        <v>2782</v>
      </c>
      <c r="Q1267" s="79" t="s">
        <v>2899</v>
      </c>
      <c r="R1267" s="79" t="s">
        <v>2809</v>
      </c>
      <c r="S1267" s="79" t="s">
        <v>6988</v>
      </c>
      <c r="T1267" s="79" t="s">
        <v>6989</v>
      </c>
      <c r="U1267" s="80" t="s">
        <v>6989</v>
      </c>
      <c r="V1267" s="80"/>
      <c r="W1267" s="79"/>
      <c r="X1267" s="81"/>
      <c r="Y1267" s="79"/>
      <c r="Z1267" s="79"/>
      <c r="AA1267" s="82" t="str">
        <f t="shared" si="23"/>
        <v/>
      </c>
      <c r="AB1267" s="80"/>
      <c r="AC1267" s="80"/>
      <c r="AD1267" s="80"/>
      <c r="AE1267" s="76"/>
      <c r="AF1267" s="79" t="s">
        <v>2223</v>
      </c>
      <c r="AG1267" s="76" t="s">
        <v>3088</v>
      </c>
    </row>
    <row r="1268" spans="1:33" s="83" customFormat="1" ht="127.5" x14ac:dyDescent="0.25">
      <c r="A1268" s="74" t="s">
        <v>2723</v>
      </c>
      <c r="B1268" s="75">
        <v>851011705</v>
      </c>
      <c r="C1268" s="76" t="s">
        <v>6990</v>
      </c>
      <c r="D1268" s="76" t="s">
        <v>4685</v>
      </c>
      <c r="E1268" s="75" t="s">
        <v>2302</v>
      </c>
      <c r="F1268" s="75" t="s">
        <v>2326</v>
      </c>
      <c r="G1268" s="85" t="s">
        <v>2330</v>
      </c>
      <c r="H1268" s="78">
        <v>450000000</v>
      </c>
      <c r="I1268" s="78">
        <v>450000000</v>
      </c>
      <c r="J1268" s="79" t="s">
        <v>2874</v>
      </c>
      <c r="K1268" s="79" t="s">
        <v>2221</v>
      </c>
      <c r="L1268" s="76" t="s">
        <v>2805</v>
      </c>
      <c r="M1268" s="76" t="s">
        <v>6949</v>
      </c>
      <c r="N1268" s="76" t="s">
        <v>2806</v>
      </c>
      <c r="O1268" s="76" t="s">
        <v>2807</v>
      </c>
      <c r="P1268" s="79" t="s">
        <v>2782</v>
      </c>
      <c r="Q1268" s="79" t="s">
        <v>2808</v>
      </c>
      <c r="R1268" s="79" t="s">
        <v>2809</v>
      </c>
      <c r="S1268" s="79" t="s">
        <v>2810</v>
      </c>
      <c r="T1268" s="79" t="s">
        <v>2811</v>
      </c>
      <c r="U1268" s="80" t="s">
        <v>2812</v>
      </c>
      <c r="V1268" s="80"/>
      <c r="W1268" s="79"/>
      <c r="X1268" s="81"/>
      <c r="Y1268" s="79"/>
      <c r="Z1268" s="79"/>
      <c r="AA1268" s="82" t="str">
        <f t="shared" si="23"/>
        <v/>
      </c>
      <c r="AB1268" s="80"/>
      <c r="AC1268" s="80"/>
      <c r="AD1268" s="80"/>
      <c r="AE1268" s="76"/>
      <c r="AF1268" s="79" t="s">
        <v>2223</v>
      </c>
      <c r="AG1268" s="76" t="s">
        <v>3088</v>
      </c>
    </row>
    <row r="1269" spans="1:33" s="83" customFormat="1" ht="51" x14ac:dyDescent="0.25">
      <c r="A1269" s="74" t="s">
        <v>2723</v>
      </c>
      <c r="B1269" s="75">
        <v>41103011</v>
      </c>
      <c r="C1269" s="76" t="s">
        <v>6991</v>
      </c>
      <c r="D1269" s="76" t="s">
        <v>3163</v>
      </c>
      <c r="E1269" s="75" t="s">
        <v>2219</v>
      </c>
      <c r="F1269" s="75" t="s">
        <v>2326</v>
      </c>
      <c r="G1269" s="85" t="s">
        <v>2330</v>
      </c>
      <c r="H1269" s="78">
        <v>150000000</v>
      </c>
      <c r="I1269" s="78">
        <v>150000000</v>
      </c>
      <c r="J1269" s="79" t="s">
        <v>2874</v>
      </c>
      <c r="K1269" s="79" t="s">
        <v>2221</v>
      </c>
      <c r="L1269" s="76" t="s">
        <v>6946</v>
      </c>
      <c r="M1269" s="76" t="s">
        <v>2824</v>
      </c>
      <c r="N1269" s="76" t="s">
        <v>6955</v>
      </c>
      <c r="O1269" s="76" t="s">
        <v>4115</v>
      </c>
      <c r="P1269" s="79" t="s">
        <v>2782</v>
      </c>
      <c r="Q1269" s="79" t="s">
        <v>6956</v>
      </c>
      <c r="R1269" s="79" t="s">
        <v>2815</v>
      </c>
      <c r="S1269" s="79" t="s">
        <v>6947</v>
      </c>
      <c r="T1269" s="79" t="s">
        <v>2816</v>
      </c>
      <c r="U1269" s="80" t="s">
        <v>6992</v>
      </c>
      <c r="V1269" s="80"/>
      <c r="W1269" s="79"/>
      <c r="X1269" s="81"/>
      <c r="Y1269" s="79"/>
      <c r="Z1269" s="79"/>
      <c r="AA1269" s="82" t="str">
        <f t="shared" si="23"/>
        <v/>
      </c>
      <c r="AB1269" s="80"/>
      <c r="AC1269" s="80"/>
      <c r="AD1269" s="80"/>
      <c r="AE1269" s="76"/>
      <c r="AF1269" s="79" t="s">
        <v>2223</v>
      </c>
      <c r="AG1269" s="76" t="s">
        <v>3088</v>
      </c>
    </row>
    <row r="1270" spans="1:33" s="83" customFormat="1" ht="255" x14ac:dyDescent="0.25">
      <c r="A1270" s="74" t="s">
        <v>2723</v>
      </c>
      <c r="B1270" s="75">
        <v>80000000</v>
      </c>
      <c r="C1270" s="76" t="s">
        <v>6993</v>
      </c>
      <c r="D1270" s="76" t="s">
        <v>4128</v>
      </c>
      <c r="E1270" s="75" t="s">
        <v>2219</v>
      </c>
      <c r="F1270" s="84" t="s">
        <v>2834</v>
      </c>
      <c r="G1270" s="85" t="s">
        <v>2330</v>
      </c>
      <c r="H1270" s="78">
        <v>11444820146</v>
      </c>
      <c r="I1270" s="78">
        <v>97985000</v>
      </c>
      <c r="J1270" s="79" t="s">
        <v>4136</v>
      </c>
      <c r="K1270" s="79" t="s">
        <v>2544</v>
      </c>
      <c r="L1270" s="76" t="s">
        <v>6979</v>
      </c>
      <c r="M1270" s="76" t="s">
        <v>2824</v>
      </c>
      <c r="N1270" s="76" t="s">
        <v>6980</v>
      </c>
      <c r="O1270" s="76" t="s">
        <v>2800</v>
      </c>
      <c r="P1270" s="79" t="s">
        <v>2782</v>
      </c>
      <c r="Q1270" s="79" t="s">
        <v>2801</v>
      </c>
      <c r="R1270" s="79" t="s">
        <v>2802</v>
      </c>
      <c r="S1270" s="79" t="s">
        <v>6981</v>
      </c>
      <c r="T1270" s="79" t="s">
        <v>2803</v>
      </c>
      <c r="U1270" s="80" t="s">
        <v>2804</v>
      </c>
      <c r="V1270" s="80">
        <v>7966</v>
      </c>
      <c r="W1270" s="79">
        <v>17329</v>
      </c>
      <c r="X1270" s="81">
        <v>43049</v>
      </c>
      <c r="Y1270" s="79" t="s">
        <v>2221</v>
      </c>
      <c r="Z1270" s="79">
        <v>4600007919</v>
      </c>
      <c r="AA1270" s="82">
        <f t="shared" si="23"/>
        <v>1</v>
      </c>
      <c r="AB1270" s="80" t="s">
        <v>6994</v>
      </c>
      <c r="AC1270" s="80" t="s">
        <v>2222</v>
      </c>
      <c r="AD1270" s="80" t="s">
        <v>6995</v>
      </c>
      <c r="AE1270" s="76" t="s">
        <v>6936</v>
      </c>
      <c r="AF1270" s="79" t="s">
        <v>2223</v>
      </c>
      <c r="AG1270" s="76" t="s">
        <v>3088</v>
      </c>
    </row>
    <row r="1271" spans="1:33" s="83" customFormat="1" ht="76.5" x14ac:dyDescent="0.25">
      <c r="A1271" s="74" t="s">
        <v>2723</v>
      </c>
      <c r="B1271" s="75">
        <v>80000000</v>
      </c>
      <c r="C1271" s="76" t="s">
        <v>6993</v>
      </c>
      <c r="D1271" s="76" t="s">
        <v>4128</v>
      </c>
      <c r="E1271" s="75" t="s">
        <v>2237</v>
      </c>
      <c r="F1271" s="84" t="s">
        <v>2834</v>
      </c>
      <c r="G1271" s="85" t="s">
        <v>2330</v>
      </c>
      <c r="H1271" s="78">
        <v>11444820146</v>
      </c>
      <c r="I1271" s="78">
        <v>97985000</v>
      </c>
      <c r="J1271" s="79" t="s">
        <v>4136</v>
      </c>
      <c r="K1271" s="79" t="s">
        <v>2544</v>
      </c>
      <c r="L1271" s="76" t="s">
        <v>6985</v>
      </c>
      <c r="M1271" s="76" t="s">
        <v>2824</v>
      </c>
      <c r="N1271" s="76" t="s">
        <v>6986</v>
      </c>
      <c r="O1271" s="76" t="s">
        <v>6987</v>
      </c>
      <c r="P1271" s="79" t="s">
        <v>2782</v>
      </c>
      <c r="Q1271" s="79" t="s">
        <v>2899</v>
      </c>
      <c r="R1271" s="79" t="s">
        <v>2809</v>
      </c>
      <c r="S1271" s="79" t="s">
        <v>6988</v>
      </c>
      <c r="T1271" s="79" t="s">
        <v>6989</v>
      </c>
      <c r="U1271" s="80" t="s">
        <v>6989</v>
      </c>
      <c r="V1271" s="80">
        <v>7966</v>
      </c>
      <c r="W1271" s="79">
        <v>17329</v>
      </c>
      <c r="X1271" s="81">
        <v>43049</v>
      </c>
      <c r="Y1271" s="79" t="s">
        <v>2221</v>
      </c>
      <c r="Z1271" s="79">
        <v>4600007919</v>
      </c>
      <c r="AA1271" s="82">
        <f t="shared" si="23"/>
        <v>1</v>
      </c>
      <c r="AB1271" s="80" t="s">
        <v>6994</v>
      </c>
      <c r="AC1271" s="80" t="s">
        <v>2222</v>
      </c>
      <c r="AD1271" s="80" t="s">
        <v>6995</v>
      </c>
      <c r="AE1271" s="76" t="s">
        <v>6936</v>
      </c>
      <c r="AF1271" s="79" t="s">
        <v>2223</v>
      </c>
      <c r="AG1271" s="76" t="s">
        <v>3088</v>
      </c>
    </row>
    <row r="1272" spans="1:33" s="83" customFormat="1" ht="114.75" x14ac:dyDescent="0.25">
      <c r="A1272" s="74" t="s">
        <v>2723</v>
      </c>
      <c r="B1272" s="75">
        <v>80141607</v>
      </c>
      <c r="C1272" s="76" t="s">
        <v>6996</v>
      </c>
      <c r="D1272" s="76" t="s">
        <v>4128</v>
      </c>
      <c r="E1272" s="75" t="s">
        <v>2515</v>
      </c>
      <c r="F1272" s="75" t="s">
        <v>2260</v>
      </c>
      <c r="G1272" s="77" t="s">
        <v>2338</v>
      </c>
      <c r="H1272" s="78">
        <v>40000000</v>
      </c>
      <c r="I1272" s="78">
        <v>40000000</v>
      </c>
      <c r="J1272" s="79" t="s">
        <v>2874</v>
      </c>
      <c r="K1272" s="79" t="s">
        <v>2221</v>
      </c>
      <c r="L1272" s="76" t="s">
        <v>6997</v>
      </c>
      <c r="M1272" s="76" t="s">
        <v>6998</v>
      </c>
      <c r="N1272" s="76" t="s">
        <v>6999</v>
      </c>
      <c r="O1272" s="76" t="s">
        <v>7000</v>
      </c>
      <c r="P1272" s="79" t="s">
        <v>2757</v>
      </c>
      <c r="Q1272" s="79" t="s">
        <v>2775</v>
      </c>
      <c r="R1272" s="79" t="s">
        <v>7001</v>
      </c>
      <c r="S1272" s="79">
        <v>10033</v>
      </c>
      <c r="T1272" s="79" t="s">
        <v>2775</v>
      </c>
      <c r="U1272" s="80" t="s">
        <v>7002</v>
      </c>
      <c r="V1272" s="80"/>
      <c r="W1272" s="79"/>
      <c r="X1272" s="81"/>
      <c r="Y1272" s="79"/>
      <c r="Z1272" s="79"/>
      <c r="AA1272" s="82" t="str">
        <f t="shared" si="23"/>
        <v/>
      </c>
      <c r="AB1272" s="80"/>
      <c r="AC1272" s="80"/>
      <c r="AD1272" s="80"/>
      <c r="AE1272" s="76" t="s">
        <v>6997</v>
      </c>
      <c r="AF1272" s="79" t="s">
        <v>2223</v>
      </c>
      <c r="AG1272" s="76" t="s">
        <v>3088</v>
      </c>
    </row>
    <row r="1273" spans="1:33" s="83" customFormat="1" ht="63.75" x14ac:dyDescent="0.25">
      <c r="A1273" s="74" t="s">
        <v>2723</v>
      </c>
      <c r="B1273" s="75">
        <v>45111616</v>
      </c>
      <c r="C1273" s="76" t="s">
        <v>7003</v>
      </c>
      <c r="D1273" s="76" t="s">
        <v>4128</v>
      </c>
      <c r="E1273" s="75" t="s">
        <v>2257</v>
      </c>
      <c r="F1273" s="84" t="s">
        <v>2436</v>
      </c>
      <c r="G1273" s="77" t="s">
        <v>2338</v>
      </c>
      <c r="H1273" s="78">
        <v>2600000</v>
      </c>
      <c r="I1273" s="78">
        <v>2600000</v>
      </c>
      <c r="J1273" s="79" t="s">
        <v>2874</v>
      </c>
      <c r="K1273" s="79" t="s">
        <v>2221</v>
      </c>
      <c r="L1273" s="76" t="s">
        <v>7004</v>
      </c>
      <c r="M1273" s="76" t="s">
        <v>3228</v>
      </c>
      <c r="N1273" s="76" t="s">
        <v>7005</v>
      </c>
      <c r="O1273" s="76" t="s">
        <v>7006</v>
      </c>
      <c r="P1273" s="79" t="s">
        <v>7007</v>
      </c>
      <c r="Q1273" s="79" t="s">
        <v>2775</v>
      </c>
      <c r="R1273" s="79" t="s">
        <v>7001</v>
      </c>
      <c r="S1273" s="79">
        <v>10033</v>
      </c>
      <c r="T1273" s="79" t="s">
        <v>2775</v>
      </c>
      <c r="U1273" s="80" t="s">
        <v>7002</v>
      </c>
      <c r="V1273" s="80"/>
      <c r="W1273" s="79"/>
      <c r="X1273" s="81"/>
      <c r="Y1273" s="79"/>
      <c r="Z1273" s="79"/>
      <c r="AA1273" s="82" t="str">
        <f t="shared" si="23"/>
        <v/>
      </c>
      <c r="AB1273" s="80"/>
      <c r="AC1273" s="80"/>
      <c r="AD1273" s="80"/>
      <c r="AE1273" s="76" t="s">
        <v>7008</v>
      </c>
      <c r="AF1273" s="79" t="s">
        <v>2223</v>
      </c>
      <c r="AG1273" s="76" t="s">
        <v>3088</v>
      </c>
    </row>
    <row r="1274" spans="1:33" s="83" customFormat="1" ht="63.75" x14ac:dyDescent="0.25">
      <c r="A1274" s="74" t="s">
        <v>2723</v>
      </c>
      <c r="B1274" s="75">
        <v>85101701</v>
      </c>
      <c r="C1274" s="76" t="s">
        <v>7009</v>
      </c>
      <c r="D1274" s="76" t="s">
        <v>3165</v>
      </c>
      <c r="E1274" s="75" t="s">
        <v>2219</v>
      </c>
      <c r="F1274" s="75" t="s">
        <v>2326</v>
      </c>
      <c r="G1274" s="85" t="s">
        <v>2330</v>
      </c>
      <c r="H1274" s="78">
        <v>280000000</v>
      </c>
      <c r="I1274" s="78">
        <v>280000000</v>
      </c>
      <c r="J1274" s="79" t="s">
        <v>2874</v>
      </c>
      <c r="K1274" s="79" t="s">
        <v>2221</v>
      </c>
      <c r="L1274" s="76" t="s">
        <v>7010</v>
      </c>
      <c r="M1274" s="76" t="s">
        <v>2294</v>
      </c>
      <c r="N1274" s="76" t="s">
        <v>7011</v>
      </c>
      <c r="O1274" s="76" t="s">
        <v>2895</v>
      </c>
      <c r="P1274" s="79" t="s">
        <v>7012</v>
      </c>
      <c r="Q1274" s="79" t="s">
        <v>7013</v>
      </c>
      <c r="R1274" s="79" t="s">
        <v>3294</v>
      </c>
      <c r="S1274" s="79" t="s">
        <v>7014</v>
      </c>
      <c r="T1274" s="79" t="s">
        <v>7013</v>
      </c>
      <c r="U1274" s="80" t="s">
        <v>7015</v>
      </c>
      <c r="V1274" s="80"/>
      <c r="W1274" s="79"/>
      <c r="X1274" s="81"/>
      <c r="Y1274" s="79"/>
      <c r="Z1274" s="79"/>
      <c r="AA1274" s="82" t="str">
        <f t="shared" si="23"/>
        <v/>
      </c>
      <c r="AB1274" s="80"/>
      <c r="AC1274" s="80"/>
      <c r="AD1274" s="80"/>
      <c r="AE1274" s="76"/>
      <c r="AF1274" s="79" t="s">
        <v>2223</v>
      </c>
      <c r="AG1274" s="76" t="s">
        <v>3088</v>
      </c>
    </row>
    <row r="1275" spans="1:33" s="83" customFormat="1" ht="76.5" x14ac:dyDescent="0.25">
      <c r="A1275" s="74" t="s">
        <v>2723</v>
      </c>
      <c r="B1275" s="75">
        <v>80000000</v>
      </c>
      <c r="C1275" s="76" t="s">
        <v>6993</v>
      </c>
      <c r="D1275" s="76" t="s">
        <v>4128</v>
      </c>
      <c r="E1275" s="75" t="s">
        <v>2237</v>
      </c>
      <c r="F1275" s="84" t="s">
        <v>2834</v>
      </c>
      <c r="G1275" s="85" t="s">
        <v>2330</v>
      </c>
      <c r="H1275" s="78">
        <v>11444820146</v>
      </c>
      <c r="I1275" s="78">
        <v>3338369000</v>
      </c>
      <c r="J1275" s="79" t="s">
        <v>4136</v>
      </c>
      <c r="K1275" s="79" t="s">
        <v>2544</v>
      </c>
      <c r="L1275" s="76" t="s">
        <v>7016</v>
      </c>
      <c r="M1275" s="76" t="s">
        <v>2410</v>
      </c>
      <c r="N1275" s="76" t="s">
        <v>7017</v>
      </c>
      <c r="O1275" s="76" t="s">
        <v>7018</v>
      </c>
      <c r="P1275" s="79"/>
      <c r="Q1275" s="79"/>
      <c r="R1275" s="79"/>
      <c r="S1275" s="79" t="s">
        <v>7019</v>
      </c>
      <c r="T1275" s="79"/>
      <c r="U1275" s="80"/>
      <c r="V1275" s="80">
        <v>7966</v>
      </c>
      <c r="W1275" s="79">
        <v>17329</v>
      </c>
      <c r="X1275" s="81">
        <v>43049</v>
      </c>
      <c r="Y1275" s="79" t="s">
        <v>2221</v>
      </c>
      <c r="Z1275" s="79">
        <v>4600007919</v>
      </c>
      <c r="AA1275" s="82">
        <f t="shared" si="23"/>
        <v>1</v>
      </c>
      <c r="AB1275" s="80" t="s">
        <v>6994</v>
      </c>
      <c r="AC1275" s="80" t="s">
        <v>2222</v>
      </c>
      <c r="AD1275" s="80" t="s">
        <v>6995</v>
      </c>
      <c r="AE1275" s="76" t="s">
        <v>6936</v>
      </c>
      <c r="AF1275" s="79" t="s">
        <v>2223</v>
      </c>
      <c r="AG1275" s="76" t="s">
        <v>3088</v>
      </c>
    </row>
    <row r="1276" spans="1:33" s="83" customFormat="1" ht="63.75" x14ac:dyDescent="0.25">
      <c r="A1276" s="74" t="s">
        <v>2723</v>
      </c>
      <c r="B1276" s="75">
        <v>20102301</v>
      </c>
      <c r="C1276" s="76" t="s">
        <v>6384</v>
      </c>
      <c r="D1276" s="76" t="s">
        <v>4128</v>
      </c>
      <c r="E1276" s="75" t="s">
        <v>2237</v>
      </c>
      <c r="F1276" s="75" t="s">
        <v>2291</v>
      </c>
      <c r="G1276" s="77" t="s">
        <v>2338</v>
      </c>
      <c r="H1276" s="78">
        <v>130000000</v>
      </c>
      <c r="I1276" s="78">
        <v>130000000</v>
      </c>
      <c r="J1276" s="79" t="s">
        <v>2874</v>
      </c>
      <c r="K1276" s="79" t="s">
        <v>2221</v>
      </c>
      <c r="L1276" s="76" t="s">
        <v>7020</v>
      </c>
      <c r="M1276" s="76" t="s">
        <v>7021</v>
      </c>
      <c r="N1276" s="76" t="s">
        <v>2776</v>
      </c>
      <c r="O1276" s="76" t="s">
        <v>2777</v>
      </c>
      <c r="P1276" s="79" t="s">
        <v>2757</v>
      </c>
      <c r="Q1276" s="79" t="s">
        <v>7022</v>
      </c>
      <c r="R1276" s="79" t="s">
        <v>7023</v>
      </c>
      <c r="S1276" s="79" t="s">
        <v>7024</v>
      </c>
      <c r="T1276" s="79" t="s">
        <v>7022</v>
      </c>
      <c r="U1276" s="80" t="s">
        <v>7025</v>
      </c>
      <c r="V1276" s="80"/>
      <c r="W1276" s="79"/>
      <c r="X1276" s="81"/>
      <c r="Y1276" s="79"/>
      <c r="Z1276" s="79"/>
      <c r="AA1276" s="82" t="str">
        <f t="shared" si="23"/>
        <v/>
      </c>
      <c r="AB1276" s="80"/>
      <c r="AC1276" s="80"/>
      <c r="AD1276" s="80"/>
      <c r="AE1276" s="76" t="s">
        <v>7026</v>
      </c>
      <c r="AF1276" s="79" t="s">
        <v>2223</v>
      </c>
      <c r="AG1276" s="76" t="s">
        <v>3088</v>
      </c>
    </row>
    <row r="1277" spans="1:33" s="83" customFormat="1" ht="63.75" x14ac:dyDescent="0.25">
      <c r="A1277" s="74" t="s">
        <v>2723</v>
      </c>
      <c r="B1277" s="75">
        <v>20102301</v>
      </c>
      <c r="C1277" s="76" t="s">
        <v>6384</v>
      </c>
      <c r="D1277" s="76" t="s">
        <v>4128</v>
      </c>
      <c r="E1277" s="75" t="s">
        <v>2268</v>
      </c>
      <c r="F1277" s="75" t="s">
        <v>2291</v>
      </c>
      <c r="G1277" s="77" t="s">
        <v>2338</v>
      </c>
      <c r="H1277" s="78">
        <v>100000000</v>
      </c>
      <c r="I1277" s="78">
        <v>100000000</v>
      </c>
      <c r="J1277" s="79" t="s">
        <v>2874</v>
      </c>
      <c r="K1277" s="79" t="s">
        <v>2221</v>
      </c>
      <c r="L1277" s="76" t="s">
        <v>7020</v>
      </c>
      <c r="M1277" s="76" t="s">
        <v>7021</v>
      </c>
      <c r="N1277" s="76" t="s">
        <v>2776</v>
      </c>
      <c r="O1277" s="76" t="s">
        <v>2777</v>
      </c>
      <c r="P1277" s="79" t="s">
        <v>2757</v>
      </c>
      <c r="Q1277" s="79" t="s">
        <v>7022</v>
      </c>
      <c r="R1277" s="79" t="s">
        <v>7027</v>
      </c>
      <c r="S1277" s="79" t="s">
        <v>2778</v>
      </c>
      <c r="T1277" s="79" t="s">
        <v>7022</v>
      </c>
      <c r="U1277" s="80" t="s">
        <v>7025</v>
      </c>
      <c r="V1277" s="80"/>
      <c r="W1277" s="79"/>
      <c r="X1277" s="81"/>
      <c r="Y1277" s="79"/>
      <c r="Z1277" s="79"/>
      <c r="AA1277" s="82" t="str">
        <f t="shared" si="23"/>
        <v/>
      </c>
      <c r="AB1277" s="80"/>
      <c r="AC1277" s="80"/>
      <c r="AD1277" s="80"/>
      <c r="AE1277" s="76" t="s">
        <v>7026</v>
      </c>
      <c r="AF1277" s="79" t="s">
        <v>2223</v>
      </c>
      <c r="AG1277" s="76" t="s">
        <v>3088</v>
      </c>
    </row>
    <row r="1278" spans="1:33" s="83" customFormat="1" ht="63.75" x14ac:dyDescent="0.25">
      <c r="A1278" s="74" t="s">
        <v>2723</v>
      </c>
      <c r="B1278" s="75">
        <v>85121800</v>
      </c>
      <c r="C1278" s="76" t="s">
        <v>7028</v>
      </c>
      <c r="D1278" s="76" t="s">
        <v>3160</v>
      </c>
      <c r="E1278" s="75" t="s">
        <v>2237</v>
      </c>
      <c r="F1278" s="75" t="s">
        <v>2260</v>
      </c>
      <c r="G1278" s="77" t="s">
        <v>2338</v>
      </c>
      <c r="H1278" s="78">
        <v>100000000</v>
      </c>
      <c r="I1278" s="78">
        <v>100000000</v>
      </c>
      <c r="J1278" s="79" t="s">
        <v>2874</v>
      </c>
      <c r="K1278" s="79" t="s">
        <v>2221</v>
      </c>
      <c r="L1278" s="76" t="s">
        <v>7029</v>
      </c>
      <c r="M1278" s="76" t="s">
        <v>7030</v>
      </c>
      <c r="N1278" s="76" t="s">
        <v>6921</v>
      </c>
      <c r="O1278" s="76" t="s">
        <v>6922</v>
      </c>
      <c r="P1278" s="79" t="s">
        <v>2757</v>
      </c>
      <c r="Q1278" s="79" t="s">
        <v>7022</v>
      </c>
      <c r="R1278" s="79" t="s">
        <v>7027</v>
      </c>
      <c r="S1278" s="79" t="s">
        <v>7031</v>
      </c>
      <c r="T1278" s="79" t="s">
        <v>7022</v>
      </c>
      <c r="U1278" s="80" t="s">
        <v>7032</v>
      </c>
      <c r="V1278" s="80"/>
      <c r="W1278" s="79"/>
      <c r="X1278" s="81"/>
      <c r="Y1278" s="79"/>
      <c r="Z1278" s="79"/>
      <c r="AA1278" s="82" t="str">
        <f t="shared" si="23"/>
        <v/>
      </c>
      <c r="AB1278" s="80"/>
      <c r="AC1278" s="80"/>
      <c r="AD1278" s="80"/>
      <c r="AE1278" s="76" t="s">
        <v>7033</v>
      </c>
      <c r="AF1278" s="79" t="s">
        <v>2223</v>
      </c>
      <c r="AG1278" s="76" t="s">
        <v>3088</v>
      </c>
    </row>
    <row r="1279" spans="1:33" s="83" customFormat="1" ht="63.75" x14ac:dyDescent="0.25">
      <c r="A1279" s="74" t="s">
        <v>2723</v>
      </c>
      <c r="B1279" s="75">
        <v>80111504</v>
      </c>
      <c r="C1279" s="76" t="s">
        <v>7034</v>
      </c>
      <c r="D1279" s="76" t="s">
        <v>4128</v>
      </c>
      <c r="E1279" s="75" t="s">
        <v>2268</v>
      </c>
      <c r="F1279" s="84" t="s">
        <v>2834</v>
      </c>
      <c r="G1279" s="77" t="s">
        <v>2338</v>
      </c>
      <c r="H1279" s="78">
        <v>20000000</v>
      </c>
      <c r="I1279" s="78">
        <v>20000000</v>
      </c>
      <c r="J1279" s="79" t="s">
        <v>2874</v>
      </c>
      <c r="K1279" s="79" t="s">
        <v>2221</v>
      </c>
      <c r="L1279" s="76" t="s">
        <v>7035</v>
      </c>
      <c r="M1279" s="76" t="s">
        <v>7030</v>
      </c>
      <c r="N1279" s="76" t="s">
        <v>6921</v>
      </c>
      <c r="O1279" s="76" t="s">
        <v>6922</v>
      </c>
      <c r="P1279" s="79" t="s">
        <v>2757</v>
      </c>
      <c r="Q1279" s="79" t="s">
        <v>7022</v>
      </c>
      <c r="R1279" s="79" t="s">
        <v>7027</v>
      </c>
      <c r="S1279" s="79" t="s">
        <v>7031</v>
      </c>
      <c r="T1279" s="79" t="s">
        <v>7022</v>
      </c>
      <c r="U1279" s="80"/>
      <c r="V1279" s="80"/>
      <c r="W1279" s="79"/>
      <c r="X1279" s="81"/>
      <c r="Y1279" s="79"/>
      <c r="Z1279" s="79"/>
      <c r="AA1279" s="82" t="str">
        <f t="shared" si="23"/>
        <v/>
      </c>
      <c r="AB1279" s="80"/>
      <c r="AC1279" s="80"/>
      <c r="AD1279" s="80"/>
      <c r="AE1279" s="76" t="s">
        <v>7033</v>
      </c>
      <c r="AF1279" s="79" t="s">
        <v>2223</v>
      </c>
      <c r="AG1279" s="76" t="s">
        <v>3088</v>
      </c>
    </row>
    <row r="1280" spans="1:33" s="83" customFormat="1" ht="76.5" x14ac:dyDescent="0.25">
      <c r="A1280" s="74" t="s">
        <v>2723</v>
      </c>
      <c r="B1280" s="75">
        <v>95122001</v>
      </c>
      <c r="C1280" s="76" t="s">
        <v>7036</v>
      </c>
      <c r="D1280" s="76" t="s">
        <v>4128</v>
      </c>
      <c r="E1280" s="75" t="s">
        <v>2268</v>
      </c>
      <c r="F1280" s="79" t="s">
        <v>2336</v>
      </c>
      <c r="G1280" s="77" t="s">
        <v>2338</v>
      </c>
      <c r="H1280" s="78">
        <v>7887402972</v>
      </c>
      <c r="I1280" s="78">
        <v>4046000000</v>
      </c>
      <c r="J1280" s="79" t="s">
        <v>4136</v>
      </c>
      <c r="K1280" s="79" t="s">
        <v>2544</v>
      </c>
      <c r="L1280" s="76" t="s">
        <v>7037</v>
      </c>
      <c r="M1280" s="76" t="s">
        <v>2649</v>
      </c>
      <c r="N1280" s="76" t="s">
        <v>6921</v>
      </c>
      <c r="O1280" s="76" t="s">
        <v>7038</v>
      </c>
      <c r="P1280" s="79" t="s">
        <v>2757</v>
      </c>
      <c r="Q1280" s="79" t="s">
        <v>7022</v>
      </c>
      <c r="R1280" s="79" t="s">
        <v>7027</v>
      </c>
      <c r="S1280" s="79" t="s">
        <v>7031</v>
      </c>
      <c r="T1280" s="79" t="s">
        <v>3388</v>
      </c>
      <c r="U1280" s="80"/>
      <c r="V1280" s="80"/>
      <c r="W1280" s="79"/>
      <c r="X1280" s="81"/>
      <c r="Y1280" s="79"/>
      <c r="Z1280" s="79"/>
      <c r="AA1280" s="82" t="str">
        <f t="shared" si="23"/>
        <v/>
      </c>
      <c r="AB1280" s="80"/>
      <c r="AC1280" s="80"/>
      <c r="AD1280" s="80"/>
      <c r="AE1280" s="76" t="s">
        <v>7037</v>
      </c>
      <c r="AF1280" s="79" t="s">
        <v>2223</v>
      </c>
      <c r="AG1280" s="76" t="s">
        <v>3088</v>
      </c>
    </row>
    <row r="1281" spans="1:33" s="83" customFormat="1" ht="76.5" x14ac:dyDescent="0.25">
      <c r="A1281" s="74" t="s">
        <v>2723</v>
      </c>
      <c r="B1281" s="75">
        <v>95122001</v>
      </c>
      <c r="C1281" s="76" t="s">
        <v>7036</v>
      </c>
      <c r="D1281" s="76" t="s">
        <v>4128</v>
      </c>
      <c r="E1281" s="75" t="s">
        <v>2292</v>
      </c>
      <c r="F1281" s="79" t="s">
        <v>2336</v>
      </c>
      <c r="G1281" s="77" t="s">
        <v>2338</v>
      </c>
      <c r="H1281" s="78">
        <v>7887402972</v>
      </c>
      <c r="I1281" s="78">
        <v>3841402972</v>
      </c>
      <c r="J1281" s="79" t="s">
        <v>4136</v>
      </c>
      <c r="K1281" s="79" t="s">
        <v>2544</v>
      </c>
      <c r="L1281" s="76" t="s">
        <v>7037</v>
      </c>
      <c r="M1281" s="76" t="s">
        <v>2649</v>
      </c>
      <c r="N1281" s="76" t="s">
        <v>6921</v>
      </c>
      <c r="O1281" s="76" t="s">
        <v>7038</v>
      </c>
      <c r="P1281" s="79" t="s">
        <v>2757</v>
      </c>
      <c r="Q1281" s="79" t="s">
        <v>7022</v>
      </c>
      <c r="R1281" s="79" t="s">
        <v>7039</v>
      </c>
      <c r="S1281" s="79" t="s">
        <v>7024</v>
      </c>
      <c r="T1281" s="79" t="s">
        <v>3388</v>
      </c>
      <c r="U1281" s="80"/>
      <c r="V1281" s="80"/>
      <c r="W1281" s="79"/>
      <c r="X1281" s="81"/>
      <c r="Y1281" s="79"/>
      <c r="Z1281" s="79"/>
      <c r="AA1281" s="82" t="str">
        <f t="shared" si="23"/>
        <v/>
      </c>
      <c r="AB1281" s="80"/>
      <c r="AC1281" s="80"/>
      <c r="AD1281" s="80"/>
      <c r="AE1281" s="76" t="s">
        <v>7037</v>
      </c>
      <c r="AF1281" s="79" t="s">
        <v>2223</v>
      </c>
      <c r="AG1281" s="76" t="s">
        <v>3088</v>
      </c>
    </row>
    <row r="1282" spans="1:33" s="83" customFormat="1" ht="102" x14ac:dyDescent="0.25">
      <c r="A1282" s="74" t="s">
        <v>2723</v>
      </c>
      <c r="B1282" s="75">
        <v>93141506</v>
      </c>
      <c r="C1282" s="76" t="s">
        <v>7040</v>
      </c>
      <c r="D1282" s="76" t="s">
        <v>4128</v>
      </c>
      <c r="E1282" s="75" t="s">
        <v>2292</v>
      </c>
      <c r="F1282" s="84" t="s">
        <v>2834</v>
      </c>
      <c r="G1282" s="77" t="s">
        <v>2338</v>
      </c>
      <c r="H1282" s="78">
        <v>300000000</v>
      </c>
      <c r="I1282" s="78">
        <v>300000000</v>
      </c>
      <c r="J1282" s="79" t="s">
        <v>2874</v>
      </c>
      <c r="K1282" s="79" t="s">
        <v>2221</v>
      </c>
      <c r="L1282" s="76" t="s">
        <v>7041</v>
      </c>
      <c r="M1282" s="76" t="s">
        <v>7042</v>
      </c>
      <c r="N1282" s="76" t="s">
        <v>2755</v>
      </c>
      <c r="O1282" s="76" t="s">
        <v>2756</v>
      </c>
      <c r="P1282" s="79" t="s">
        <v>7043</v>
      </c>
      <c r="Q1282" s="79" t="s">
        <v>7044</v>
      </c>
      <c r="R1282" s="79" t="s">
        <v>7045</v>
      </c>
      <c r="S1282" s="79" t="s">
        <v>2758</v>
      </c>
      <c r="T1282" s="79" t="s">
        <v>3464</v>
      </c>
      <c r="U1282" s="80" t="s">
        <v>7046</v>
      </c>
      <c r="V1282" s="80"/>
      <c r="W1282" s="79"/>
      <c r="X1282" s="81"/>
      <c r="Y1282" s="79"/>
      <c r="Z1282" s="79"/>
      <c r="AA1282" s="82" t="str">
        <f t="shared" si="23"/>
        <v/>
      </c>
      <c r="AB1282" s="80"/>
      <c r="AC1282" s="80"/>
      <c r="AD1282" s="80"/>
      <c r="AE1282" s="76" t="s">
        <v>7041</v>
      </c>
      <c r="AF1282" s="79" t="s">
        <v>2223</v>
      </c>
      <c r="AG1282" s="76" t="s">
        <v>3088</v>
      </c>
    </row>
    <row r="1283" spans="1:33" s="83" customFormat="1" ht="89.25" x14ac:dyDescent="0.25">
      <c r="A1283" s="74" t="s">
        <v>2723</v>
      </c>
      <c r="B1283" s="75">
        <v>93141506</v>
      </c>
      <c r="C1283" s="76" t="s">
        <v>7047</v>
      </c>
      <c r="D1283" s="76" t="s">
        <v>4128</v>
      </c>
      <c r="E1283" s="75" t="s">
        <v>2292</v>
      </c>
      <c r="F1283" s="75" t="s">
        <v>2260</v>
      </c>
      <c r="G1283" s="77" t="s">
        <v>2338</v>
      </c>
      <c r="H1283" s="78">
        <v>76000000</v>
      </c>
      <c r="I1283" s="78">
        <v>76000000</v>
      </c>
      <c r="J1283" s="79" t="s">
        <v>2874</v>
      </c>
      <c r="K1283" s="79" t="s">
        <v>2221</v>
      </c>
      <c r="L1283" s="76" t="s">
        <v>7048</v>
      </c>
      <c r="M1283" s="76" t="s">
        <v>7042</v>
      </c>
      <c r="N1283" s="76" t="s">
        <v>7049</v>
      </c>
      <c r="O1283" s="76" t="s">
        <v>7050</v>
      </c>
      <c r="P1283" s="79" t="s">
        <v>7043</v>
      </c>
      <c r="Q1283" s="79" t="s">
        <v>7044</v>
      </c>
      <c r="R1283" s="79" t="s">
        <v>7045</v>
      </c>
      <c r="S1283" s="79" t="s">
        <v>2758</v>
      </c>
      <c r="T1283" s="79" t="s">
        <v>3464</v>
      </c>
      <c r="U1283" s="80" t="s">
        <v>7051</v>
      </c>
      <c r="V1283" s="80"/>
      <c r="W1283" s="79"/>
      <c r="X1283" s="81"/>
      <c r="Y1283" s="79"/>
      <c r="Z1283" s="79"/>
      <c r="AA1283" s="82" t="str">
        <f t="shared" si="23"/>
        <v/>
      </c>
      <c r="AB1283" s="80"/>
      <c r="AC1283" s="80"/>
      <c r="AD1283" s="80"/>
      <c r="AE1283" s="76" t="s">
        <v>7048</v>
      </c>
      <c r="AF1283" s="79" t="s">
        <v>2223</v>
      </c>
      <c r="AG1283" s="76" t="s">
        <v>3088</v>
      </c>
    </row>
    <row r="1284" spans="1:33" s="83" customFormat="1" ht="89.25" x14ac:dyDescent="0.25">
      <c r="A1284" s="74" t="s">
        <v>2723</v>
      </c>
      <c r="B1284" s="75">
        <v>93141506</v>
      </c>
      <c r="C1284" s="76" t="s">
        <v>7052</v>
      </c>
      <c r="D1284" s="76" t="s">
        <v>4128</v>
      </c>
      <c r="E1284" s="75" t="s">
        <v>2292</v>
      </c>
      <c r="F1284" s="84" t="s">
        <v>2834</v>
      </c>
      <c r="G1284" s="77" t="s">
        <v>2338</v>
      </c>
      <c r="H1284" s="78">
        <v>70000000</v>
      </c>
      <c r="I1284" s="78">
        <v>70000000</v>
      </c>
      <c r="J1284" s="79" t="s">
        <v>2874</v>
      </c>
      <c r="K1284" s="79" t="s">
        <v>2221</v>
      </c>
      <c r="L1284" s="76" t="s">
        <v>7041</v>
      </c>
      <c r="M1284" s="76" t="s">
        <v>7042</v>
      </c>
      <c r="N1284" s="76" t="s">
        <v>2755</v>
      </c>
      <c r="O1284" s="76" t="s">
        <v>2756</v>
      </c>
      <c r="P1284" s="79" t="s">
        <v>7043</v>
      </c>
      <c r="Q1284" s="79" t="s">
        <v>7044</v>
      </c>
      <c r="R1284" s="79" t="s">
        <v>7045</v>
      </c>
      <c r="S1284" s="79" t="s">
        <v>2758</v>
      </c>
      <c r="T1284" s="79" t="s">
        <v>3464</v>
      </c>
      <c r="U1284" s="80" t="s">
        <v>7053</v>
      </c>
      <c r="V1284" s="80"/>
      <c r="W1284" s="79"/>
      <c r="X1284" s="81"/>
      <c r="Y1284" s="79"/>
      <c r="Z1284" s="79"/>
      <c r="AA1284" s="82" t="str">
        <f t="shared" si="23"/>
        <v/>
      </c>
      <c r="AB1284" s="80"/>
      <c r="AC1284" s="80"/>
      <c r="AD1284" s="80"/>
      <c r="AE1284" s="76" t="s">
        <v>7041</v>
      </c>
      <c r="AF1284" s="79" t="s">
        <v>2223</v>
      </c>
      <c r="AG1284" s="76" t="s">
        <v>3088</v>
      </c>
    </row>
    <row r="1285" spans="1:33" s="83" customFormat="1" ht="51" x14ac:dyDescent="0.25">
      <c r="A1285" s="74" t="s">
        <v>2723</v>
      </c>
      <c r="B1285" s="75">
        <v>72154110</v>
      </c>
      <c r="C1285" s="76" t="s">
        <v>2724</v>
      </c>
      <c r="D1285" s="76" t="s">
        <v>4128</v>
      </c>
      <c r="E1285" s="75" t="s">
        <v>2219</v>
      </c>
      <c r="F1285" s="75" t="s">
        <v>2260</v>
      </c>
      <c r="G1285" s="77" t="s">
        <v>2338</v>
      </c>
      <c r="H1285" s="78">
        <v>44375100</v>
      </c>
      <c r="I1285" s="78">
        <v>44375100</v>
      </c>
      <c r="J1285" s="79" t="s">
        <v>2874</v>
      </c>
      <c r="K1285" s="79" t="s">
        <v>2221</v>
      </c>
      <c r="L1285" s="76" t="s">
        <v>2725</v>
      </c>
      <c r="M1285" s="76" t="s">
        <v>2230</v>
      </c>
      <c r="N1285" s="76">
        <v>3839713</v>
      </c>
      <c r="O1285" s="76" t="s">
        <v>2726</v>
      </c>
      <c r="P1285" s="79"/>
      <c r="Q1285" s="79"/>
      <c r="R1285" s="79"/>
      <c r="S1285" s="79" t="s">
        <v>7054</v>
      </c>
      <c r="T1285" s="79"/>
      <c r="U1285" s="80"/>
      <c r="V1285" s="80"/>
      <c r="W1285" s="79"/>
      <c r="X1285" s="81"/>
      <c r="Y1285" s="79"/>
      <c r="Z1285" s="79"/>
      <c r="AA1285" s="82" t="str">
        <f t="shared" si="23"/>
        <v/>
      </c>
      <c r="AB1285" s="80"/>
      <c r="AC1285" s="80"/>
      <c r="AD1285" s="80"/>
      <c r="AE1285" s="76" t="s">
        <v>2727</v>
      </c>
      <c r="AF1285" s="79" t="s">
        <v>2223</v>
      </c>
      <c r="AG1285" s="76" t="s">
        <v>3088</v>
      </c>
    </row>
    <row r="1286" spans="1:33" s="83" customFormat="1" ht="51" x14ac:dyDescent="0.25">
      <c r="A1286" s="74" t="s">
        <v>2723</v>
      </c>
      <c r="B1286" s="75">
        <v>44120000</v>
      </c>
      <c r="C1286" s="76" t="s">
        <v>2728</v>
      </c>
      <c r="D1286" s="76" t="s">
        <v>4128</v>
      </c>
      <c r="E1286" s="75" t="s">
        <v>2219</v>
      </c>
      <c r="F1286" s="75" t="s">
        <v>2291</v>
      </c>
      <c r="G1286" s="77" t="s">
        <v>2338</v>
      </c>
      <c r="H1286" s="78">
        <v>170000000</v>
      </c>
      <c r="I1286" s="78">
        <v>170000000</v>
      </c>
      <c r="J1286" s="79" t="s">
        <v>2874</v>
      </c>
      <c r="K1286" s="79" t="s">
        <v>2221</v>
      </c>
      <c r="L1286" s="76" t="s">
        <v>2725</v>
      </c>
      <c r="M1286" s="76" t="s">
        <v>2230</v>
      </c>
      <c r="N1286" s="76">
        <v>3839713</v>
      </c>
      <c r="O1286" s="76" t="s">
        <v>2726</v>
      </c>
      <c r="P1286" s="79"/>
      <c r="Q1286" s="79"/>
      <c r="R1286" s="79"/>
      <c r="S1286" s="79" t="s">
        <v>7054</v>
      </c>
      <c r="T1286" s="79"/>
      <c r="U1286" s="80"/>
      <c r="V1286" s="80"/>
      <c r="W1286" s="79"/>
      <c r="X1286" s="81"/>
      <c r="Y1286" s="79"/>
      <c r="Z1286" s="79"/>
      <c r="AA1286" s="82" t="str">
        <f t="shared" si="23"/>
        <v/>
      </c>
      <c r="AB1286" s="80"/>
      <c r="AC1286" s="80"/>
      <c r="AD1286" s="80"/>
      <c r="AE1286" s="76" t="s">
        <v>2729</v>
      </c>
      <c r="AF1286" s="79" t="s">
        <v>2223</v>
      </c>
      <c r="AG1286" s="76" t="s">
        <v>3088</v>
      </c>
    </row>
    <row r="1287" spans="1:33" s="83" customFormat="1" ht="51" x14ac:dyDescent="0.25">
      <c r="A1287" s="74" t="s">
        <v>2723</v>
      </c>
      <c r="B1287" s="75">
        <v>44120000</v>
      </c>
      <c r="C1287" s="76" t="s">
        <v>2730</v>
      </c>
      <c r="D1287" s="76" t="s">
        <v>4128</v>
      </c>
      <c r="E1287" s="75" t="s">
        <v>2219</v>
      </c>
      <c r="F1287" s="75" t="s">
        <v>2291</v>
      </c>
      <c r="G1287" s="77" t="s">
        <v>2338</v>
      </c>
      <c r="H1287" s="78">
        <v>49000000</v>
      </c>
      <c r="I1287" s="78">
        <v>49000000</v>
      </c>
      <c r="J1287" s="79" t="s">
        <v>2874</v>
      </c>
      <c r="K1287" s="79" t="s">
        <v>2221</v>
      </c>
      <c r="L1287" s="76" t="s">
        <v>2725</v>
      </c>
      <c r="M1287" s="76" t="s">
        <v>2230</v>
      </c>
      <c r="N1287" s="76">
        <v>3839713</v>
      </c>
      <c r="O1287" s="76" t="s">
        <v>2726</v>
      </c>
      <c r="P1287" s="79"/>
      <c r="Q1287" s="79"/>
      <c r="R1287" s="79"/>
      <c r="S1287" s="79" t="s">
        <v>7054</v>
      </c>
      <c r="T1287" s="79"/>
      <c r="U1287" s="80"/>
      <c r="V1287" s="80"/>
      <c r="W1287" s="79"/>
      <c r="X1287" s="81"/>
      <c r="Y1287" s="79"/>
      <c r="Z1287" s="79"/>
      <c r="AA1287" s="82" t="str">
        <f t="shared" si="23"/>
        <v/>
      </c>
      <c r="AB1287" s="80"/>
      <c r="AC1287" s="80"/>
      <c r="AD1287" s="80"/>
      <c r="AE1287" s="76" t="s">
        <v>2729</v>
      </c>
      <c r="AF1287" s="79" t="s">
        <v>2223</v>
      </c>
      <c r="AG1287" s="76" t="s">
        <v>3088</v>
      </c>
    </row>
    <row r="1288" spans="1:33" s="83" customFormat="1" ht="51" x14ac:dyDescent="0.25">
      <c r="A1288" s="74" t="s">
        <v>2723</v>
      </c>
      <c r="B1288" s="75">
        <v>47131700</v>
      </c>
      <c r="C1288" s="76" t="s">
        <v>2731</v>
      </c>
      <c r="D1288" s="76" t="s">
        <v>4128</v>
      </c>
      <c r="E1288" s="75" t="s">
        <v>2257</v>
      </c>
      <c r="F1288" s="75" t="s">
        <v>2291</v>
      </c>
      <c r="G1288" s="77" t="s">
        <v>2338</v>
      </c>
      <c r="H1288" s="78">
        <v>46000000</v>
      </c>
      <c r="I1288" s="78">
        <v>46000000</v>
      </c>
      <c r="J1288" s="79" t="s">
        <v>2874</v>
      </c>
      <c r="K1288" s="79" t="s">
        <v>2221</v>
      </c>
      <c r="L1288" s="76" t="s">
        <v>2725</v>
      </c>
      <c r="M1288" s="76" t="s">
        <v>2230</v>
      </c>
      <c r="N1288" s="76">
        <v>3839713</v>
      </c>
      <c r="O1288" s="76" t="s">
        <v>2726</v>
      </c>
      <c r="P1288" s="79"/>
      <c r="Q1288" s="79"/>
      <c r="R1288" s="79"/>
      <c r="S1288" s="79" t="s">
        <v>7054</v>
      </c>
      <c r="T1288" s="79"/>
      <c r="U1288" s="80"/>
      <c r="V1288" s="80"/>
      <c r="W1288" s="79"/>
      <c r="X1288" s="81"/>
      <c r="Y1288" s="79"/>
      <c r="Z1288" s="79"/>
      <c r="AA1288" s="82" t="str">
        <f t="shared" si="23"/>
        <v/>
      </c>
      <c r="AB1288" s="80"/>
      <c r="AC1288" s="80"/>
      <c r="AD1288" s="80"/>
      <c r="AE1288" s="76" t="s">
        <v>2732</v>
      </c>
      <c r="AF1288" s="79" t="s">
        <v>2223</v>
      </c>
      <c r="AG1288" s="76" t="s">
        <v>3088</v>
      </c>
    </row>
    <row r="1289" spans="1:33" s="83" customFormat="1" ht="51" x14ac:dyDescent="0.25">
      <c r="A1289" s="74" t="s">
        <v>2723</v>
      </c>
      <c r="B1289" s="75">
        <v>44120000</v>
      </c>
      <c r="C1289" s="76" t="s">
        <v>7055</v>
      </c>
      <c r="D1289" s="76" t="s">
        <v>3165</v>
      </c>
      <c r="E1289" s="75" t="s">
        <v>2257</v>
      </c>
      <c r="F1289" s="75" t="s">
        <v>2260</v>
      </c>
      <c r="G1289" s="77" t="s">
        <v>2338</v>
      </c>
      <c r="H1289" s="78">
        <v>5000000</v>
      </c>
      <c r="I1289" s="78">
        <v>5000000</v>
      </c>
      <c r="J1289" s="79" t="s">
        <v>2874</v>
      </c>
      <c r="K1289" s="79" t="s">
        <v>2221</v>
      </c>
      <c r="L1289" s="76" t="s">
        <v>2725</v>
      </c>
      <c r="M1289" s="76" t="s">
        <v>2230</v>
      </c>
      <c r="N1289" s="76">
        <v>3839713</v>
      </c>
      <c r="O1289" s="76" t="s">
        <v>2726</v>
      </c>
      <c r="P1289" s="79"/>
      <c r="Q1289" s="79"/>
      <c r="R1289" s="79"/>
      <c r="S1289" s="79" t="s">
        <v>7054</v>
      </c>
      <c r="T1289" s="79"/>
      <c r="U1289" s="80"/>
      <c r="V1289" s="80"/>
      <c r="W1289" s="79"/>
      <c r="X1289" s="81"/>
      <c r="Y1289" s="79"/>
      <c r="Z1289" s="79"/>
      <c r="AA1289" s="82" t="str">
        <f t="shared" si="23"/>
        <v/>
      </c>
      <c r="AB1289" s="80"/>
      <c r="AC1289" s="80"/>
      <c r="AD1289" s="80"/>
      <c r="AE1289" s="76" t="s">
        <v>2733</v>
      </c>
      <c r="AF1289" s="79" t="s">
        <v>2223</v>
      </c>
      <c r="AG1289" s="76" t="s">
        <v>3088</v>
      </c>
    </row>
    <row r="1290" spans="1:33" s="83" customFormat="1" ht="51" x14ac:dyDescent="0.25">
      <c r="A1290" s="74" t="s">
        <v>2723</v>
      </c>
      <c r="B1290" s="75">
        <v>44102900</v>
      </c>
      <c r="C1290" s="76" t="s">
        <v>7056</v>
      </c>
      <c r="D1290" s="76" t="s">
        <v>3168</v>
      </c>
      <c r="E1290" s="75" t="s">
        <v>2237</v>
      </c>
      <c r="F1290" s="84" t="s">
        <v>2436</v>
      </c>
      <c r="G1290" s="77" t="s">
        <v>2338</v>
      </c>
      <c r="H1290" s="78">
        <v>380000000</v>
      </c>
      <c r="I1290" s="78">
        <v>380000000</v>
      </c>
      <c r="J1290" s="79" t="s">
        <v>2874</v>
      </c>
      <c r="K1290" s="79" t="s">
        <v>2221</v>
      </c>
      <c r="L1290" s="76" t="s">
        <v>2725</v>
      </c>
      <c r="M1290" s="76" t="s">
        <v>2230</v>
      </c>
      <c r="N1290" s="76">
        <v>3839713</v>
      </c>
      <c r="O1290" s="76" t="s">
        <v>2726</v>
      </c>
      <c r="P1290" s="79"/>
      <c r="Q1290" s="79"/>
      <c r="R1290" s="79"/>
      <c r="S1290" s="79" t="s">
        <v>7054</v>
      </c>
      <c r="T1290" s="79"/>
      <c r="U1290" s="80"/>
      <c r="V1290" s="80"/>
      <c r="W1290" s="79"/>
      <c r="X1290" s="81"/>
      <c r="Y1290" s="79"/>
      <c r="Z1290" s="79"/>
      <c r="AA1290" s="82" t="str">
        <f t="shared" si="23"/>
        <v/>
      </c>
      <c r="AB1290" s="80"/>
      <c r="AC1290" s="80"/>
      <c r="AD1290" s="80"/>
      <c r="AE1290" s="76" t="s">
        <v>2734</v>
      </c>
      <c r="AF1290" s="79" t="s">
        <v>2223</v>
      </c>
      <c r="AG1290" s="76" t="s">
        <v>3088</v>
      </c>
    </row>
    <row r="1291" spans="1:33" s="83" customFormat="1" ht="51" x14ac:dyDescent="0.25">
      <c r="A1291" s="74" t="s">
        <v>2723</v>
      </c>
      <c r="B1291" s="75">
        <v>78181500</v>
      </c>
      <c r="C1291" s="76" t="s">
        <v>2735</v>
      </c>
      <c r="D1291" s="76" t="s">
        <v>4128</v>
      </c>
      <c r="E1291" s="75" t="s">
        <v>2257</v>
      </c>
      <c r="F1291" s="75" t="s">
        <v>2291</v>
      </c>
      <c r="G1291" s="77" t="s">
        <v>2338</v>
      </c>
      <c r="H1291" s="78">
        <v>80144667</v>
      </c>
      <c r="I1291" s="78">
        <v>19928480</v>
      </c>
      <c r="J1291" s="79" t="s">
        <v>4136</v>
      </c>
      <c r="K1291" s="79" t="s">
        <v>2544</v>
      </c>
      <c r="L1291" s="76" t="s">
        <v>2725</v>
      </c>
      <c r="M1291" s="76" t="s">
        <v>2230</v>
      </c>
      <c r="N1291" s="76">
        <v>3839713</v>
      </c>
      <c r="O1291" s="76" t="s">
        <v>2726</v>
      </c>
      <c r="P1291" s="79"/>
      <c r="Q1291" s="79"/>
      <c r="R1291" s="79"/>
      <c r="S1291" s="79" t="s">
        <v>7054</v>
      </c>
      <c r="T1291" s="79"/>
      <c r="U1291" s="80"/>
      <c r="V1291" s="80"/>
      <c r="W1291" s="79"/>
      <c r="X1291" s="81"/>
      <c r="Y1291" s="79"/>
      <c r="Z1291" s="79"/>
      <c r="AA1291" s="82" t="str">
        <f t="shared" si="23"/>
        <v/>
      </c>
      <c r="AB1291" s="80"/>
      <c r="AC1291" s="80"/>
      <c r="AD1291" s="80"/>
      <c r="AE1291" s="76" t="s">
        <v>2736</v>
      </c>
      <c r="AF1291" s="79" t="s">
        <v>2223</v>
      </c>
      <c r="AG1291" s="76" t="s">
        <v>3088</v>
      </c>
    </row>
    <row r="1292" spans="1:33" s="83" customFormat="1" ht="51" x14ac:dyDescent="0.25">
      <c r="A1292" s="74" t="s">
        <v>2723</v>
      </c>
      <c r="B1292" s="75">
        <v>72102900</v>
      </c>
      <c r="C1292" s="76" t="s">
        <v>2737</v>
      </c>
      <c r="D1292" s="76" t="s">
        <v>3168</v>
      </c>
      <c r="E1292" s="75" t="s">
        <v>2237</v>
      </c>
      <c r="F1292" s="75" t="s">
        <v>2326</v>
      </c>
      <c r="G1292" s="77" t="s">
        <v>2338</v>
      </c>
      <c r="H1292" s="78">
        <v>200000000</v>
      </c>
      <c r="I1292" s="78">
        <v>200000000</v>
      </c>
      <c r="J1292" s="79" t="s">
        <v>2874</v>
      </c>
      <c r="K1292" s="79" t="s">
        <v>2221</v>
      </c>
      <c r="L1292" s="76" t="s">
        <v>2725</v>
      </c>
      <c r="M1292" s="76" t="s">
        <v>2230</v>
      </c>
      <c r="N1292" s="76">
        <v>3839713</v>
      </c>
      <c r="O1292" s="76" t="s">
        <v>2726</v>
      </c>
      <c r="P1292" s="79"/>
      <c r="Q1292" s="79"/>
      <c r="R1292" s="79"/>
      <c r="S1292" s="79" t="s">
        <v>7054</v>
      </c>
      <c r="T1292" s="79"/>
      <c r="U1292" s="80"/>
      <c r="V1292" s="80"/>
      <c r="W1292" s="79"/>
      <c r="X1292" s="81"/>
      <c r="Y1292" s="79"/>
      <c r="Z1292" s="79"/>
      <c r="AA1292" s="82" t="str">
        <f t="shared" si="23"/>
        <v/>
      </c>
      <c r="AB1292" s="80"/>
      <c r="AC1292" s="80"/>
      <c r="AD1292" s="80"/>
      <c r="AE1292" s="76" t="s">
        <v>2736</v>
      </c>
      <c r="AF1292" s="79" t="s">
        <v>2223</v>
      </c>
      <c r="AG1292" s="76" t="s">
        <v>3088</v>
      </c>
    </row>
    <row r="1293" spans="1:33" s="83" customFormat="1" ht="51" x14ac:dyDescent="0.25">
      <c r="A1293" s="74" t="s">
        <v>2723</v>
      </c>
      <c r="B1293" s="75">
        <v>15101500</v>
      </c>
      <c r="C1293" s="76" t="s">
        <v>2738</v>
      </c>
      <c r="D1293" s="76" t="s">
        <v>4128</v>
      </c>
      <c r="E1293" s="75" t="s">
        <v>2237</v>
      </c>
      <c r="F1293" s="75" t="s">
        <v>2326</v>
      </c>
      <c r="G1293" s="77" t="s">
        <v>2338</v>
      </c>
      <c r="H1293" s="78">
        <v>43664038</v>
      </c>
      <c r="I1293" s="78">
        <v>12295573</v>
      </c>
      <c r="J1293" s="79" t="s">
        <v>4136</v>
      </c>
      <c r="K1293" s="79" t="s">
        <v>2544</v>
      </c>
      <c r="L1293" s="76" t="s">
        <v>2725</v>
      </c>
      <c r="M1293" s="76" t="s">
        <v>2230</v>
      </c>
      <c r="N1293" s="76">
        <v>3839713</v>
      </c>
      <c r="O1293" s="76" t="s">
        <v>2726</v>
      </c>
      <c r="P1293" s="79"/>
      <c r="Q1293" s="79"/>
      <c r="R1293" s="79"/>
      <c r="S1293" s="79" t="s">
        <v>7054</v>
      </c>
      <c r="T1293" s="79"/>
      <c r="U1293" s="80"/>
      <c r="V1293" s="80"/>
      <c r="W1293" s="79"/>
      <c r="X1293" s="81"/>
      <c r="Y1293" s="79"/>
      <c r="Z1293" s="79"/>
      <c r="AA1293" s="82" t="str">
        <f t="shared" ref="AA1293:AA1356" si="24">+IF(AND(W1293="",X1293="",Y1293="",Z1293=""),"",IF(AND(W1293&lt;&gt;"",X1293="",Y1293="",Z1293=""),0%,IF(AND(W1293&lt;&gt;"",X1293&lt;&gt;"",Y1293="",Z1293=""),33%,IF(AND(W1293&lt;&gt;"",X1293&lt;&gt;"",Y1293&lt;&gt;"",Z1293=""),66%,IF(AND(W1293&lt;&gt;"",X1293&lt;&gt;"",Y1293&lt;&gt;"",Z1293&lt;&gt;""),100%,"Información incompleta")))))</f>
        <v/>
      </c>
      <c r="AB1293" s="80"/>
      <c r="AC1293" s="80"/>
      <c r="AD1293" s="80"/>
      <c r="AE1293" s="76" t="s">
        <v>2736</v>
      </c>
      <c r="AF1293" s="79" t="s">
        <v>2223</v>
      </c>
      <c r="AG1293" s="76" t="s">
        <v>3088</v>
      </c>
    </row>
    <row r="1294" spans="1:33" s="83" customFormat="1" ht="51" x14ac:dyDescent="0.25">
      <c r="A1294" s="74" t="s">
        <v>2723</v>
      </c>
      <c r="B1294" s="75">
        <v>15101500</v>
      </c>
      <c r="C1294" s="76" t="s">
        <v>7057</v>
      </c>
      <c r="D1294" s="76" t="s">
        <v>4128</v>
      </c>
      <c r="E1294" s="75" t="s">
        <v>2237</v>
      </c>
      <c r="F1294" s="84" t="s">
        <v>2834</v>
      </c>
      <c r="G1294" s="77" t="s">
        <v>2338</v>
      </c>
      <c r="H1294" s="78">
        <v>15968687</v>
      </c>
      <c r="I1294" s="78">
        <v>5756695</v>
      </c>
      <c r="J1294" s="79" t="s">
        <v>4136</v>
      </c>
      <c r="K1294" s="79" t="s">
        <v>2544</v>
      </c>
      <c r="L1294" s="76" t="s">
        <v>2725</v>
      </c>
      <c r="M1294" s="76" t="s">
        <v>2230</v>
      </c>
      <c r="N1294" s="76">
        <v>3839713</v>
      </c>
      <c r="O1294" s="76" t="s">
        <v>2726</v>
      </c>
      <c r="P1294" s="79"/>
      <c r="Q1294" s="79"/>
      <c r="R1294" s="79"/>
      <c r="S1294" s="79" t="s">
        <v>7054</v>
      </c>
      <c r="T1294" s="79"/>
      <c r="U1294" s="80"/>
      <c r="V1294" s="80"/>
      <c r="W1294" s="79"/>
      <c r="X1294" s="81"/>
      <c r="Y1294" s="79"/>
      <c r="Z1294" s="79"/>
      <c r="AA1294" s="82" t="str">
        <f t="shared" si="24"/>
        <v/>
      </c>
      <c r="AB1294" s="80"/>
      <c r="AC1294" s="80"/>
      <c r="AD1294" s="80"/>
      <c r="AE1294" s="76" t="s">
        <v>2736</v>
      </c>
      <c r="AF1294" s="79" t="s">
        <v>2223</v>
      </c>
      <c r="AG1294" s="76" t="s">
        <v>3088</v>
      </c>
    </row>
    <row r="1295" spans="1:33" s="83" customFormat="1" ht="51" x14ac:dyDescent="0.25">
      <c r="A1295" s="74" t="s">
        <v>2723</v>
      </c>
      <c r="B1295" s="75">
        <v>92121500</v>
      </c>
      <c r="C1295" s="76" t="s">
        <v>2739</v>
      </c>
      <c r="D1295" s="76" t="s">
        <v>4128</v>
      </c>
      <c r="E1295" s="75" t="s">
        <v>2237</v>
      </c>
      <c r="F1295" s="75" t="s">
        <v>2326</v>
      </c>
      <c r="G1295" s="77" t="s">
        <v>2338</v>
      </c>
      <c r="H1295" s="78">
        <v>422898399</v>
      </c>
      <c r="I1295" s="78">
        <v>43660689</v>
      </c>
      <c r="J1295" s="79" t="s">
        <v>4136</v>
      </c>
      <c r="K1295" s="79" t="s">
        <v>2544</v>
      </c>
      <c r="L1295" s="76" t="s">
        <v>2725</v>
      </c>
      <c r="M1295" s="76" t="s">
        <v>2230</v>
      </c>
      <c r="N1295" s="76">
        <v>3839713</v>
      </c>
      <c r="O1295" s="76" t="s">
        <v>2726</v>
      </c>
      <c r="P1295" s="79"/>
      <c r="Q1295" s="79"/>
      <c r="R1295" s="79"/>
      <c r="S1295" s="79" t="s">
        <v>7054</v>
      </c>
      <c r="T1295" s="79"/>
      <c r="U1295" s="80"/>
      <c r="V1295" s="80"/>
      <c r="W1295" s="79"/>
      <c r="X1295" s="81"/>
      <c r="Y1295" s="79"/>
      <c r="Z1295" s="79"/>
      <c r="AA1295" s="82" t="str">
        <f t="shared" si="24"/>
        <v/>
      </c>
      <c r="AB1295" s="80"/>
      <c r="AC1295" s="80"/>
      <c r="AD1295" s="80"/>
      <c r="AE1295" s="76" t="s">
        <v>2740</v>
      </c>
      <c r="AF1295" s="79" t="s">
        <v>2223</v>
      </c>
      <c r="AG1295" s="76" t="s">
        <v>3088</v>
      </c>
    </row>
    <row r="1296" spans="1:33" s="83" customFormat="1" ht="89.25" x14ac:dyDescent="0.25">
      <c r="A1296" s="74" t="s">
        <v>2723</v>
      </c>
      <c r="B1296" s="75">
        <v>78102200</v>
      </c>
      <c r="C1296" s="76" t="s">
        <v>2741</v>
      </c>
      <c r="D1296" s="76" t="s">
        <v>4128</v>
      </c>
      <c r="E1296" s="75" t="s">
        <v>2257</v>
      </c>
      <c r="F1296" s="75" t="s">
        <v>2326</v>
      </c>
      <c r="G1296" s="77" t="s">
        <v>2338</v>
      </c>
      <c r="H1296" s="78">
        <v>104414559</v>
      </c>
      <c r="I1296" s="78">
        <v>25000000</v>
      </c>
      <c r="J1296" s="79" t="s">
        <v>4136</v>
      </c>
      <c r="K1296" s="79" t="s">
        <v>2544</v>
      </c>
      <c r="L1296" s="76" t="s">
        <v>2725</v>
      </c>
      <c r="M1296" s="76" t="s">
        <v>2230</v>
      </c>
      <c r="N1296" s="76">
        <v>3839713</v>
      </c>
      <c r="O1296" s="76" t="s">
        <v>2726</v>
      </c>
      <c r="P1296" s="79"/>
      <c r="Q1296" s="79"/>
      <c r="R1296" s="79"/>
      <c r="S1296" s="79" t="s">
        <v>7054</v>
      </c>
      <c r="T1296" s="79"/>
      <c r="U1296" s="80"/>
      <c r="V1296" s="80"/>
      <c r="W1296" s="79"/>
      <c r="X1296" s="81"/>
      <c r="Y1296" s="79"/>
      <c r="Z1296" s="79"/>
      <c r="AA1296" s="82" t="str">
        <f t="shared" si="24"/>
        <v/>
      </c>
      <c r="AB1296" s="80"/>
      <c r="AC1296" s="80"/>
      <c r="AD1296" s="80"/>
      <c r="AE1296" s="76" t="s">
        <v>2742</v>
      </c>
      <c r="AF1296" s="79" t="s">
        <v>2223</v>
      </c>
      <c r="AG1296" s="76" t="s">
        <v>3088</v>
      </c>
    </row>
    <row r="1297" spans="1:33" s="83" customFormat="1" ht="76.5" x14ac:dyDescent="0.25">
      <c r="A1297" s="74" t="s">
        <v>2723</v>
      </c>
      <c r="B1297" s="75">
        <v>82121700</v>
      </c>
      <c r="C1297" s="76" t="s">
        <v>2743</v>
      </c>
      <c r="D1297" s="76" t="s">
        <v>4128</v>
      </c>
      <c r="E1297" s="75" t="s">
        <v>2237</v>
      </c>
      <c r="F1297" s="75" t="s">
        <v>2326</v>
      </c>
      <c r="G1297" s="77" t="s">
        <v>2338</v>
      </c>
      <c r="H1297" s="78">
        <v>283812876</v>
      </c>
      <c r="I1297" s="78">
        <v>66280422</v>
      </c>
      <c r="J1297" s="79" t="s">
        <v>4136</v>
      </c>
      <c r="K1297" s="79" t="s">
        <v>2544</v>
      </c>
      <c r="L1297" s="76" t="s">
        <v>2725</v>
      </c>
      <c r="M1297" s="76" t="s">
        <v>2230</v>
      </c>
      <c r="N1297" s="76">
        <v>3839713</v>
      </c>
      <c r="O1297" s="76" t="s">
        <v>2726</v>
      </c>
      <c r="P1297" s="79"/>
      <c r="Q1297" s="79"/>
      <c r="R1297" s="79"/>
      <c r="S1297" s="79" t="s">
        <v>7054</v>
      </c>
      <c r="T1297" s="79"/>
      <c r="U1297" s="80"/>
      <c r="V1297" s="80"/>
      <c r="W1297" s="79"/>
      <c r="X1297" s="81"/>
      <c r="Y1297" s="79"/>
      <c r="Z1297" s="79"/>
      <c r="AA1297" s="82" t="str">
        <f t="shared" si="24"/>
        <v/>
      </c>
      <c r="AB1297" s="80"/>
      <c r="AC1297" s="80"/>
      <c r="AD1297" s="80"/>
      <c r="AE1297" s="76" t="s">
        <v>2744</v>
      </c>
      <c r="AF1297" s="79" t="s">
        <v>2223</v>
      </c>
      <c r="AG1297" s="76" t="s">
        <v>3088</v>
      </c>
    </row>
    <row r="1298" spans="1:33" s="83" customFormat="1" ht="51" x14ac:dyDescent="0.25">
      <c r="A1298" s="74" t="s">
        <v>2723</v>
      </c>
      <c r="B1298" s="75">
        <v>84131500</v>
      </c>
      <c r="C1298" s="76" t="s">
        <v>2745</v>
      </c>
      <c r="D1298" s="76" t="s">
        <v>7058</v>
      </c>
      <c r="E1298" s="75" t="s">
        <v>2257</v>
      </c>
      <c r="F1298" s="79" t="s">
        <v>2336</v>
      </c>
      <c r="G1298" s="77" t="s">
        <v>2338</v>
      </c>
      <c r="H1298" s="78">
        <v>1600000000</v>
      </c>
      <c r="I1298" s="78">
        <v>1600000000</v>
      </c>
      <c r="J1298" s="79" t="s">
        <v>2874</v>
      </c>
      <c r="K1298" s="79" t="s">
        <v>2221</v>
      </c>
      <c r="L1298" s="76" t="s">
        <v>2725</v>
      </c>
      <c r="M1298" s="76" t="s">
        <v>2230</v>
      </c>
      <c r="N1298" s="76">
        <v>3839713</v>
      </c>
      <c r="O1298" s="76" t="s">
        <v>2726</v>
      </c>
      <c r="P1298" s="79"/>
      <c r="Q1298" s="79"/>
      <c r="R1298" s="79"/>
      <c r="S1298" s="79" t="s">
        <v>7054</v>
      </c>
      <c r="T1298" s="79"/>
      <c r="U1298" s="80"/>
      <c r="V1298" s="80"/>
      <c r="W1298" s="79"/>
      <c r="X1298" s="81"/>
      <c r="Y1298" s="79"/>
      <c r="Z1298" s="79"/>
      <c r="AA1298" s="82" t="str">
        <f t="shared" si="24"/>
        <v/>
      </c>
      <c r="AB1298" s="80"/>
      <c r="AC1298" s="80"/>
      <c r="AD1298" s="80"/>
      <c r="AE1298" s="76" t="s">
        <v>2746</v>
      </c>
      <c r="AF1298" s="79" t="s">
        <v>2223</v>
      </c>
      <c r="AG1298" s="76" t="s">
        <v>3088</v>
      </c>
    </row>
    <row r="1299" spans="1:33" s="83" customFormat="1" ht="51" x14ac:dyDescent="0.25">
      <c r="A1299" s="74" t="s">
        <v>2723</v>
      </c>
      <c r="B1299" s="75">
        <v>82101504</v>
      </c>
      <c r="C1299" s="76" t="s">
        <v>2747</v>
      </c>
      <c r="D1299" s="76" t="s">
        <v>3165</v>
      </c>
      <c r="E1299" s="75" t="s">
        <v>2219</v>
      </c>
      <c r="F1299" s="84" t="s">
        <v>2834</v>
      </c>
      <c r="G1299" s="77" t="s">
        <v>2338</v>
      </c>
      <c r="H1299" s="78">
        <v>340000</v>
      </c>
      <c r="I1299" s="78">
        <v>340000</v>
      </c>
      <c r="J1299" s="79" t="s">
        <v>2874</v>
      </c>
      <c r="K1299" s="79" t="s">
        <v>2221</v>
      </c>
      <c r="L1299" s="76" t="s">
        <v>2725</v>
      </c>
      <c r="M1299" s="76" t="s">
        <v>2230</v>
      </c>
      <c r="N1299" s="76">
        <v>3839713</v>
      </c>
      <c r="O1299" s="76" t="s">
        <v>2726</v>
      </c>
      <c r="P1299" s="79"/>
      <c r="Q1299" s="79"/>
      <c r="R1299" s="79"/>
      <c r="S1299" s="79" t="s">
        <v>7054</v>
      </c>
      <c r="T1299" s="79"/>
      <c r="U1299" s="80"/>
      <c r="V1299" s="80"/>
      <c r="W1299" s="79"/>
      <c r="X1299" s="81"/>
      <c r="Y1299" s="79"/>
      <c r="Z1299" s="79"/>
      <c r="AA1299" s="82" t="str">
        <f t="shared" si="24"/>
        <v/>
      </c>
      <c r="AB1299" s="80"/>
      <c r="AC1299" s="80"/>
      <c r="AD1299" s="80"/>
      <c r="AE1299" s="76" t="s">
        <v>2748</v>
      </c>
      <c r="AF1299" s="79" t="s">
        <v>2223</v>
      </c>
      <c r="AG1299" s="76" t="s">
        <v>3088</v>
      </c>
    </row>
    <row r="1300" spans="1:33" s="83" customFormat="1" ht="51" x14ac:dyDescent="0.25">
      <c r="A1300" s="74" t="s">
        <v>2723</v>
      </c>
      <c r="B1300" s="75">
        <v>72102100</v>
      </c>
      <c r="C1300" s="76" t="s">
        <v>2749</v>
      </c>
      <c r="D1300" s="76" t="s">
        <v>3168</v>
      </c>
      <c r="E1300" s="75" t="s">
        <v>2257</v>
      </c>
      <c r="F1300" s="75" t="s">
        <v>2260</v>
      </c>
      <c r="G1300" s="77" t="s">
        <v>2338</v>
      </c>
      <c r="H1300" s="78">
        <v>5350000</v>
      </c>
      <c r="I1300" s="78">
        <v>5350000</v>
      </c>
      <c r="J1300" s="79" t="s">
        <v>2874</v>
      </c>
      <c r="K1300" s="79" t="s">
        <v>2221</v>
      </c>
      <c r="L1300" s="76" t="s">
        <v>2725</v>
      </c>
      <c r="M1300" s="76" t="s">
        <v>2230</v>
      </c>
      <c r="N1300" s="76">
        <v>3839713</v>
      </c>
      <c r="O1300" s="76" t="s">
        <v>2726</v>
      </c>
      <c r="P1300" s="79"/>
      <c r="Q1300" s="79"/>
      <c r="R1300" s="79"/>
      <c r="S1300" s="79" t="s">
        <v>7054</v>
      </c>
      <c r="T1300" s="79"/>
      <c r="U1300" s="80"/>
      <c r="V1300" s="80"/>
      <c r="W1300" s="79"/>
      <c r="X1300" s="81"/>
      <c r="Y1300" s="79"/>
      <c r="Z1300" s="79"/>
      <c r="AA1300" s="82" t="str">
        <f t="shared" si="24"/>
        <v/>
      </c>
      <c r="AB1300" s="80"/>
      <c r="AC1300" s="80"/>
      <c r="AD1300" s="80"/>
      <c r="AE1300" s="76" t="s">
        <v>2732</v>
      </c>
      <c r="AF1300" s="79" t="s">
        <v>2223</v>
      </c>
      <c r="AG1300" s="76" t="s">
        <v>3088</v>
      </c>
    </row>
    <row r="1301" spans="1:33" s="83" customFormat="1" ht="51" x14ac:dyDescent="0.25">
      <c r="A1301" s="74" t="s">
        <v>2723</v>
      </c>
      <c r="B1301" s="75">
        <v>92121700</v>
      </c>
      <c r="C1301" s="76" t="s">
        <v>2750</v>
      </c>
      <c r="D1301" s="76" t="s">
        <v>3165</v>
      </c>
      <c r="E1301" s="75" t="s">
        <v>2257</v>
      </c>
      <c r="F1301" s="75" t="s">
        <v>2260</v>
      </c>
      <c r="G1301" s="77" t="s">
        <v>2338</v>
      </c>
      <c r="H1301" s="78">
        <v>3500000</v>
      </c>
      <c r="I1301" s="78">
        <v>3500000</v>
      </c>
      <c r="J1301" s="79" t="s">
        <v>2874</v>
      </c>
      <c r="K1301" s="79" t="s">
        <v>2221</v>
      </c>
      <c r="L1301" s="76" t="s">
        <v>2725</v>
      </c>
      <c r="M1301" s="76" t="s">
        <v>2230</v>
      </c>
      <c r="N1301" s="76">
        <v>3839713</v>
      </c>
      <c r="O1301" s="76" t="s">
        <v>2726</v>
      </c>
      <c r="P1301" s="79"/>
      <c r="Q1301" s="79"/>
      <c r="R1301" s="79"/>
      <c r="S1301" s="79" t="s">
        <v>7054</v>
      </c>
      <c r="T1301" s="79"/>
      <c r="U1301" s="80"/>
      <c r="V1301" s="80"/>
      <c r="W1301" s="79"/>
      <c r="X1301" s="81"/>
      <c r="Y1301" s="79"/>
      <c r="Z1301" s="79"/>
      <c r="AA1301" s="82" t="str">
        <f t="shared" si="24"/>
        <v/>
      </c>
      <c r="AB1301" s="80"/>
      <c r="AC1301" s="80"/>
      <c r="AD1301" s="80"/>
      <c r="AE1301" s="76" t="s">
        <v>2732</v>
      </c>
      <c r="AF1301" s="79" t="s">
        <v>2223</v>
      </c>
      <c r="AG1301" s="76" t="s">
        <v>3088</v>
      </c>
    </row>
    <row r="1302" spans="1:33" s="83" customFormat="1" ht="76.5" x14ac:dyDescent="0.25">
      <c r="A1302" s="74" t="s">
        <v>2723</v>
      </c>
      <c r="B1302" s="75">
        <v>42131600</v>
      </c>
      <c r="C1302" s="76" t="s">
        <v>2751</v>
      </c>
      <c r="D1302" s="76" t="s">
        <v>3165</v>
      </c>
      <c r="E1302" s="75" t="s">
        <v>2237</v>
      </c>
      <c r="F1302" s="75" t="s">
        <v>2260</v>
      </c>
      <c r="G1302" s="77" t="s">
        <v>2338</v>
      </c>
      <c r="H1302" s="78">
        <v>18000000</v>
      </c>
      <c r="I1302" s="78">
        <v>18000000</v>
      </c>
      <c r="J1302" s="79" t="s">
        <v>2874</v>
      </c>
      <c r="K1302" s="79" t="s">
        <v>2221</v>
      </c>
      <c r="L1302" s="76" t="s">
        <v>2725</v>
      </c>
      <c r="M1302" s="76" t="s">
        <v>2230</v>
      </c>
      <c r="N1302" s="76">
        <v>3839713</v>
      </c>
      <c r="O1302" s="76" t="s">
        <v>2726</v>
      </c>
      <c r="P1302" s="79"/>
      <c r="Q1302" s="79"/>
      <c r="R1302" s="79"/>
      <c r="S1302" s="79" t="s">
        <v>7054</v>
      </c>
      <c r="T1302" s="79"/>
      <c r="U1302" s="80"/>
      <c r="V1302" s="80"/>
      <c r="W1302" s="79"/>
      <c r="X1302" s="81"/>
      <c r="Y1302" s="79"/>
      <c r="Z1302" s="79"/>
      <c r="AA1302" s="82" t="str">
        <f t="shared" si="24"/>
        <v/>
      </c>
      <c r="AB1302" s="80"/>
      <c r="AC1302" s="80"/>
      <c r="AD1302" s="80"/>
      <c r="AE1302" s="76" t="s">
        <v>2752</v>
      </c>
      <c r="AF1302" s="79" t="s">
        <v>2223</v>
      </c>
      <c r="AG1302" s="76" t="s">
        <v>3088</v>
      </c>
    </row>
    <row r="1303" spans="1:33" s="83" customFormat="1" ht="51" x14ac:dyDescent="0.25">
      <c r="A1303" s="74" t="s">
        <v>2723</v>
      </c>
      <c r="B1303" s="75">
        <v>83110000</v>
      </c>
      <c r="C1303" s="76" t="s">
        <v>2753</v>
      </c>
      <c r="D1303" s="76" t="s">
        <v>4128</v>
      </c>
      <c r="E1303" s="75" t="s">
        <v>2237</v>
      </c>
      <c r="F1303" s="84" t="s">
        <v>2834</v>
      </c>
      <c r="G1303" s="77" t="s">
        <v>2338</v>
      </c>
      <c r="H1303" s="78">
        <v>5645066</v>
      </c>
      <c r="I1303" s="78">
        <v>1800000</v>
      </c>
      <c r="J1303" s="79" t="s">
        <v>4136</v>
      </c>
      <c r="K1303" s="79" t="s">
        <v>2544</v>
      </c>
      <c r="L1303" s="76" t="s">
        <v>2725</v>
      </c>
      <c r="M1303" s="76" t="s">
        <v>2230</v>
      </c>
      <c r="N1303" s="76">
        <v>3839713</v>
      </c>
      <c r="O1303" s="76" t="s">
        <v>2726</v>
      </c>
      <c r="P1303" s="79"/>
      <c r="Q1303" s="79"/>
      <c r="R1303" s="79"/>
      <c r="S1303" s="79" t="s">
        <v>7054</v>
      </c>
      <c r="T1303" s="79"/>
      <c r="U1303" s="80"/>
      <c r="V1303" s="80"/>
      <c r="W1303" s="79"/>
      <c r="X1303" s="81"/>
      <c r="Y1303" s="79"/>
      <c r="Z1303" s="79"/>
      <c r="AA1303" s="82" t="str">
        <f t="shared" si="24"/>
        <v/>
      </c>
      <c r="AB1303" s="80"/>
      <c r="AC1303" s="80"/>
      <c r="AD1303" s="80"/>
      <c r="AE1303" s="76" t="s">
        <v>2746</v>
      </c>
      <c r="AF1303" s="79" t="s">
        <v>2223</v>
      </c>
      <c r="AG1303" s="76" t="s">
        <v>3088</v>
      </c>
    </row>
    <row r="1304" spans="1:33" s="83" customFormat="1" ht="63.75" x14ac:dyDescent="0.25">
      <c r="A1304" s="74" t="s">
        <v>2723</v>
      </c>
      <c r="B1304" s="75">
        <v>78111502</v>
      </c>
      <c r="C1304" s="76" t="s">
        <v>7059</v>
      </c>
      <c r="D1304" s="76" t="s">
        <v>4128</v>
      </c>
      <c r="E1304" s="75" t="s">
        <v>2237</v>
      </c>
      <c r="F1304" s="84" t="s">
        <v>2436</v>
      </c>
      <c r="G1304" s="77" t="s">
        <v>2338</v>
      </c>
      <c r="H1304" s="78">
        <v>105400000</v>
      </c>
      <c r="I1304" s="78">
        <v>20000000</v>
      </c>
      <c r="J1304" s="79" t="s">
        <v>4136</v>
      </c>
      <c r="K1304" s="79" t="s">
        <v>2544</v>
      </c>
      <c r="L1304" s="76" t="s">
        <v>2725</v>
      </c>
      <c r="M1304" s="76" t="s">
        <v>2230</v>
      </c>
      <c r="N1304" s="76">
        <v>3839713</v>
      </c>
      <c r="O1304" s="76" t="s">
        <v>2726</v>
      </c>
      <c r="P1304" s="79"/>
      <c r="Q1304" s="79"/>
      <c r="R1304" s="79"/>
      <c r="S1304" s="79" t="s">
        <v>7054</v>
      </c>
      <c r="T1304" s="79"/>
      <c r="U1304" s="80"/>
      <c r="V1304" s="80"/>
      <c r="W1304" s="79"/>
      <c r="X1304" s="81"/>
      <c r="Y1304" s="79"/>
      <c r="Z1304" s="79"/>
      <c r="AA1304" s="82" t="str">
        <f t="shared" si="24"/>
        <v/>
      </c>
      <c r="AB1304" s="80"/>
      <c r="AC1304" s="80"/>
      <c r="AD1304" s="80"/>
      <c r="AE1304" s="76" t="s">
        <v>2754</v>
      </c>
      <c r="AF1304" s="79" t="s">
        <v>2223</v>
      </c>
      <c r="AG1304" s="76" t="s">
        <v>3088</v>
      </c>
    </row>
    <row r="1305" spans="1:33" s="83" customFormat="1" ht="63.75" x14ac:dyDescent="0.25">
      <c r="A1305" s="74" t="s">
        <v>2723</v>
      </c>
      <c r="B1305" s="75">
        <v>78121600</v>
      </c>
      <c r="C1305" s="76" t="s">
        <v>2763</v>
      </c>
      <c r="D1305" s="76" t="s">
        <v>4128</v>
      </c>
      <c r="E1305" s="75" t="s">
        <v>2257</v>
      </c>
      <c r="F1305" s="75" t="s">
        <v>2326</v>
      </c>
      <c r="G1305" s="77" t="s">
        <v>2338</v>
      </c>
      <c r="H1305" s="78">
        <v>112099614</v>
      </c>
      <c r="I1305" s="78">
        <v>9000000</v>
      </c>
      <c r="J1305" s="79" t="s">
        <v>4136</v>
      </c>
      <c r="K1305" s="79" t="s">
        <v>2544</v>
      </c>
      <c r="L1305" s="76" t="s">
        <v>2725</v>
      </c>
      <c r="M1305" s="76" t="s">
        <v>2230</v>
      </c>
      <c r="N1305" s="76">
        <v>3839713</v>
      </c>
      <c r="O1305" s="76" t="s">
        <v>2726</v>
      </c>
      <c r="P1305" s="79"/>
      <c r="Q1305" s="79"/>
      <c r="R1305" s="79"/>
      <c r="S1305" s="79" t="s">
        <v>7054</v>
      </c>
      <c r="T1305" s="79"/>
      <c r="U1305" s="80"/>
      <c r="V1305" s="80"/>
      <c r="W1305" s="79"/>
      <c r="X1305" s="81"/>
      <c r="Y1305" s="79"/>
      <c r="Z1305" s="79"/>
      <c r="AA1305" s="82" t="str">
        <f t="shared" si="24"/>
        <v/>
      </c>
      <c r="AB1305" s="80"/>
      <c r="AC1305" s="80"/>
      <c r="AD1305" s="80"/>
      <c r="AE1305" s="76" t="s">
        <v>2744</v>
      </c>
      <c r="AF1305" s="79" t="s">
        <v>2223</v>
      </c>
      <c r="AG1305" s="76" t="s">
        <v>3088</v>
      </c>
    </row>
    <row r="1306" spans="1:33" s="83" customFormat="1" ht="76.5" x14ac:dyDescent="0.25">
      <c r="A1306" s="74" t="s">
        <v>2723</v>
      </c>
      <c r="B1306" s="75">
        <v>81111902</v>
      </c>
      <c r="C1306" s="76" t="s">
        <v>2764</v>
      </c>
      <c r="D1306" s="76" t="s">
        <v>3168</v>
      </c>
      <c r="E1306" s="75" t="s">
        <v>2257</v>
      </c>
      <c r="F1306" s="75" t="s">
        <v>2326</v>
      </c>
      <c r="G1306" s="77" t="s">
        <v>2338</v>
      </c>
      <c r="H1306" s="78">
        <v>187900386</v>
      </c>
      <c r="I1306" s="78">
        <v>187900386</v>
      </c>
      <c r="J1306" s="79" t="s">
        <v>2874</v>
      </c>
      <c r="K1306" s="79" t="s">
        <v>2221</v>
      </c>
      <c r="L1306" s="76" t="s">
        <v>2725</v>
      </c>
      <c r="M1306" s="76" t="s">
        <v>2230</v>
      </c>
      <c r="N1306" s="76">
        <v>3839713</v>
      </c>
      <c r="O1306" s="76" t="s">
        <v>2726</v>
      </c>
      <c r="P1306" s="79"/>
      <c r="Q1306" s="79"/>
      <c r="R1306" s="79"/>
      <c r="S1306" s="79" t="s">
        <v>7054</v>
      </c>
      <c r="T1306" s="79"/>
      <c r="U1306" s="80"/>
      <c r="V1306" s="80"/>
      <c r="W1306" s="79"/>
      <c r="X1306" s="81"/>
      <c r="Y1306" s="79"/>
      <c r="Z1306" s="79"/>
      <c r="AA1306" s="82" t="str">
        <f t="shared" si="24"/>
        <v/>
      </c>
      <c r="AB1306" s="80"/>
      <c r="AC1306" s="80"/>
      <c r="AD1306" s="80"/>
      <c r="AE1306" s="76" t="s">
        <v>2744</v>
      </c>
      <c r="AF1306" s="79" t="s">
        <v>2223</v>
      </c>
      <c r="AG1306" s="76" t="s">
        <v>3088</v>
      </c>
    </row>
    <row r="1307" spans="1:33" s="83" customFormat="1" ht="51" x14ac:dyDescent="0.25">
      <c r="A1307" s="74" t="s">
        <v>2723</v>
      </c>
      <c r="B1307" s="75">
        <v>82101504</v>
      </c>
      <c r="C1307" s="76" t="s">
        <v>7060</v>
      </c>
      <c r="D1307" s="76" t="s">
        <v>3165</v>
      </c>
      <c r="E1307" s="75" t="s">
        <v>2257</v>
      </c>
      <c r="F1307" s="75" t="s">
        <v>2260</v>
      </c>
      <c r="G1307" s="77" t="s">
        <v>2338</v>
      </c>
      <c r="H1307" s="78">
        <v>28800000</v>
      </c>
      <c r="I1307" s="78">
        <v>28800000</v>
      </c>
      <c r="J1307" s="79" t="s">
        <v>2874</v>
      </c>
      <c r="K1307" s="79" t="s">
        <v>2221</v>
      </c>
      <c r="L1307" s="76" t="s">
        <v>2725</v>
      </c>
      <c r="M1307" s="76" t="s">
        <v>2230</v>
      </c>
      <c r="N1307" s="76">
        <v>3839713</v>
      </c>
      <c r="O1307" s="76" t="s">
        <v>2726</v>
      </c>
      <c r="P1307" s="79"/>
      <c r="Q1307" s="79"/>
      <c r="R1307" s="79"/>
      <c r="S1307" s="79"/>
      <c r="T1307" s="79"/>
      <c r="U1307" s="80"/>
      <c r="V1307" s="80"/>
      <c r="W1307" s="79"/>
      <c r="X1307" s="81"/>
      <c r="Y1307" s="79"/>
      <c r="Z1307" s="79"/>
      <c r="AA1307" s="82" t="str">
        <f t="shared" si="24"/>
        <v/>
      </c>
      <c r="AB1307" s="80"/>
      <c r="AC1307" s="80"/>
      <c r="AD1307" s="80"/>
      <c r="AE1307" s="76" t="s">
        <v>7061</v>
      </c>
      <c r="AF1307" s="79" t="s">
        <v>2223</v>
      </c>
      <c r="AG1307" s="76" t="s">
        <v>3088</v>
      </c>
    </row>
    <row r="1308" spans="1:33" s="83" customFormat="1" ht="63.75" x14ac:dyDescent="0.25">
      <c r="A1308" s="74" t="s">
        <v>2723</v>
      </c>
      <c r="B1308" s="75">
        <v>85101701</v>
      </c>
      <c r="C1308" s="76" t="s">
        <v>7062</v>
      </c>
      <c r="D1308" s="76" t="s">
        <v>3168</v>
      </c>
      <c r="E1308" s="75" t="s">
        <v>2257</v>
      </c>
      <c r="F1308" s="75" t="s">
        <v>2326</v>
      </c>
      <c r="G1308" s="77" t="s">
        <v>2338</v>
      </c>
      <c r="H1308" s="78">
        <v>341248000</v>
      </c>
      <c r="I1308" s="78">
        <v>221248000</v>
      </c>
      <c r="J1308" s="79" t="s">
        <v>2874</v>
      </c>
      <c r="K1308" s="79" t="s">
        <v>2221</v>
      </c>
      <c r="L1308" s="76" t="s">
        <v>7063</v>
      </c>
      <c r="M1308" s="76" t="s">
        <v>7064</v>
      </c>
      <c r="N1308" s="76" t="s">
        <v>7065</v>
      </c>
      <c r="O1308" s="76" t="s">
        <v>7066</v>
      </c>
      <c r="P1308" s="79" t="s">
        <v>2841</v>
      </c>
      <c r="Q1308" s="79" t="s">
        <v>3398</v>
      </c>
      <c r="R1308" s="79" t="s">
        <v>7067</v>
      </c>
      <c r="S1308" s="79" t="s">
        <v>7068</v>
      </c>
      <c r="T1308" s="79" t="s">
        <v>7069</v>
      </c>
      <c r="U1308" s="80" t="s">
        <v>446</v>
      </c>
      <c r="V1308" s="80"/>
      <c r="W1308" s="79"/>
      <c r="X1308" s="81"/>
      <c r="Y1308" s="79"/>
      <c r="Z1308" s="79"/>
      <c r="AA1308" s="82" t="str">
        <f t="shared" si="24"/>
        <v/>
      </c>
      <c r="AB1308" s="80"/>
      <c r="AC1308" s="80"/>
      <c r="AD1308" s="80"/>
      <c r="AE1308" s="76" t="s">
        <v>7063</v>
      </c>
      <c r="AF1308" s="79" t="s">
        <v>2223</v>
      </c>
      <c r="AG1308" s="76" t="s">
        <v>3088</v>
      </c>
    </row>
    <row r="1309" spans="1:33" s="83" customFormat="1" ht="63.75" x14ac:dyDescent="0.25">
      <c r="A1309" s="74" t="s">
        <v>2723</v>
      </c>
      <c r="B1309" s="75">
        <v>85101701</v>
      </c>
      <c r="C1309" s="76" t="s">
        <v>7062</v>
      </c>
      <c r="D1309" s="76" t="s">
        <v>3168</v>
      </c>
      <c r="E1309" s="75" t="s">
        <v>2237</v>
      </c>
      <c r="F1309" s="75" t="s">
        <v>2326</v>
      </c>
      <c r="G1309" s="85" t="s">
        <v>2330</v>
      </c>
      <c r="H1309" s="78">
        <v>341248000</v>
      </c>
      <c r="I1309" s="78">
        <v>120000000</v>
      </c>
      <c r="J1309" s="79" t="s">
        <v>2874</v>
      </c>
      <c r="K1309" s="79" t="s">
        <v>2221</v>
      </c>
      <c r="L1309" s="76" t="s">
        <v>7063</v>
      </c>
      <c r="M1309" s="76" t="s">
        <v>7064</v>
      </c>
      <c r="N1309" s="76" t="s">
        <v>7065</v>
      </c>
      <c r="O1309" s="76" t="s">
        <v>7066</v>
      </c>
      <c r="P1309" s="79" t="s">
        <v>2841</v>
      </c>
      <c r="Q1309" s="79" t="s">
        <v>3398</v>
      </c>
      <c r="R1309" s="79" t="s">
        <v>7067</v>
      </c>
      <c r="S1309" s="79" t="s">
        <v>7068</v>
      </c>
      <c r="T1309" s="79" t="s">
        <v>7069</v>
      </c>
      <c r="U1309" s="80" t="s">
        <v>446</v>
      </c>
      <c r="V1309" s="80"/>
      <c r="W1309" s="79"/>
      <c r="X1309" s="81"/>
      <c r="Y1309" s="79"/>
      <c r="Z1309" s="79"/>
      <c r="AA1309" s="82" t="str">
        <f t="shared" si="24"/>
        <v/>
      </c>
      <c r="AB1309" s="80"/>
      <c r="AC1309" s="80"/>
      <c r="AD1309" s="80"/>
      <c r="AE1309" s="76" t="s">
        <v>7063</v>
      </c>
      <c r="AF1309" s="79" t="s">
        <v>2223</v>
      </c>
      <c r="AG1309" s="76" t="s">
        <v>3088</v>
      </c>
    </row>
    <row r="1310" spans="1:33" s="83" customFormat="1" ht="38.25" x14ac:dyDescent="0.25">
      <c r="A1310" s="74" t="s">
        <v>2723</v>
      </c>
      <c r="B1310" s="75">
        <v>15101500</v>
      </c>
      <c r="C1310" s="76" t="s">
        <v>7070</v>
      </c>
      <c r="D1310" s="76" t="s">
        <v>4128</v>
      </c>
      <c r="E1310" s="75" t="s">
        <v>2237</v>
      </c>
      <c r="F1310" s="84" t="s">
        <v>2834</v>
      </c>
      <c r="G1310" s="77" t="s">
        <v>2338</v>
      </c>
      <c r="H1310" s="78">
        <v>230832501</v>
      </c>
      <c r="I1310" s="78">
        <v>230832501</v>
      </c>
      <c r="J1310" s="79" t="s">
        <v>2874</v>
      </c>
      <c r="K1310" s="79" t="s">
        <v>2221</v>
      </c>
      <c r="L1310" s="76" t="s">
        <v>7071</v>
      </c>
      <c r="M1310" s="76" t="s">
        <v>7072</v>
      </c>
      <c r="N1310" s="76">
        <v>3839761</v>
      </c>
      <c r="O1310" s="76" t="s">
        <v>2843</v>
      </c>
      <c r="P1310" s="79" t="s">
        <v>2757</v>
      </c>
      <c r="Q1310" s="79" t="s">
        <v>7073</v>
      </c>
      <c r="R1310" s="79" t="s">
        <v>7074</v>
      </c>
      <c r="S1310" s="79" t="s">
        <v>2842</v>
      </c>
      <c r="T1310" s="79" t="s">
        <v>7073</v>
      </c>
      <c r="U1310" s="80" t="s">
        <v>7075</v>
      </c>
      <c r="V1310" s="80"/>
      <c r="W1310" s="79"/>
      <c r="X1310" s="81"/>
      <c r="Y1310" s="79"/>
      <c r="Z1310" s="79"/>
      <c r="AA1310" s="82" t="str">
        <f t="shared" si="24"/>
        <v/>
      </c>
      <c r="AB1310" s="80"/>
      <c r="AC1310" s="80"/>
      <c r="AD1310" s="80"/>
      <c r="AE1310" s="76" t="s">
        <v>7076</v>
      </c>
      <c r="AF1310" s="79" t="s">
        <v>2223</v>
      </c>
      <c r="AG1310" s="76" t="s">
        <v>3088</v>
      </c>
    </row>
    <row r="1311" spans="1:33" s="83" customFormat="1" ht="51" x14ac:dyDescent="0.25">
      <c r="A1311" s="74" t="s">
        <v>2723</v>
      </c>
      <c r="B1311" s="75">
        <v>15101500</v>
      </c>
      <c r="C1311" s="76" t="s">
        <v>7070</v>
      </c>
      <c r="D1311" s="76" t="s">
        <v>3168</v>
      </c>
      <c r="E1311" s="75" t="s">
        <v>2302</v>
      </c>
      <c r="F1311" s="84" t="s">
        <v>2834</v>
      </c>
      <c r="G1311" s="77" t="s">
        <v>2338</v>
      </c>
      <c r="H1311" s="78">
        <v>481415376</v>
      </c>
      <c r="I1311" s="78">
        <v>481415376</v>
      </c>
      <c r="J1311" s="79" t="s">
        <v>2874</v>
      </c>
      <c r="K1311" s="79" t="s">
        <v>2221</v>
      </c>
      <c r="L1311" s="76" t="s">
        <v>7077</v>
      </c>
      <c r="M1311" s="76" t="s">
        <v>7078</v>
      </c>
      <c r="N1311" s="76">
        <v>3839020</v>
      </c>
      <c r="O1311" s="76" t="s">
        <v>7079</v>
      </c>
      <c r="P1311" s="79" t="s">
        <v>2757</v>
      </c>
      <c r="Q1311" s="79" t="s">
        <v>7073</v>
      </c>
      <c r="R1311" s="79" t="s">
        <v>7074</v>
      </c>
      <c r="S1311" s="79" t="s">
        <v>2842</v>
      </c>
      <c r="T1311" s="79" t="s">
        <v>7073</v>
      </c>
      <c r="U1311" s="80" t="s">
        <v>7075</v>
      </c>
      <c r="V1311" s="80"/>
      <c r="W1311" s="79"/>
      <c r="X1311" s="81"/>
      <c r="Y1311" s="79"/>
      <c r="Z1311" s="79"/>
      <c r="AA1311" s="82" t="str">
        <f t="shared" si="24"/>
        <v/>
      </c>
      <c r="AB1311" s="80"/>
      <c r="AC1311" s="80"/>
      <c r="AD1311" s="80"/>
      <c r="AE1311" s="76" t="s">
        <v>7076</v>
      </c>
      <c r="AF1311" s="79" t="s">
        <v>2223</v>
      </c>
      <c r="AG1311" s="76" t="s">
        <v>3088</v>
      </c>
    </row>
    <row r="1312" spans="1:33" s="83" customFormat="1" ht="38.25" x14ac:dyDescent="0.25">
      <c r="A1312" s="74" t="s">
        <v>2723</v>
      </c>
      <c r="B1312" s="75">
        <v>78181800</v>
      </c>
      <c r="C1312" s="76" t="s">
        <v>7080</v>
      </c>
      <c r="D1312" s="76" t="s">
        <v>4128</v>
      </c>
      <c r="E1312" s="75" t="s">
        <v>2488</v>
      </c>
      <c r="F1312" s="75" t="s">
        <v>2260</v>
      </c>
      <c r="G1312" s="77" t="s">
        <v>2338</v>
      </c>
      <c r="H1312" s="78">
        <v>60156142</v>
      </c>
      <c r="I1312" s="78">
        <v>60156142</v>
      </c>
      <c r="J1312" s="79" t="s">
        <v>2874</v>
      </c>
      <c r="K1312" s="79" t="s">
        <v>2221</v>
      </c>
      <c r="L1312" s="76" t="s">
        <v>7071</v>
      </c>
      <c r="M1312" s="76" t="s">
        <v>7072</v>
      </c>
      <c r="N1312" s="76">
        <v>3839761</v>
      </c>
      <c r="O1312" s="76" t="s">
        <v>2843</v>
      </c>
      <c r="P1312" s="79" t="s">
        <v>2757</v>
      </c>
      <c r="Q1312" s="79" t="s">
        <v>7073</v>
      </c>
      <c r="R1312" s="79" t="s">
        <v>7074</v>
      </c>
      <c r="S1312" s="79" t="s">
        <v>2842</v>
      </c>
      <c r="T1312" s="79" t="s">
        <v>7073</v>
      </c>
      <c r="U1312" s="80" t="s">
        <v>7075</v>
      </c>
      <c r="V1312" s="80"/>
      <c r="W1312" s="79"/>
      <c r="X1312" s="81"/>
      <c r="Y1312" s="79"/>
      <c r="Z1312" s="79"/>
      <c r="AA1312" s="82" t="str">
        <f t="shared" si="24"/>
        <v/>
      </c>
      <c r="AB1312" s="80"/>
      <c r="AC1312" s="80"/>
      <c r="AD1312" s="80"/>
      <c r="AE1312" s="76" t="s">
        <v>7076</v>
      </c>
      <c r="AF1312" s="79" t="s">
        <v>2361</v>
      </c>
      <c r="AG1312" s="76" t="s">
        <v>3088</v>
      </c>
    </row>
    <row r="1313" spans="1:33" s="83" customFormat="1" ht="38.25" x14ac:dyDescent="0.25">
      <c r="A1313" s="74" t="s">
        <v>2723</v>
      </c>
      <c r="B1313" s="75">
        <v>78181800</v>
      </c>
      <c r="C1313" s="76" t="s">
        <v>7081</v>
      </c>
      <c r="D1313" s="76" t="s">
        <v>4128</v>
      </c>
      <c r="E1313" s="75" t="s">
        <v>2302</v>
      </c>
      <c r="F1313" s="84" t="s">
        <v>2834</v>
      </c>
      <c r="G1313" s="77" t="s">
        <v>2338</v>
      </c>
      <c r="H1313" s="78">
        <v>238224232</v>
      </c>
      <c r="I1313" s="78">
        <v>238224232</v>
      </c>
      <c r="J1313" s="79" t="s">
        <v>2874</v>
      </c>
      <c r="K1313" s="79" t="s">
        <v>2221</v>
      </c>
      <c r="L1313" s="76" t="s">
        <v>7071</v>
      </c>
      <c r="M1313" s="76" t="s">
        <v>7072</v>
      </c>
      <c r="N1313" s="76">
        <v>3839761</v>
      </c>
      <c r="O1313" s="76" t="s">
        <v>2843</v>
      </c>
      <c r="P1313" s="79" t="s">
        <v>2757</v>
      </c>
      <c r="Q1313" s="79" t="s">
        <v>7073</v>
      </c>
      <c r="R1313" s="79" t="s">
        <v>7074</v>
      </c>
      <c r="S1313" s="79" t="s">
        <v>2842</v>
      </c>
      <c r="T1313" s="79" t="s">
        <v>7073</v>
      </c>
      <c r="U1313" s="80" t="s">
        <v>7075</v>
      </c>
      <c r="V1313" s="80"/>
      <c r="W1313" s="79"/>
      <c r="X1313" s="81"/>
      <c r="Y1313" s="79"/>
      <c r="Z1313" s="79"/>
      <c r="AA1313" s="82" t="str">
        <f t="shared" si="24"/>
        <v/>
      </c>
      <c r="AB1313" s="80"/>
      <c r="AC1313" s="80"/>
      <c r="AD1313" s="80"/>
      <c r="AE1313" s="76" t="s">
        <v>7082</v>
      </c>
      <c r="AF1313" s="79" t="s">
        <v>2361</v>
      </c>
      <c r="AG1313" s="76" t="s">
        <v>3088</v>
      </c>
    </row>
    <row r="1314" spans="1:33" s="83" customFormat="1" ht="89.25" x14ac:dyDescent="0.25">
      <c r="A1314" s="74" t="s">
        <v>2723</v>
      </c>
      <c r="B1314" s="75">
        <v>80111700</v>
      </c>
      <c r="C1314" s="76" t="s">
        <v>7083</v>
      </c>
      <c r="D1314" s="76" t="s">
        <v>4128</v>
      </c>
      <c r="E1314" s="75" t="s">
        <v>2224</v>
      </c>
      <c r="F1314" s="84" t="s">
        <v>2834</v>
      </c>
      <c r="G1314" s="77" t="s">
        <v>2338</v>
      </c>
      <c r="H1314" s="78">
        <v>67157246</v>
      </c>
      <c r="I1314" s="78">
        <v>67157246</v>
      </c>
      <c r="J1314" s="79" t="s">
        <v>2874</v>
      </c>
      <c r="K1314" s="79" t="s">
        <v>2221</v>
      </c>
      <c r="L1314" s="76" t="s">
        <v>7071</v>
      </c>
      <c r="M1314" s="76" t="s">
        <v>7072</v>
      </c>
      <c r="N1314" s="76">
        <v>3839761</v>
      </c>
      <c r="O1314" s="76" t="s">
        <v>2843</v>
      </c>
      <c r="P1314" s="79" t="s">
        <v>2757</v>
      </c>
      <c r="Q1314" s="79" t="s">
        <v>7073</v>
      </c>
      <c r="R1314" s="79" t="s">
        <v>7074</v>
      </c>
      <c r="S1314" s="79" t="s">
        <v>2842</v>
      </c>
      <c r="T1314" s="79" t="s">
        <v>7073</v>
      </c>
      <c r="U1314" s="80" t="s">
        <v>7075</v>
      </c>
      <c r="V1314" s="80"/>
      <c r="W1314" s="79"/>
      <c r="X1314" s="81"/>
      <c r="Y1314" s="79"/>
      <c r="Z1314" s="79"/>
      <c r="AA1314" s="82" t="str">
        <f t="shared" si="24"/>
        <v/>
      </c>
      <c r="AB1314" s="80"/>
      <c r="AC1314" s="80"/>
      <c r="AD1314" s="80"/>
      <c r="AE1314" s="76" t="s">
        <v>7084</v>
      </c>
      <c r="AF1314" s="79" t="s">
        <v>2223</v>
      </c>
      <c r="AG1314" s="76" t="s">
        <v>3088</v>
      </c>
    </row>
    <row r="1315" spans="1:33" s="83" customFormat="1" ht="89.25" x14ac:dyDescent="0.25">
      <c r="A1315" s="74" t="s">
        <v>2723</v>
      </c>
      <c r="B1315" s="75">
        <v>80111700</v>
      </c>
      <c r="C1315" s="76" t="s">
        <v>7085</v>
      </c>
      <c r="D1315" s="76" t="s">
        <v>4128</v>
      </c>
      <c r="E1315" s="75" t="s">
        <v>2224</v>
      </c>
      <c r="F1315" s="84" t="s">
        <v>2834</v>
      </c>
      <c r="G1315" s="77" t="s">
        <v>2338</v>
      </c>
      <c r="H1315" s="78">
        <v>79273477</v>
      </c>
      <c r="I1315" s="78">
        <v>79273477</v>
      </c>
      <c r="J1315" s="79" t="s">
        <v>2874</v>
      </c>
      <c r="K1315" s="79" t="s">
        <v>2221</v>
      </c>
      <c r="L1315" s="76" t="s">
        <v>7071</v>
      </c>
      <c r="M1315" s="76" t="s">
        <v>7072</v>
      </c>
      <c r="N1315" s="76">
        <v>3839761</v>
      </c>
      <c r="O1315" s="76" t="s">
        <v>2843</v>
      </c>
      <c r="P1315" s="79" t="s">
        <v>2757</v>
      </c>
      <c r="Q1315" s="79" t="s">
        <v>7073</v>
      </c>
      <c r="R1315" s="79" t="s">
        <v>7074</v>
      </c>
      <c r="S1315" s="79" t="s">
        <v>2842</v>
      </c>
      <c r="T1315" s="79" t="s">
        <v>7073</v>
      </c>
      <c r="U1315" s="80" t="s">
        <v>7075</v>
      </c>
      <c r="V1315" s="80"/>
      <c r="W1315" s="79"/>
      <c r="X1315" s="81"/>
      <c r="Y1315" s="79"/>
      <c r="Z1315" s="79"/>
      <c r="AA1315" s="82" t="str">
        <f t="shared" si="24"/>
        <v/>
      </c>
      <c r="AB1315" s="80"/>
      <c r="AC1315" s="80"/>
      <c r="AD1315" s="80"/>
      <c r="AE1315" s="76" t="s">
        <v>7076</v>
      </c>
      <c r="AF1315" s="79" t="s">
        <v>2223</v>
      </c>
      <c r="AG1315" s="76" t="s">
        <v>3088</v>
      </c>
    </row>
    <row r="1316" spans="1:33" s="83" customFormat="1" ht="89.25" x14ac:dyDescent="0.25">
      <c r="A1316" s="74" t="s">
        <v>2723</v>
      </c>
      <c r="B1316" s="75">
        <v>80111700</v>
      </c>
      <c r="C1316" s="76" t="s">
        <v>7086</v>
      </c>
      <c r="D1316" s="76" t="s">
        <v>4128</v>
      </c>
      <c r="E1316" s="75" t="s">
        <v>2237</v>
      </c>
      <c r="F1316" s="84" t="s">
        <v>2834</v>
      </c>
      <c r="G1316" s="77" t="s">
        <v>2338</v>
      </c>
      <c r="H1316" s="78">
        <v>79273477</v>
      </c>
      <c r="I1316" s="78">
        <v>79273477</v>
      </c>
      <c r="J1316" s="79" t="s">
        <v>2874</v>
      </c>
      <c r="K1316" s="79" t="s">
        <v>2221</v>
      </c>
      <c r="L1316" s="76" t="s">
        <v>7071</v>
      </c>
      <c r="M1316" s="76" t="s">
        <v>7072</v>
      </c>
      <c r="N1316" s="76">
        <v>3839762</v>
      </c>
      <c r="O1316" s="76" t="s">
        <v>2843</v>
      </c>
      <c r="P1316" s="79" t="s">
        <v>2757</v>
      </c>
      <c r="Q1316" s="79" t="s">
        <v>7073</v>
      </c>
      <c r="R1316" s="79" t="s">
        <v>7074</v>
      </c>
      <c r="S1316" s="79">
        <v>10036</v>
      </c>
      <c r="T1316" s="79" t="s">
        <v>7073</v>
      </c>
      <c r="U1316" s="80" t="s">
        <v>7075</v>
      </c>
      <c r="V1316" s="80"/>
      <c r="W1316" s="79"/>
      <c r="X1316" s="81"/>
      <c r="Y1316" s="79"/>
      <c r="Z1316" s="79"/>
      <c r="AA1316" s="82" t="str">
        <f t="shared" si="24"/>
        <v/>
      </c>
      <c r="AB1316" s="80"/>
      <c r="AC1316" s="80"/>
      <c r="AD1316" s="80"/>
      <c r="AE1316" s="76" t="s">
        <v>7076</v>
      </c>
      <c r="AF1316" s="79" t="s">
        <v>2223</v>
      </c>
      <c r="AG1316" s="76" t="s">
        <v>3088</v>
      </c>
    </row>
    <row r="1317" spans="1:33" s="83" customFormat="1" ht="51" x14ac:dyDescent="0.25">
      <c r="A1317" s="74" t="s">
        <v>2723</v>
      </c>
      <c r="B1317" s="75">
        <v>80131502</v>
      </c>
      <c r="C1317" s="76" t="s">
        <v>7087</v>
      </c>
      <c r="D1317" s="76" t="s">
        <v>4128</v>
      </c>
      <c r="E1317" s="75" t="s">
        <v>2302</v>
      </c>
      <c r="F1317" s="84" t="s">
        <v>2834</v>
      </c>
      <c r="G1317" s="77" t="s">
        <v>2338</v>
      </c>
      <c r="H1317" s="78">
        <v>155389692</v>
      </c>
      <c r="I1317" s="78">
        <v>155389692</v>
      </c>
      <c r="J1317" s="79" t="s">
        <v>2874</v>
      </c>
      <c r="K1317" s="79" t="s">
        <v>2221</v>
      </c>
      <c r="L1317" s="76" t="s">
        <v>7071</v>
      </c>
      <c r="M1317" s="76" t="s">
        <v>7072</v>
      </c>
      <c r="N1317" s="76">
        <v>3839761</v>
      </c>
      <c r="O1317" s="76" t="s">
        <v>2843</v>
      </c>
      <c r="P1317" s="79" t="s">
        <v>2757</v>
      </c>
      <c r="Q1317" s="79" t="s">
        <v>7073</v>
      </c>
      <c r="R1317" s="79" t="s">
        <v>7074</v>
      </c>
      <c r="S1317" s="79" t="s">
        <v>2842</v>
      </c>
      <c r="T1317" s="79" t="s">
        <v>7073</v>
      </c>
      <c r="U1317" s="80" t="s">
        <v>7075</v>
      </c>
      <c r="V1317" s="80"/>
      <c r="W1317" s="79"/>
      <c r="X1317" s="81"/>
      <c r="Y1317" s="79"/>
      <c r="Z1317" s="79"/>
      <c r="AA1317" s="82" t="str">
        <f t="shared" si="24"/>
        <v/>
      </c>
      <c r="AB1317" s="80"/>
      <c r="AC1317" s="80"/>
      <c r="AD1317" s="80"/>
      <c r="AE1317" s="76" t="s">
        <v>7076</v>
      </c>
      <c r="AF1317" s="79" t="s">
        <v>2223</v>
      </c>
      <c r="AG1317" s="76" t="s">
        <v>3088</v>
      </c>
    </row>
    <row r="1318" spans="1:33" s="83" customFormat="1" ht="51" x14ac:dyDescent="0.25">
      <c r="A1318" s="74" t="s">
        <v>2723</v>
      </c>
      <c r="B1318" s="75" t="s">
        <v>7088</v>
      </c>
      <c r="C1318" s="76" t="s">
        <v>7089</v>
      </c>
      <c r="D1318" s="76" t="s">
        <v>4128</v>
      </c>
      <c r="E1318" s="75" t="s">
        <v>2302</v>
      </c>
      <c r="F1318" s="84" t="s">
        <v>2834</v>
      </c>
      <c r="G1318" s="77" t="s">
        <v>2338</v>
      </c>
      <c r="H1318" s="78">
        <v>31875603</v>
      </c>
      <c r="I1318" s="78">
        <v>31875603</v>
      </c>
      <c r="J1318" s="79" t="s">
        <v>2874</v>
      </c>
      <c r="K1318" s="79" t="s">
        <v>2221</v>
      </c>
      <c r="L1318" s="76" t="s">
        <v>7071</v>
      </c>
      <c r="M1318" s="76" t="s">
        <v>7072</v>
      </c>
      <c r="N1318" s="76">
        <v>3839761</v>
      </c>
      <c r="O1318" s="76" t="s">
        <v>2843</v>
      </c>
      <c r="P1318" s="79" t="s">
        <v>2757</v>
      </c>
      <c r="Q1318" s="79" t="s">
        <v>7073</v>
      </c>
      <c r="R1318" s="79" t="s">
        <v>7074</v>
      </c>
      <c r="S1318" s="79" t="s">
        <v>2842</v>
      </c>
      <c r="T1318" s="79" t="s">
        <v>7073</v>
      </c>
      <c r="U1318" s="80" t="s">
        <v>7075</v>
      </c>
      <c r="V1318" s="80"/>
      <c r="W1318" s="79"/>
      <c r="X1318" s="81"/>
      <c r="Y1318" s="79"/>
      <c r="Z1318" s="79"/>
      <c r="AA1318" s="82" t="str">
        <f t="shared" si="24"/>
        <v/>
      </c>
      <c r="AB1318" s="80"/>
      <c r="AC1318" s="80"/>
      <c r="AD1318" s="80"/>
      <c r="AE1318" s="76" t="s">
        <v>7082</v>
      </c>
      <c r="AF1318" s="79" t="s">
        <v>2223</v>
      </c>
      <c r="AG1318" s="76" t="s">
        <v>3088</v>
      </c>
    </row>
    <row r="1319" spans="1:33" s="83" customFormat="1" ht="51" x14ac:dyDescent="0.25">
      <c r="A1319" s="74" t="s">
        <v>2723</v>
      </c>
      <c r="B1319" s="75" t="s">
        <v>7088</v>
      </c>
      <c r="C1319" s="76" t="s">
        <v>7089</v>
      </c>
      <c r="D1319" s="76" t="s">
        <v>4128</v>
      </c>
      <c r="E1319" s="75" t="s">
        <v>7090</v>
      </c>
      <c r="F1319" s="84" t="s">
        <v>2834</v>
      </c>
      <c r="G1319" s="77" t="s">
        <v>2338</v>
      </c>
      <c r="H1319" s="78">
        <v>13660973</v>
      </c>
      <c r="I1319" s="78">
        <v>13660973</v>
      </c>
      <c r="J1319" s="79" t="s">
        <v>2874</v>
      </c>
      <c r="K1319" s="79" t="s">
        <v>2221</v>
      </c>
      <c r="L1319" s="76" t="s">
        <v>7077</v>
      </c>
      <c r="M1319" s="76" t="s">
        <v>7078</v>
      </c>
      <c r="N1319" s="76">
        <v>3839020</v>
      </c>
      <c r="O1319" s="76" t="s">
        <v>7079</v>
      </c>
      <c r="P1319" s="79"/>
      <c r="Q1319" s="79"/>
      <c r="R1319" s="79"/>
      <c r="S1319" s="79"/>
      <c r="T1319" s="79"/>
      <c r="U1319" s="80"/>
      <c r="V1319" s="80"/>
      <c r="W1319" s="79"/>
      <c r="X1319" s="81"/>
      <c r="Y1319" s="79"/>
      <c r="Z1319" s="79"/>
      <c r="AA1319" s="82" t="str">
        <f t="shared" si="24"/>
        <v/>
      </c>
      <c r="AB1319" s="80"/>
      <c r="AC1319" s="80"/>
      <c r="AD1319" s="80"/>
      <c r="AE1319" s="76" t="s">
        <v>7091</v>
      </c>
      <c r="AF1319" s="79" t="s">
        <v>2223</v>
      </c>
      <c r="AG1319" s="76" t="s">
        <v>3088</v>
      </c>
    </row>
    <row r="1320" spans="1:33" s="83" customFormat="1" ht="102" x14ac:dyDescent="0.25">
      <c r="A1320" s="74" t="s">
        <v>3205</v>
      </c>
      <c r="B1320" s="75">
        <v>77101703</v>
      </c>
      <c r="C1320" s="76" t="s">
        <v>7092</v>
      </c>
      <c r="D1320" s="76" t="s">
        <v>4128</v>
      </c>
      <c r="E1320" s="75" t="s">
        <v>7093</v>
      </c>
      <c r="F1320" s="84" t="s">
        <v>2834</v>
      </c>
      <c r="G1320" s="77" t="s">
        <v>2343</v>
      </c>
      <c r="H1320" s="78">
        <v>0</v>
      </c>
      <c r="I1320" s="78">
        <v>0</v>
      </c>
      <c r="J1320" s="79" t="s">
        <v>2874</v>
      </c>
      <c r="K1320" s="79" t="s">
        <v>2221</v>
      </c>
      <c r="L1320" s="76" t="s">
        <v>7094</v>
      </c>
      <c r="M1320" s="76" t="s">
        <v>7095</v>
      </c>
      <c r="N1320" s="76" t="s">
        <v>7096</v>
      </c>
      <c r="O1320" s="76" t="s">
        <v>7097</v>
      </c>
      <c r="P1320" s="79"/>
      <c r="Q1320" s="79"/>
      <c r="R1320" s="79"/>
      <c r="S1320" s="79"/>
      <c r="T1320" s="79"/>
      <c r="U1320" s="80"/>
      <c r="V1320" s="80" t="s">
        <v>7098</v>
      </c>
      <c r="W1320" s="79">
        <v>0</v>
      </c>
      <c r="X1320" s="81">
        <v>42711</v>
      </c>
      <c r="Y1320" s="87">
        <v>20166060097540</v>
      </c>
      <c r="Z1320" s="79" t="s">
        <v>7098</v>
      </c>
      <c r="AA1320" s="82">
        <f t="shared" si="24"/>
        <v>1</v>
      </c>
      <c r="AB1320" s="80" t="s">
        <v>7099</v>
      </c>
      <c r="AC1320" s="80">
        <v>43465</v>
      </c>
      <c r="AD1320" s="80" t="s">
        <v>2222</v>
      </c>
      <c r="AE1320" s="79" t="s">
        <v>7100</v>
      </c>
      <c r="AF1320" s="79" t="s">
        <v>2223</v>
      </c>
      <c r="AG1320" s="76" t="s">
        <v>3088</v>
      </c>
    </row>
    <row r="1321" spans="1:33" s="83" customFormat="1" ht="76.5" x14ac:dyDescent="0.25">
      <c r="A1321" s="74" t="s">
        <v>3205</v>
      </c>
      <c r="B1321" s="75">
        <v>82121500</v>
      </c>
      <c r="C1321" s="76" t="s">
        <v>7101</v>
      </c>
      <c r="D1321" s="76" t="s">
        <v>4128</v>
      </c>
      <c r="E1321" s="75" t="s">
        <v>2340</v>
      </c>
      <c r="F1321" s="75" t="s">
        <v>2291</v>
      </c>
      <c r="G1321" s="77" t="s">
        <v>2338</v>
      </c>
      <c r="H1321" s="78">
        <v>2365125000</v>
      </c>
      <c r="I1321" s="78">
        <v>835380000</v>
      </c>
      <c r="J1321" s="79" t="s">
        <v>4136</v>
      </c>
      <c r="K1321" s="79" t="s">
        <v>2544</v>
      </c>
      <c r="L1321" s="76" t="s">
        <v>4112</v>
      </c>
      <c r="M1321" s="76" t="s">
        <v>2759</v>
      </c>
      <c r="N1321" s="76" t="s">
        <v>2760</v>
      </c>
      <c r="O1321" s="76" t="s">
        <v>2761</v>
      </c>
      <c r="P1321" s="79"/>
      <c r="Q1321" s="79"/>
      <c r="R1321" s="79"/>
      <c r="S1321" s="79"/>
      <c r="T1321" s="79"/>
      <c r="U1321" s="80"/>
      <c r="V1321">
        <v>7481</v>
      </c>
      <c r="W1321" s="79">
        <v>4600007552</v>
      </c>
      <c r="X1321" s="81">
        <v>42752</v>
      </c>
      <c r="Y1321" s="87">
        <v>2017060103039</v>
      </c>
      <c r="Z1321" s="79">
        <v>4600007552</v>
      </c>
      <c r="AA1321" s="82">
        <f t="shared" si="24"/>
        <v>1</v>
      </c>
      <c r="AB1321" s="80" t="s">
        <v>7102</v>
      </c>
      <c r="AC1321" s="80"/>
      <c r="AD1321" s="80" t="s">
        <v>2222</v>
      </c>
      <c r="AE1321" s="79" t="s">
        <v>7103</v>
      </c>
      <c r="AF1321" s="79" t="s">
        <v>2223</v>
      </c>
      <c r="AG1321" s="76" t="s">
        <v>3088</v>
      </c>
    </row>
    <row r="1322" spans="1:33" s="83" customFormat="1" ht="140.25" x14ac:dyDescent="0.25">
      <c r="A1322" s="74" t="s">
        <v>3205</v>
      </c>
      <c r="B1322" s="75" t="s">
        <v>7104</v>
      </c>
      <c r="C1322" s="76" t="s">
        <v>7105</v>
      </c>
      <c r="D1322" s="76" t="s">
        <v>4128</v>
      </c>
      <c r="E1322" s="75" t="s">
        <v>7093</v>
      </c>
      <c r="F1322" s="84" t="s">
        <v>2834</v>
      </c>
      <c r="G1322" s="77" t="s">
        <v>2338</v>
      </c>
      <c r="H1322" s="78">
        <v>142800000</v>
      </c>
      <c r="I1322" s="78">
        <v>47600000</v>
      </c>
      <c r="J1322" s="79" t="s">
        <v>4136</v>
      </c>
      <c r="K1322" s="79" t="s">
        <v>2544</v>
      </c>
      <c r="L1322" s="76" t="s">
        <v>4112</v>
      </c>
      <c r="M1322" s="76" t="s">
        <v>2759</v>
      </c>
      <c r="N1322" s="76" t="s">
        <v>2760</v>
      </c>
      <c r="O1322" s="76" t="s">
        <v>2761</v>
      </c>
      <c r="P1322" s="79"/>
      <c r="Q1322" s="79"/>
      <c r="R1322" s="79"/>
      <c r="S1322" s="79"/>
      <c r="T1322" s="79"/>
      <c r="U1322" s="80"/>
      <c r="V1322">
        <v>7493</v>
      </c>
      <c r="W1322" s="79">
        <v>4600007251</v>
      </c>
      <c r="X1322" s="81">
        <v>42984</v>
      </c>
      <c r="Y1322" s="87">
        <v>4600007251</v>
      </c>
      <c r="Z1322" s="79">
        <v>4600007251</v>
      </c>
      <c r="AA1322" s="82">
        <f t="shared" si="24"/>
        <v>1</v>
      </c>
      <c r="AB1322" s="80" t="s">
        <v>7106</v>
      </c>
      <c r="AC1322" s="80"/>
      <c r="AD1322" s="80" t="s">
        <v>2222</v>
      </c>
      <c r="AE1322" s="79" t="s">
        <v>7107</v>
      </c>
      <c r="AF1322" s="79" t="s">
        <v>2223</v>
      </c>
      <c r="AG1322" s="76" t="s">
        <v>3088</v>
      </c>
    </row>
    <row r="1323" spans="1:33" s="83" customFormat="1" ht="51" x14ac:dyDescent="0.25">
      <c r="A1323" s="74" t="s">
        <v>3205</v>
      </c>
      <c r="B1323" s="75" t="s">
        <v>7108</v>
      </c>
      <c r="C1323" s="76" t="s">
        <v>7109</v>
      </c>
      <c r="D1323" s="76" t="s">
        <v>4128</v>
      </c>
      <c r="E1323" s="75" t="s">
        <v>2340</v>
      </c>
      <c r="F1323" s="84" t="s">
        <v>2834</v>
      </c>
      <c r="G1323" s="77" t="s">
        <v>2338</v>
      </c>
      <c r="H1323" s="78">
        <v>781199952</v>
      </c>
      <c r="I1323" s="78">
        <v>438565902</v>
      </c>
      <c r="J1323" s="79" t="s">
        <v>4136</v>
      </c>
      <c r="K1323" s="79" t="s">
        <v>2544</v>
      </c>
      <c r="L1323" s="76" t="s">
        <v>4112</v>
      </c>
      <c r="M1323" s="76" t="s">
        <v>2759</v>
      </c>
      <c r="N1323" s="76" t="s">
        <v>2760</v>
      </c>
      <c r="O1323" s="76" t="s">
        <v>2761</v>
      </c>
      <c r="P1323" s="79" t="s">
        <v>3209</v>
      </c>
      <c r="Q1323" s="79" t="s">
        <v>3210</v>
      </c>
      <c r="R1323" s="79" t="s">
        <v>7110</v>
      </c>
      <c r="S1323" s="79">
        <v>220129001</v>
      </c>
      <c r="T1323" s="79" t="s">
        <v>3211</v>
      </c>
      <c r="U1323" s="80" t="s">
        <v>3212</v>
      </c>
      <c r="V1323">
        <v>7363</v>
      </c>
      <c r="W1323" s="79">
        <v>16009</v>
      </c>
      <c r="X1323" s="81">
        <v>43018</v>
      </c>
      <c r="Y1323" s="87">
        <v>2017060102716</v>
      </c>
      <c r="Z1323" s="79">
        <v>4600007525</v>
      </c>
      <c r="AA1323" s="82">
        <f t="shared" si="24"/>
        <v>1</v>
      </c>
      <c r="AB1323" s="80" t="s">
        <v>7111</v>
      </c>
      <c r="AC1323" s="80"/>
      <c r="AD1323" s="80" t="s">
        <v>2222</v>
      </c>
      <c r="AE1323" s="79" t="s">
        <v>7112</v>
      </c>
      <c r="AF1323" s="79" t="s">
        <v>2223</v>
      </c>
      <c r="AG1323" s="76" t="s">
        <v>3088</v>
      </c>
    </row>
    <row r="1324" spans="1:33" s="83" customFormat="1" ht="38.25" x14ac:dyDescent="0.25">
      <c r="A1324" s="74" t="s">
        <v>3205</v>
      </c>
      <c r="B1324" s="86" t="s">
        <v>5181</v>
      </c>
      <c r="C1324" s="76" t="s">
        <v>7113</v>
      </c>
      <c r="D1324" s="76" t="s">
        <v>4128</v>
      </c>
      <c r="E1324" s="75" t="s">
        <v>5159</v>
      </c>
      <c r="F1324" s="84" t="s">
        <v>2834</v>
      </c>
      <c r="G1324" s="77" t="s">
        <v>2338</v>
      </c>
      <c r="H1324" s="78">
        <v>269423616</v>
      </c>
      <c r="I1324" s="78">
        <v>269423616</v>
      </c>
      <c r="J1324" s="79" t="s">
        <v>4136</v>
      </c>
      <c r="K1324" s="79" t="s">
        <v>2544</v>
      </c>
      <c r="L1324" s="76" t="s">
        <v>4112</v>
      </c>
      <c r="M1324" s="76" t="s">
        <v>2759</v>
      </c>
      <c r="N1324" s="76" t="s">
        <v>5182</v>
      </c>
      <c r="O1324" s="76" t="s">
        <v>2761</v>
      </c>
      <c r="P1324" s="79"/>
      <c r="Q1324" s="79"/>
      <c r="R1324" s="79"/>
      <c r="S1324" s="79"/>
      <c r="T1324" s="79"/>
      <c r="U1324" s="80"/>
      <c r="V1324">
        <v>7392</v>
      </c>
      <c r="W1324" s="79">
        <v>17413</v>
      </c>
      <c r="X1324" s="81">
        <v>42976</v>
      </c>
      <c r="Y1324" s="87">
        <v>2017060098962</v>
      </c>
      <c r="Z1324" s="79">
        <v>4600007217</v>
      </c>
      <c r="AA1324" s="82">
        <f t="shared" si="24"/>
        <v>1</v>
      </c>
      <c r="AB1324" s="80" t="s">
        <v>3218</v>
      </c>
      <c r="AC1324" s="80"/>
      <c r="AD1324" s="80" t="s">
        <v>2222</v>
      </c>
      <c r="AE1324" s="79" t="s">
        <v>5183</v>
      </c>
      <c r="AF1324" s="79" t="s">
        <v>2223</v>
      </c>
      <c r="AG1324" s="76" t="s">
        <v>3088</v>
      </c>
    </row>
    <row r="1325" spans="1:33" s="83" customFormat="1" ht="38.25" x14ac:dyDescent="0.25">
      <c r="A1325" s="74" t="s">
        <v>3205</v>
      </c>
      <c r="B1325" s="75">
        <v>83111600</v>
      </c>
      <c r="C1325" s="76" t="s">
        <v>7114</v>
      </c>
      <c r="D1325" s="76" t="s">
        <v>4128</v>
      </c>
      <c r="E1325" s="75" t="s">
        <v>4741</v>
      </c>
      <c r="F1325" s="84" t="s">
        <v>2834</v>
      </c>
      <c r="G1325" s="77" t="s">
        <v>2338</v>
      </c>
      <c r="H1325" s="78">
        <v>850071952</v>
      </c>
      <c r="I1325" s="78">
        <v>850071952</v>
      </c>
      <c r="J1325" s="79" t="s">
        <v>4136</v>
      </c>
      <c r="K1325" s="79" t="s">
        <v>2544</v>
      </c>
      <c r="L1325" s="76" t="s">
        <v>5179</v>
      </c>
      <c r="M1325" s="76" t="s">
        <v>2759</v>
      </c>
      <c r="N1325" s="76">
        <v>3839345</v>
      </c>
      <c r="O1325" s="76" t="s">
        <v>6925</v>
      </c>
      <c r="P1325" s="79"/>
      <c r="Q1325" s="79"/>
      <c r="R1325" s="79"/>
      <c r="S1325" s="79"/>
      <c r="T1325" s="79"/>
      <c r="U1325" s="80"/>
      <c r="V1325">
        <v>7394</v>
      </c>
      <c r="W1325" s="79">
        <v>5149</v>
      </c>
      <c r="X1325" s="81">
        <v>42979</v>
      </c>
      <c r="Y1325" s="87">
        <v>2017060098928</v>
      </c>
      <c r="Z1325" s="79">
        <v>4600007212</v>
      </c>
      <c r="AA1325" s="82">
        <f t="shared" si="24"/>
        <v>1</v>
      </c>
      <c r="AB1325" s="80" t="s">
        <v>5178</v>
      </c>
      <c r="AC1325" s="80"/>
      <c r="AD1325" s="80" t="s">
        <v>2222</v>
      </c>
      <c r="AE1325" s="79" t="s">
        <v>5179</v>
      </c>
      <c r="AF1325" s="79" t="s">
        <v>2223</v>
      </c>
      <c r="AG1325" s="76" t="s">
        <v>3088</v>
      </c>
    </row>
    <row r="1326" spans="1:33" s="83" customFormat="1" ht="63.75" x14ac:dyDescent="0.25">
      <c r="A1326" s="74" t="s">
        <v>3205</v>
      </c>
      <c r="B1326" s="75">
        <v>92121500</v>
      </c>
      <c r="C1326" s="76" t="s">
        <v>7115</v>
      </c>
      <c r="D1326" s="76" t="s">
        <v>4128</v>
      </c>
      <c r="E1326" s="75" t="s">
        <v>4741</v>
      </c>
      <c r="F1326" s="79" t="s">
        <v>2336</v>
      </c>
      <c r="G1326" s="77" t="s">
        <v>2338</v>
      </c>
      <c r="H1326" s="78">
        <v>5376747297</v>
      </c>
      <c r="I1326" s="78">
        <v>2089305153</v>
      </c>
      <c r="J1326" s="79" t="s">
        <v>4136</v>
      </c>
      <c r="K1326" s="79" t="s">
        <v>2544</v>
      </c>
      <c r="L1326" s="76" t="s">
        <v>4112</v>
      </c>
      <c r="M1326" s="76" t="s">
        <v>2759</v>
      </c>
      <c r="N1326" s="76" t="s">
        <v>2760</v>
      </c>
      <c r="O1326" s="76" t="s">
        <v>2761</v>
      </c>
      <c r="P1326" s="79"/>
      <c r="Q1326" s="79"/>
      <c r="R1326" s="79"/>
      <c r="S1326" s="79"/>
      <c r="T1326" s="79"/>
      <c r="U1326" s="80"/>
      <c r="V1326">
        <v>7347</v>
      </c>
      <c r="W1326" s="79">
        <v>15645</v>
      </c>
      <c r="X1326" s="81">
        <v>42962</v>
      </c>
      <c r="Y1326" s="87">
        <v>2017060110237</v>
      </c>
      <c r="Z1326" s="79">
        <v>4600007928</v>
      </c>
      <c r="AA1326" s="82">
        <f t="shared" si="24"/>
        <v>1</v>
      </c>
      <c r="AB1326" s="80" t="s">
        <v>7116</v>
      </c>
      <c r="AC1326" s="80"/>
      <c r="AD1326" s="80" t="s">
        <v>2222</v>
      </c>
      <c r="AE1326" s="79" t="s">
        <v>7117</v>
      </c>
      <c r="AF1326" s="79" t="s">
        <v>2223</v>
      </c>
      <c r="AG1326" s="76" t="s">
        <v>3088</v>
      </c>
    </row>
    <row r="1327" spans="1:33" s="83" customFormat="1" ht="63.75" x14ac:dyDescent="0.25">
      <c r="A1327" s="74" t="s">
        <v>3205</v>
      </c>
      <c r="B1327" s="75">
        <v>90121500</v>
      </c>
      <c r="C1327" s="76" t="s">
        <v>4512</v>
      </c>
      <c r="D1327" s="76" t="s">
        <v>4128</v>
      </c>
      <c r="E1327" s="75" t="s">
        <v>4741</v>
      </c>
      <c r="F1327" s="84" t="s">
        <v>2834</v>
      </c>
      <c r="G1327" s="77" t="s">
        <v>2338</v>
      </c>
      <c r="H1327" s="78">
        <v>2307728260</v>
      </c>
      <c r="I1327" s="78">
        <v>70000000</v>
      </c>
      <c r="J1327" s="79" t="s">
        <v>4136</v>
      </c>
      <c r="K1327" s="79" t="s">
        <v>2544</v>
      </c>
      <c r="L1327" s="76" t="s">
        <v>7118</v>
      </c>
      <c r="M1327" s="76" t="s">
        <v>2759</v>
      </c>
      <c r="N1327" s="76" t="s">
        <v>7119</v>
      </c>
      <c r="O1327" s="76" t="s">
        <v>7120</v>
      </c>
      <c r="P1327" s="79"/>
      <c r="Q1327" s="79"/>
      <c r="R1327" s="79"/>
      <c r="S1327" s="79"/>
      <c r="T1327" s="79"/>
      <c r="U1327" s="80"/>
      <c r="V1327">
        <v>7571</v>
      </c>
      <c r="W1327" s="79">
        <v>15618</v>
      </c>
      <c r="X1327" s="81">
        <v>43013</v>
      </c>
      <c r="Y1327" s="87">
        <v>2017060102139</v>
      </c>
      <c r="Z1327" s="79">
        <v>4600007506</v>
      </c>
      <c r="AA1327" s="82">
        <f t="shared" si="24"/>
        <v>1</v>
      </c>
      <c r="AB1327" s="80" t="s">
        <v>7121</v>
      </c>
      <c r="AC1327" s="80">
        <v>43465</v>
      </c>
      <c r="AD1327" s="80" t="s">
        <v>2222</v>
      </c>
      <c r="AE1327" s="79" t="s">
        <v>2748</v>
      </c>
      <c r="AF1327" s="79" t="s">
        <v>2223</v>
      </c>
      <c r="AG1327" s="76" t="s">
        <v>3088</v>
      </c>
    </row>
    <row r="1328" spans="1:33" s="83" customFormat="1" ht="76.5" x14ac:dyDescent="0.25">
      <c r="A1328" s="74" t="s">
        <v>3205</v>
      </c>
      <c r="B1328" s="75">
        <v>78181500</v>
      </c>
      <c r="C1328" s="76" t="s">
        <v>7122</v>
      </c>
      <c r="D1328" s="76" t="s">
        <v>4128</v>
      </c>
      <c r="E1328" s="75" t="s">
        <v>4741</v>
      </c>
      <c r="F1328" s="75" t="s">
        <v>2291</v>
      </c>
      <c r="G1328" s="77" t="s">
        <v>2338</v>
      </c>
      <c r="H1328" s="78">
        <v>2268463600</v>
      </c>
      <c r="I1328" s="78">
        <v>1579338756</v>
      </c>
      <c r="J1328" s="79" t="s">
        <v>4136</v>
      </c>
      <c r="K1328" s="79" t="s">
        <v>2544</v>
      </c>
      <c r="L1328" s="76" t="s">
        <v>4112</v>
      </c>
      <c r="M1328" s="76" t="s">
        <v>2759</v>
      </c>
      <c r="N1328" s="76" t="s">
        <v>2760</v>
      </c>
      <c r="O1328" s="76" t="s">
        <v>2761</v>
      </c>
      <c r="P1328" s="79"/>
      <c r="Q1328" s="79"/>
      <c r="R1328" s="79"/>
      <c r="S1328" s="79"/>
      <c r="T1328" s="79"/>
      <c r="U1328" s="80"/>
      <c r="V1328">
        <v>7380</v>
      </c>
      <c r="W1328" s="79">
        <v>0</v>
      </c>
      <c r="X1328" s="81">
        <v>42978</v>
      </c>
      <c r="Y1328" s="87">
        <v>2017060106522</v>
      </c>
      <c r="Z1328" s="79">
        <v>4600007665</v>
      </c>
      <c r="AA1328" s="82">
        <f t="shared" si="24"/>
        <v>1</v>
      </c>
      <c r="AB1328" s="80" t="s">
        <v>7123</v>
      </c>
      <c r="AC1328" s="80"/>
      <c r="AD1328" s="80" t="s">
        <v>2222</v>
      </c>
      <c r="AE1328" s="79" t="s">
        <v>7124</v>
      </c>
      <c r="AF1328" s="79" t="s">
        <v>2223</v>
      </c>
      <c r="AG1328" s="76" t="s">
        <v>3088</v>
      </c>
    </row>
    <row r="1329" spans="1:33" s="83" customFormat="1" ht="89.25" x14ac:dyDescent="0.25">
      <c r="A1329" s="74" t="s">
        <v>3205</v>
      </c>
      <c r="B1329" s="75">
        <v>78102200</v>
      </c>
      <c r="C1329" s="76" t="s">
        <v>7125</v>
      </c>
      <c r="D1329" s="76" t="s">
        <v>4128</v>
      </c>
      <c r="E1329" s="75" t="s">
        <v>4741</v>
      </c>
      <c r="F1329" s="84" t="s">
        <v>2834</v>
      </c>
      <c r="G1329" s="77" t="s">
        <v>2338</v>
      </c>
      <c r="H1329" s="78">
        <v>578562317</v>
      </c>
      <c r="I1329" s="78">
        <v>439427225</v>
      </c>
      <c r="J1329" s="79" t="s">
        <v>4136</v>
      </c>
      <c r="K1329" s="79" t="s">
        <v>2544</v>
      </c>
      <c r="L1329" s="76" t="s">
        <v>4112</v>
      </c>
      <c r="M1329" s="76" t="s">
        <v>2759</v>
      </c>
      <c r="N1329" s="76" t="s">
        <v>2760</v>
      </c>
      <c r="O1329" s="76" t="s">
        <v>2761</v>
      </c>
      <c r="P1329" s="79"/>
      <c r="Q1329" s="79"/>
      <c r="R1329" s="79"/>
      <c r="S1329" s="79"/>
      <c r="T1329" s="79"/>
      <c r="U1329" s="80"/>
      <c r="V1329">
        <v>7561</v>
      </c>
      <c r="W1329" s="79">
        <v>4600007517</v>
      </c>
      <c r="X1329" s="81">
        <v>43013</v>
      </c>
      <c r="Y1329" s="87">
        <v>2017060102512</v>
      </c>
      <c r="Z1329" s="79">
        <v>4600007517</v>
      </c>
      <c r="AA1329" s="82">
        <f t="shared" si="24"/>
        <v>1</v>
      </c>
      <c r="AB1329" s="80" t="s">
        <v>7126</v>
      </c>
      <c r="AC1329" s="80"/>
      <c r="AD1329" s="80" t="s">
        <v>2222</v>
      </c>
      <c r="AE1329" s="79" t="s">
        <v>7112</v>
      </c>
      <c r="AF1329" s="79" t="s">
        <v>2223</v>
      </c>
      <c r="AG1329" s="76" t="s">
        <v>3088</v>
      </c>
    </row>
    <row r="1330" spans="1:33" s="83" customFormat="1" ht="51" x14ac:dyDescent="0.25">
      <c r="A1330" s="74" t="s">
        <v>3205</v>
      </c>
      <c r="B1330" s="75">
        <v>83101804</v>
      </c>
      <c r="C1330" s="76" t="s">
        <v>7127</v>
      </c>
      <c r="D1330" s="76" t="s">
        <v>4128</v>
      </c>
      <c r="E1330" s="75" t="s">
        <v>4741</v>
      </c>
      <c r="F1330" s="84" t="s">
        <v>2834</v>
      </c>
      <c r="G1330" s="77" t="s">
        <v>2338</v>
      </c>
      <c r="H1330" s="78">
        <v>2781833847</v>
      </c>
      <c r="I1330" s="78">
        <v>2781833847</v>
      </c>
      <c r="J1330" s="79" t="s">
        <v>4136</v>
      </c>
      <c r="K1330" s="79" t="s">
        <v>2544</v>
      </c>
      <c r="L1330" s="76" t="s">
        <v>7128</v>
      </c>
      <c r="M1330" s="76" t="s">
        <v>7129</v>
      </c>
      <c r="N1330" s="76" t="s">
        <v>7130</v>
      </c>
      <c r="O1330" s="76" t="s">
        <v>7131</v>
      </c>
      <c r="P1330" s="79"/>
      <c r="Q1330" s="79"/>
      <c r="R1330" s="79"/>
      <c r="S1330" s="79"/>
      <c r="T1330" s="79"/>
      <c r="U1330" s="80"/>
      <c r="V1330" t="s">
        <v>7132</v>
      </c>
      <c r="W1330" s="79">
        <v>7550</v>
      </c>
      <c r="X1330" s="81">
        <v>43010</v>
      </c>
      <c r="Y1330" s="87">
        <v>2017060102511</v>
      </c>
      <c r="Z1330" s="79" t="s">
        <v>7132</v>
      </c>
      <c r="AA1330" s="82">
        <f t="shared" si="24"/>
        <v>1</v>
      </c>
      <c r="AB1330" s="80" t="s">
        <v>3216</v>
      </c>
      <c r="AC1330" s="80">
        <v>43465</v>
      </c>
      <c r="AD1330" s="80" t="s">
        <v>2222</v>
      </c>
      <c r="AE1330" s="79" t="s">
        <v>2884</v>
      </c>
      <c r="AF1330" s="79" t="s">
        <v>2223</v>
      </c>
      <c r="AG1330" s="76" t="s">
        <v>3088</v>
      </c>
    </row>
    <row r="1331" spans="1:33" s="83" customFormat="1" ht="38.25" x14ac:dyDescent="0.25">
      <c r="A1331" s="74" t="s">
        <v>3205</v>
      </c>
      <c r="B1331" s="75">
        <v>78181701</v>
      </c>
      <c r="C1331" s="76" t="s">
        <v>7133</v>
      </c>
      <c r="D1331" s="76" t="s">
        <v>4128</v>
      </c>
      <c r="E1331" s="75" t="s">
        <v>4741</v>
      </c>
      <c r="F1331" s="75" t="s">
        <v>2291</v>
      </c>
      <c r="G1331" s="77" t="s">
        <v>2338</v>
      </c>
      <c r="H1331" s="78">
        <v>972967280</v>
      </c>
      <c r="I1331" s="78">
        <v>695477012</v>
      </c>
      <c r="J1331" s="79" t="s">
        <v>4136</v>
      </c>
      <c r="K1331" s="79" t="s">
        <v>2544</v>
      </c>
      <c r="L1331" s="76" t="s">
        <v>7134</v>
      </c>
      <c r="M1331" s="76" t="s">
        <v>7129</v>
      </c>
      <c r="N1331" s="76" t="s">
        <v>7135</v>
      </c>
      <c r="O1331" s="76" t="s">
        <v>7136</v>
      </c>
      <c r="P1331" s="79"/>
      <c r="Q1331" s="79"/>
      <c r="R1331" s="79"/>
      <c r="S1331" s="79"/>
      <c r="T1331" s="79"/>
      <c r="U1331" s="80"/>
      <c r="V1331">
        <v>7373</v>
      </c>
      <c r="W1331" s="79">
        <v>16756</v>
      </c>
      <c r="X1331" s="81">
        <v>42964</v>
      </c>
      <c r="Y1331" s="87">
        <v>2017060102135</v>
      </c>
      <c r="Z1331" s="79">
        <v>4600007507</v>
      </c>
      <c r="AA1331" s="82">
        <f t="shared" si="24"/>
        <v>1</v>
      </c>
      <c r="AB1331" s="80" t="s">
        <v>7137</v>
      </c>
      <c r="AC1331" s="80">
        <v>43465</v>
      </c>
      <c r="AD1331" s="80" t="s">
        <v>2222</v>
      </c>
      <c r="AE1331" s="79" t="s">
        <v>7138</v>
      </c>
      <c r="AF1331" s="79" t="s">
        <v>2223</v>
      </c>
      <c r="AG1331" s="76" t="s">
        <v>3088</v>
      </c>
    </row>
    <row r="1332" spans="1:33" s="83" customFormat="1" ht="63.75" x14ac:dyDescent="0.25">
      <c r="A1332" s="74" t="s">
        <v>3205</v>
      </c>
      <c r="B1332" s="75" t="s">
        <v>7139</v>
      </c>
      <c r="C1332" s="76" t="s">
        <v>7140</v>
      </c>
      <c r="D1332" s="76" t="s">
        <v>4128</v>
      </c>
      <c r="E1332" s="75" t="s">
        <v>4741</v>
      </c>
      <c r="F1332" s="75" t="s">
        <v>2291</v>
      </c>
      <c r="G1332" s="77" t="s">
        <v>2338</v>
      </c>
      <c r="H1332" s="78">
        <v>239999906</v>
      </c>
      <c r="I1332" s="78">
        <v>220673611</v>
      </c>
      <c r="J1332" s="79" t="s">
        <v>4136</v>
      </c>
      <c r="K1332" s="79" t="s">
        <v>2544</v>
      </c>
      <c r="L1332" s="76" t="s">
        <v>7141</v>
      </c>
      <c r="M1332" s="76" t="s">
        <v>7129</v>
      </c>
      <c r="N1332" s="76" t="s">
        <v>7142</v>
      </c>
      <c r="O1332" s="76" t="s">
        <v>2882</v>
      </c>
      <c r="P1332" s="79"/>
      <c r="Q1332" s="79"/>
      <c r="R1332" s="79"/>
      <c r="S1332" s="79"/>
      <c r="T1332" s="79"/>
      <c r="U1332" s="80"/>
      <c r="V1332" s="80">
        <v>7027</v>
      </c>
      <c r="W1332" s="79">
        <v>18269</v>
      </c>
      <c r="X1332" s="81">
        <v>42958</v>
      </c>
      <c r="Y1332" s="87" t="s">
        <v>7143</v>
      </c>
      <c r="Z1332" s="79">
        <v>4600007553</v>
      </c>
      <c r="AA1332" s="82">
        <f t="shared" si="24"/>
        <v>1</v>
      </c>
      <c r="AB1332" s="80" t="s">
        <v>7144</v>
      </c>
      <c r="AC1332" s="80"/>
      <c r="AD1332" s="80" t="s">
        <v>2222</v>
      </c>
      <c r="AE1332" s="79" t="s">
        <v>7141</v>
      </c>
      <c r="AF1332" s="79" t="s">
        <v>2223</v>
      </c>
      <c r="AG1332" s="76" t="s">
        <v>3088</v>
      </c>
    </row>
    <row r="1333" spans="1:33" s="83" customFormat="1" ht="63.75" x14ac:dyDescent="0.25">
      <c r="A1333" s="74" t="s">
        <v>3205</v>
      </c>
      <c r="B1333" s="75">
        <v>72101506</v>
      </c>
      <c r="C1333" s="76" t="s">
        <v>7145</v>
      </c>
      <c r="D1333" s="76" t="s">
        <v>4128</v>
      </c>
      <c r="E1333" s="75" t="s">
        <v>4741</v>
      </c>
      <c r="F1333" s="84" t="s">
        <v>2834</v>
      </c>
      <c r="G1333" s="77" t="s">
        <v>2338</v>
      </c>
      <c r="H1333" s="78">
        <v>334029055</v>
      </c>
      <c r="I1333" s="78">
        <v>250235674</v>
      </c>
      <c r="J1333" s="79" t="s">
        <v>4136</v>
      </c>
      <c r="K1333" s="79" t="s">
        <v>2544</v>
      </c>
      <c r="L1333" s="76" t="s">
        <v>7141</v>
      </c>
      <c r="M1333" s="76" t="s">
        <v>7129</v>
      </c>
      <c r="N1333" s="76" t="s">
        <v>7142</v>
      </c>
      <c r="O1333" s="76" t="s">
        <v>2882</v>
      </c>
      <c r="P1333" s="79"/>
      <c r="Q1333" s="79"/>
      <c r="R1333" s="79"/>
      <c r="S1333" s="79"/>
      <c r="T1333" s="79"/>
      <c r="U1333" s="80"/>
      <c r="V1333">
        <v>7381</v>
      </c>
      <c r="W1333" s="79">
        <v>4600007210</v>
      </c>
      <c r="X1333" s="81">
        <v>43013</v>
      </c>
      <c r="Y1333" s="87">
        <v>2017060102513</v>
      </c>
      <c r="Z1333" s="79">
        <v>4600007210</v>
      </c>
      <c r="AA1333" s="82">
        <f t="shared" si="24"/>
        <v>1</v>
      </c>
      <c r="AB1333" s="80" t="s">
        <v>7146</v>
      </c>
      <c r="AC1333" s="80"/>
      <c r="AD1333" s="80" t="s">
        <v>2222</v>
      </c>
      <c r="AE1333" s="79" t="s">
        <v>7141</v>
      </c>
      <c r="AF1333" s="79" t="s">
        <v>2223</v>
      </c>
      <c r="AG1333" s="76" t="s">
        <v>3088</v>
      </c>
    </row>
    <row r="1334" spans="1:33" s="83" customFormat="1" ht="63.75" x14ac:dyDescent="0.25">
      <c r="A1334" s="74" t="s">
        <v>3205</v>
      </c>
      <c r="B1334" s="75">
        <v>41103007</v>
      </c>
      <c r="C1334" s="76" t="s">
        <v>7147</v>
      </c>
      <c r="D1334" s="76" t="s">
        <v>4128</v>
      </c>
      <c r="E1334" s="75" t="s">
        <v>4695</v>
      </c>
      <c r="F1334" s="84" t="s">
        <v>2834</v>
      </c>
      <c r="G1334" s="77" t="s">
        <v>2338</v>
      </c>
      <c r="H1334" s="78">
        <v>2089305153</v>
      </c>
      <c r="I1334" s="78">
        <v>2089305153</v>
      </c>
      <c r="J1334" s="79" t="s">
        <v>4136</v>
      </c>
      <c r="K1334" s="79" t="s">
        <v>2544</v>
      </c>
      <c r="L1334" s="76" t="s">
        <v>4112</v>
      </c>
      <c r="M1334" s="76" t="s">
        <v>2759</v>
      </c>
      <c r="N1334" s="76" t="s">
        <v>2760</v>
      </c>
      <c r="O1334" s="76" t="s">
        <v>2761</v>
      </c>
      <c r="P1334" s="79"/>
      <c r="Q1334" s="79"/>
      <c r="R1334" s="79"/>
      <c r="S1334" s="79"/>
      <c r="T1334" s="79"/>
      <c r="U1334" s="80"/>
      <c r="V1334" t="s">
        <v>7148</v>
      </c>
      <c r="W1334" s="79" t="s">
        <v>7149</v>
      </c>
      <c r="X1334" s="81">
        <v>43012</v>
      </c>
      <c r="Y1334" s="87">
        <v>2017060092935</v>
      </c>
      <c r="Z1334" s="79" t="s">
        <v>7150</v>
      </c>
      <c r="AA1334" s="82">
        <f t="shared" si="24"/>
        <v>1</v>
      </c>
      <c r="AB1334" s="80" t="s">
        <v>7151</v>
      </c>
      <c r="AC1334" s="80"/>
      <c r="AD1334" s="80" t="s">
        <v>2222</v>
      </c>
      <c r="AE1334" s="79" t="s">
        <v>7141</v>
      </c>
      <c r="AF1334" s="79" t="s">
        <v>2223</v>
      </c>
      <c r="AG1334" s="76" t="s">
        <v>3088</v>
      </c>
    </row>
    <row r="1335" spans="1:33" s="83" customFormat="1" ht="76.5" x14ac:dyDescent="0.25">
      <c r="A1335" s="74" t="s">
        <v>3205</v>
      </c>
      <c r="B1335" s="75">
        <v>76111500</v>
      </c>
      <c r="C1335" s="76" t="s">
        <v>7152</v>
      </c>
      <c r="D1335" s="76" t="s">
        <v>4128</v>
      </c>
      <c r="E1335" s="75" t="s">
        <v>4741</v>
      </c>
      <c r="F1335" s="75" t="s">
        <v>2291</v>
      </c>
      <c r="G1335" s="77" t="s">
        <v>2338</v>
      </c>
      <c r="H1335" s="78">
        <v>2203503881</v>
      </c>
      <c r="I1335" s="78">
        <v>1844990936</v>
      </c>
      <c r="J1335" s="79" t="s">
        <v>4136</v>
      </c>
      <c r="K1335" s="79" t="s">
        <v>2544</v>
      </c>
      <c r="L1335" s="76" t="s">
        <v>7128</v>
      </c>
      <c r="M1335" s="76" t="s">
        <v>7129</v>
      </c>
      <c r="N1335" s="76" t="s">
        <v>7130</v>
      </c>
      <c r="O1335" s="76" t="s">
        <v>7131</v>
      </c>
      <c r="P1335" s="79"/>
      <c r="Q1335" s="79"/>
      <c r="R1335" s="79"/>
      <c r="S1335" s="79"/>
      <c r="T1335" s="79"/>
      <c r="U1335" s="80"/>
      <c r="V1335" s="80">
        <v>7365</v>
      </c>
      <c r="W1335" s="79">
        <v>18264</v>
      </c>
      <c r="X1335" s="81">
        <v>42979</v>
      </c>
      <c r="Y1335" s="87">
        <v>2017060105691</v>
      </c>
      <c r="Z1335" s="79">
        <v>4600007614</v>
      </c>
      <c r="AA1335" s="82">
        <f t="shared" si="24"/>
        <v>1</v>
      </c>
      <c r="AB1335" s="80" t="s">
        <v>7153</v>
      </c>
      <c r="AC1335" s="80"/>
      <c r="AD1335" s="80" t="s">
        <v>2222</v>
      </c>
      <c r="AE1335" s="79" t="s">
        <v>7154</v>
      </c>
      <c r="AF1335" s="79" t="s">
        <v>2223</v>
      </c>
      <c r="AG1335" s="76" t="s">
        <v>3088</v>
      </c>
    </row>
    <row r="1336" spans="1:33" s="83" customFormat="1" ht="76.5" x14ac:dyDescent="0.25">
      <c r="A1336" s="74" t="s">
        <v>3205</v>
      </c>
      <c r="B1336" s="75" t="s">
        <v>6631</v>
      </c>
      <c r="C1336" s="76" t="s">
        <v>7155</v>
      </c>
      <c r="D1336" s="76" t="s">
        <v>4128</v>
      </c>
      <c r="E1336" s="75" t="s">
        <v>2219</v>
      </c>
      <c r="F1336" s="84" t="s">
        <v>2834</v>
      </c>
      <c r="G1336" s="77" t="s">
        <v>2338</v>
      </c>
      <c r="H1336" s="78">
        <v>491525698</v>
      </c>
      <c r="I1336" s="78">
        <v>421307741</v>
      </c>
      <c r="J1336" s="79" t="s">
        <v>2409</v>
      </c>
      <c r="K1336" s="79" t="s">
        <v>2886</v>
      </c>
      <c r="L1336" s="76" t="s">
        <v>4112</v>
      </c>
      <c r="M1336" s="76" t="s">
        <v>2759</v>
      </c>
      <c r="N1336" s="76" t="s">
        <v>2760</v>
      </c>
      <c r="O1336" s="76" t="s">
        <v>2761</v>
      </c>
      <c r="P1336" s="79"/>
      <c r="Q1336" s="79"/>
      <c r="R1336" s="79"/>
      <c r="S1336" s="79"/>
      <c r="T1336" s="79"/>
      <c r="U1336" s="80"/>
      <c r="V1336">
        <v>7963</v>
      </c>
      <c r="W1336" s="79">
        <v>19122</v>
      </c>
      <c r="X1336" s="81">
        <v>43049</v>
      </c>
      <c r="Y1336" s="87">
        <v>2017060109240</v>
      </c>
      <c r="Z1336" s="79">
        <v>4600007860</v>
      </c>
      <c r="AA1336" s="82">
        <f t="shared" si="24"/>
        <v>1</v>
      </c>
      <c r="AB1336" s="80" t="s">
        <v>3218</v>
      </c>
      <c r="AC1336" s="80">
        <v>43465</v>
      </c>
      <c r="AD1336" s="80" t="s">
        <v>2222</v>
      </c>
      <c r="AE1336" s="79" t="s">
        <v>7156</v>
      </c>
      <c r="AF1336" s="79" t="s">
        <v>2223</v>
      </c>
      <c r="AG1336" s="76" t="s">
        <v>3088</v>
      </c>
    </row>
    <row r="1337" spans="1:33" s="83" customFormat="1" ht="76.5" x14ac:dyDescent="0.25">
      <c r="A1337" s="74" t="s">
        <v>3205</v>
      </c>
      <c r="B1337" s="75" t="s">
        <v>7157</v>
      </c>
      <c r="C1337" s="76" t="s">
        <v>7158</v>
      </c>
      <c r="D1337" s="76" t="s">
        <v>4128</v>
      </c>
      <c r="E1337" s="75" t="s">
        <v>2219</v>
      </c>
      <c r="F1337" s="84" t="s">
        <v>2834</v>
      </c>
      <c r="G1337" s="77" t="s">
        <v>2338</v>
      </c>
      <c r="H1337" s="78">
        <v>247610247</v>
      </c>
      <c r="I1337" s="78">
        <v>147610247</v>
      </c>
      <c r="J1337" s="79" t="s">
        <v>4136</v>
      </c>
      <c r="K1337" s="79" t="s">
        <v>2544</v>
      </c>
      <c r="L1337" s="76" t="s">
        <v>7141</v>
      </c>
      <c r="M1337" s="76" t="s">
        <v>7129</v>
      </c>
      <c r="N1337" s="76" t="s">
        <v>7142</v>
      </c>
      <c r="O1337" s="76" t="s">
        <v>2882</v>
      </c>
      <c r="P1337" s="79" t="s">
        <v>3206</v>
      </c>
      <c r="Q1337" s="79" t="s">
        <v>7159</v>
      </c>
      <c r="R1337" s="79" t="s">
        <v>7160</v>
      </c>
      <c r="S1337" s="79">
        <v>220098</v>
      </c>
      <c r="T1337" s="79" t="s">
        <v>7159</v>
      </c>
      <c r="U1337" s="80" t="s">
        <v>7161</v>
      </c>
      <c r="V1337">
        <v>7969</v>
      </c>
      <c r="W1337" s="79">
        <v>19645</v>
      </c>
      <c r="X1337" s="81">
        <v>43075</v>
      </c>
      <c r="Y1337" s="87">
        <v>2017060112898</v>
      </c>
      <c r="Z1337" s="79">
        <v>4600007957</v>
      </c>
      <c r="AA1337" s="82">
        <f t="shared" si="24"/>
        <v>1</v>
      </c>
      <c r="AB1337" s="80" t="s">
        <v>7162</v>
      </c>
      <c r="AC1337" s="80"/>
      <c r="AD1337" s="80" t="s">
        <v>2222</v>
      </c>
      <c r="AE1337" s="79" t="s">
        <v>7141</v>
      </c>
      <c r="AF1337" s="79" t="s">
        <v>2223</v>
      </c>
      <c r="AG1337" s="76" t="s">
        <v>3088</v>
      </c>
    </row>
    <row r="1338" spans="1:33" s="83" customFormat="1" ht="76.5" x14ac:dyDescent="0.25">
      <c r="A1338" s="74" t="s">
        <v>3205</v>
      </c>
      <c r="B1338" s="75">
        <v>72102900</v>
      </c>
      <c r="C1338" s="76" t="s">
        <v>7163</v>
      </c>
      <c r="D1338" s="76" t="s">
        <v>4128</v>
      </c>
      <c r="E1338" s="75" t="s">
        <v>2976</v>
      </c>
      <c r="F1338" s="75" t="s">
        <v>2260</v>
      </c>
      <c r="G1338" s="77" t="s">
        <v>2338</v>
      </c>
      <c r="H1338" s="78">
        <v>68600246</v>
      </c>
      <c r="I1338" s="78">
        <v>55245135</v>
      </c>
      <c r="J1338" s="79" t="s">
        <v>4136</v>
      </c>
      <c r="K1338" s="79" t="s">
        <v>2544</v>
      </c>
      <c r="L1338" s="76" t="s">
        <v>7164</v>
      </c>
      <c r="M1338" s="76" t="s">
        <v>7129</v>
      </c>
      <c r="N1338" s="76" t="s">
        <v>7165</v>
      </c>
      <c r="O1338" s="76" t="s">
        <v>7166</v>
      </c>
      <c r="P1338" s="79" t="s">
        <v>3206</v>
      </c>
      <c r="Q1338" s="79" t="s">
        <v>7159</v>
      </c>
      <c r="R1338" s="79" t="s">
        <v>7160</v>
      </c>
      <c r="S1338" s="79">
        <v>220098</v>
      </c>
      <c r="T1338" s="79" t="s">
        <v>7159</v>
      </c>
      <c r="U1338" s="80" t="s">
        <v>7161</v>
      </c>
      <c r="V1338">
        <v>7996</v>
      </c>
      <c r="W1338" s="79"/>
      <c r="X1338" s="81">
        <v>43069</v>
      </c>
      <c r="Y1338" s="87">
        <v>4600007987</v>
      </c>
      <c r="Z1338" s="79">
        <v>4600007987</v>
      </c>
      <c r="AA1338" s="82" t="str">
        <f t="shared" si="24"/>
        <v>Información incompleta</v>
      </c>
      <c r="AB1338" s="80" t="s">
        <v>7167</v>
      </c>
      <c r="AC1338" s="80">
        <v>43374</v>
      </c>
      <c r="AD1338" s="80" t="s">
        <v>2222</v>
      </c>
      <c r="AE1338" s="79" t="s">
        <v>7164</v>
      </c>
      <c r="AF1338" s="79" t="s">
        <v>2223</v>
      </c>
      <c r="AG1338" s="76" t="s">
        <v>3088</v>
      </c>
    </row>
    <row r="1339" spans="1:33" s="83" customFormat="1" ht="153" x14ac:dyDescent="0.25">
      <c r="A1339" s="74" t="s">
        <v>3205</v>
      </c>
      <c r="B1339" s="75">
        <v>55101500</v>
      </c>
      <c r="C1339" s="76" t="s">
        <v>7168</v>
      </c>
      <c r="D1339" s="76" t="s">
        <v>4128</v>
      </c>
      <c r="E1339" s="75" t="s">
        <v>2219</v>
      </c>
      <c r="F1339" s="84" t="s">
        <v>2834</v>
      </c>
      <c r="G1339" s="77" t="s">
        <v>2338</v>
      </c>
      <c r="H1339" s="78">
        <v>38000000</v>
      </c>
      <c r="I1339" s="78">
        <v>38000000</v>
      </c>
      <c r="J1339" s="79" t="s">
        <v>2874</v>
      </c>
      <c r="K1339" s="79" t="s">
        <v>2221</v>
      </c>
      <c r="L1339" s="76" t="s">
        <v>4112</v>
      </c>
      <c r="M1339" s="76" t="s">
        <v>2759</v>
      </c>
      <c r="N1339" s="76" t="s">
        <v>2760</v>
      </c>
      <c r="O1339" s="76" t="s">
        <v>2761</v>
      </c>
      <c r="P1339" s="79"/>
      <c r="Q1339" s="79"/>
      <c r="R1339" s="79"/>
      <c r="S1339" s="79"/>
      <c r="T1339" s="79"/>
      <c r="U1339" s="80"/>
      <c r="V1339">
        <v>8023</v>
      </c>
      <c r="W1339" s="79">
        <v>19908</v>
      </c>
      <c r="X1339" s="81">
        <v>43117</v>
      </c>
      <c r="Y1339" s="87">
        <v>2018060003513</v>
      </c>
      <c r="Z1339" s="79">
        <v>4600007996</v>
      </c>
      <c r="AA1339" s="82">
        <f t="shared" si="24"/>
        <v>1</v>
      </c>
      <c r="AB1339" s="80" t="s">
        <v>7169</v>
      </c>
      <c r="AC1339" s="80">
        <v>43465</v>
      </c>
      <c r="AD1339" s="80" t="s">
        <v>2222</v>
      </c>
      <c r="AE1339" s="79" t="s">
        <v>7170</v>
      </c>
      <c r="AF1339" s="79" t="s">
        <v>2223</v>
      </c>
      <c r="AG1339" s="76" t="s">
        <v>3088</v>
      </c>
    </row>
    <row r="1340" spans="1:33" s="83" customFormat="1" ht="51" x14ac:dyDescent="0.25">
      <c r="A1340" s="74" t="s">
        <v>3205</v>
      </c>
      <c r="B1340" s="75">
        <v>80121600</v>
      </c>
      <c r="C1340" s="76" t="s">
        <v>7171</v>
      </c>
      <c r="D1340" s="76" t="s">
        <v>4128</v>
      </c>
      <c r="E1340" s="75" t="s">
        <v>2224</v>
      </c>
      <c r="F1340" s="84" t="s">
        <v>2834</v>
      </c>
      <c r="G1340" s="77" t="s">
        <v>2338</v>
      </c>
      <c r="H1340" s="78">
        <v>12374879</v>
      </c>
      <c r="I1340" s="78">
        <v>12374879</v>
      </c>
      <c r="J1340" s="79" t="s">
        <v>2874</v>
      </c>
      <c r="K1340" s="79" t="s">
        <v>2221</v>
      </c>
      <c r="L1340" s="76" t="s">
        <v>4112</v>
      </c>
      <c r="M1340" s="76" t="s">
        <v>2759</v>
      </c>
      <c r="N1340" s="76" t="s">
        <v>2760</v>
      </c>
      <c r="O1340" s="76" t="s">
        <v>2761</v>
      </c>
      <c r="P1340" s="79"/>
      <c r="Q1340" s="79"/>
      <c r="R1340" s="79"/>
      <c r="S1340" s="79"/>
      <c r="T1340" s="79"/>
      <c r="U1340" s="80"/>
      <c r="V1340">
        <v>8010</v>
      </c>
      <c r="W1340" s="79">
        <v>19908</v>
      </c>
      <c r="X1340" s="81">
        <v>43116</v>
      </c>
      <c r="Y1340" s="87">
        <v>4600007995</v>
      </c>
      <c r="Z1340" s="79">
        <v>4600007995</v>
      </c>
      <c r="AA1340" s="82">
        <f t="shared" si="24"/>
        <v>1</v>
      </c>
      <c r="AB1340" s="80" t="s">
        <v>3214</v>
      </c>
      <c r="AC1340" s="80">
        <v>43465</v>
      </c>
      <c r="AD1340" s="80" t="s">
        <v>2222</v>
      </c>
      <c r="AE1340" s="79" t="s">
        <v>7172</v>
      </c>
      <c r="AF1340" s="79" t="s">
        <v>2223</v>
      </c>
      <c r="AG1340" s="76" t="s">
        <v>3088</v>
      </c>
    </row>
    <row r="1341" spans="1:33" s="83" customFormat="1" ht="38.25" x14ac:dyDescent="0.25">
      <c r="A1341" s="74" t="s">
        <v>3205</v>
      </c>
      <c r="B1341" s="75">
        <v>93141707</v>
      </c>
      <c r="C1341" s="76" t="s">
        <v>7173</v>
      </c>
      <c r="D1341" s="76" t="s">
        <v>3157</v>
      </c>
      <c r="E1341" s="75" t="s">
        <v>2488</v>
      </c>
      <c r="F1341" s="84" t="s">
        <v>2834</v>
      </c>
      <c r="G1341" s="77" t="s">
        <v>2338</v>
      </c>
      <c r="H1341" s="78">
        <v>63000000</v>
      </c>
      <c r="I1341" s="78">
        <v>63000000</v>
      </c>
      <c r="J1341" s="79" t="s">
        <v>2874</v>
      </c>
      <c r="K1341" s="79" t="s">
        <v>2221</v>
      </c>
      <c r="L1341" s="76" t="s">
        <v>7174</v>
      </c>
      <c r="M1341" s="76" t="s">
        <v>6702</v>
      </c>
      <c r="N1341" s="76" t="s">
        <v>3217</v>
      </c>
      <c r="O1341" s="76" t="s">
        <v>7175</v>
      </c>
      <c r="P1341" s="79"/>
      <c r="Q1341" s="79"/>
      <c r="R1341" s="79"/>
      <c r="S1341" s="79"/>
      <c r="T1341" s="79"/>
      <c r="U1341" s="80"/>
      <c r="V1341" s="80"/>
      <c r="W1341" s="79"/>
      <c r="X1341" s="81"/>
      <c r="Y1341" s="87"/>
      <c r="Z1341" s="79"/>
      <c r="AA1341" s="82" t="str">
        <f t="shared" si="24"/>
        <v/>
      </c>
      <c r="AB1341" s="80"/>
      <c r="AC1341" s="80"/>
      <c r="AD1341" s="80" t="s">
        <v>2412</v>
      </c>
      <c r="AE1341" s="76" t="s">
        <v>7176</v>
      </c>
      <c r="AF1341" s="79" t="s">
        <v>2223</v>
      </c>
      <c r="AG1341" s="76" t="s">
        <v>3088</v>
      </c>
    </row>
    <row r="1342" spans="1:33" s="83" customFormat="1" ht="51" x14ac:dyDescent="0.25">
      <c r="A1342" s="74" t="s">
        <v>3205</v>
      </c>
      <c r="B1342" s="75" t="s">
        <v>7177</v>
      </c>
      <c r="C1342" s="76" t="s">
        <v>7178</v>
      </c>
      <c r="D1342" s="76" t="s">
        <v>4128</v>
      </c>
      <c r="E1342" s="75" t="s">
        <v>2219</v>
      </c>
      <c r="F1342" s="75" t="s">
        <v>2326</v>
      </c>
      <c r="G1342" s="77" t="s">
        <v>2338</v>
      </c>
      <c r="H1342" s="78">
        <v>200000000</v>
      </c>
      <c r="I1342" s="78">
        <v>200000000</v>
      </c>
      <c r="J1342" s="79" t="s">
        <v>2874</v>
      </c>
      <c r="K1342" s="79" t="s">
        <v>2221</v>
      </c>
      <c r="L1342" s="76" t="s">
        <v>7179</v>
      </c>
      <c r="M1342" s="76" t="s">
        <v>7129</v>
      </c>
      <c r="N1342" s="76" t="s">
        <v>7180</v>
      </c>
      <c r="O1342" s="76" t="s">
        <v>7181</v>
      </c>
      <c r="P1342" s="79"/>
      <c r="Q1342" s="79"/>
      <c r="R1342" s="79"/>
      <c r="S1342" s="79"/>
      <c r="T1342" s="79"/>
      <c r="U1342" s="80"/>
      <c r="V1342" s="80"/>
      <c r="W1342" s="79"/>
      <c r="X1342" s="81"/>
      <c r="Y1342" s="87"/>
      <c r="Z1342" s="79"/>
      <c r="AA1342" s="82" t="str">
        <f t="shared" si="24"/>
        <v/>
      </c>
      <c r="AB1342" s="80"/>
      <c r="AC1342" s="80"/>
      <c r="AD1342" s="80" t="s">
        <v>2412</v>
      </c>
      <c r="AE1342" s="76" t="s">
        <v>7182</v>
      </c>
      <c r="AF1342" s="79" t="s">
        <v>2223</v>
      </c>
      <c r="AG1342" s="76" t="s">
        <v>3088</v>
      </c>
    </row>
    <row r="1343" spans="1:33" s="83" customFormat="1" ht="38.25" x14ac:dyDescent="0.25">
      <c r="A1343" s="74" t="s">
        <v>3205</v>
      </c>
      <c r="B1343" s="75">
        <v>72102900</v>
      </c>
      <c r="C1343" s="76" t="s">
        <v>7183</v>
      </c>
      <c r="D1343" s="76" t="s">
        <v>4128</v>
      </c>
      <c r="E1343" s="75" t="s">
        <v>2292</v>
      </c>
      <c r="F1343" s="75" t="s">
        <v>2260</v>
      </c>
      <c r="G1343" s="77" t="s">
        <v>2338</v>
      </c>
      <c r="H1343" s="78">
        <v>15000000</v>
      </c>
      <c r="I1343" s="78">
        <v>15000000</v>
      </c>
      <c r="J1343" s="79" t="s">
        <v>2874</v>
      </c>
      <c r="K1343" s="79" t="s">
        <v>2221</v>
      </c>
      <c r="L1343" s="76" t="s">
        <v>7184</v>
      </c>
      <c r="M1343" s="76" t="s">
        <v>7129</v>
      </c>
      <c r="N1343" s="76" t="s">
        <v>7185</v>
      </c>
      <c r="O1343" s="76" t="s">
        <v>7186</v>
      </c>
      <c r="P1343" s="79"/>
      <c r="Q1343" s="79"/>
      <c r="R1343" s="79"/>
      <c r="S1343" s="79"/>
      <c r="T1343" s="79"/>
      <c r="U1343" s="80"/>
      <c r="V1343" s="80"/>
      <c r="W1343" s="79"/>
      <c r="X1343" s="81"/>
      <c r="Y1343" s="87"/>
      <c r="Z1343" s="79"/>
      <c r="AA1343" s="82" t="str">
        <f t="shared" si="24"/>
        <v/>
      </c>
      <c r="AB1343" s="80"/>
      <c r="AC1343" s="80"/>
      <c r="AD1343" s="80" t="s">
        <v>2412</v>
      </c>
      <c r="AE1343" s="76"/>
      <c r="AF1343" s="79" t="s">
        <v>2223</v>
      </c>
      <c r="AG1343" s="76" t="s">
        <v>3088</v>
      </c>
    </row>
    <row r="1344" spans="1:33" s="83" customFormat="1" ht="38.25" x14ac:dyDescent="0.25">
      <c r="A1344" s="74" t="s">
        <v>3205</v>
      </c>
      <c r="B1344" s="75">
        <v>78111800</v>
      </c>
      <c r="C1344" s="76" t="s">
        <v>6373</v>
      </c>
      <c r="D1344" s="76" t="s">
        <v>4128</v>
      </c>
      <c r="E1344" s="75" t="s">
        <v>2292</v>
      </c>
      <c r="F1344" s="75" t="s">
        <v>2291</v>
      </c>
      <c r="G1344" s="77" t="s">
        <v>2338</v>
      </c>
      <c r="H1344" s="78">
        <v>2213053920</v>
      </c>
      <c r="I1344" s="78">
        <v>173191000</v>
      </c>
      <c r="J1344" s="79" t="s">
        <v>2874</v>
      </c>
      <c r="K1344" s="79" t="s">
        <v>2221</v>
      </c>
      <c r="L1344" s="76" t="s">
        <v>7128</v>
      </c>
      <c r="M1344" s="76" t="s">
        <v>7129</v>
      </c>
      <c r="N1344" s="76" t="s">
        <v>7130</v>
      </c>
      <c r="O1344" s="76" t="s">
        <v>7131</v>
      </c>
      <c r="P1344" s="79"/>
      <c r="Q1344" s="79"/>
      <c r="R1344" s="79"/>
      <c r="S1344" s="79"/>
      <c r="T1344" s="79"/>
      <c r="U1344" s="80"/>
      <c r="V1344" t="s">
        <v>7187</v>
      </c>
      <c r="W1344" s="79"/>
      <c r="X1344" s="81"/>
      <c r="Y1344" s="87"/>
      <c r="Z1344" s="79"/>
      <c r="AA1344" s="82" t="str">
        <f t="shared" si="24"/>
        <v/>
      </c>
      <c r="AB1344" s="80"/>
      <c r="AC1344" s="80"/>
      <c r="AD1344" s="80" t="s">
        <v>2412</v>
      </c>
      <c r="AE1344" s="76"/>
      <c r="AF1344" s="79" t="s">
        <v>2223</v>
      </c>
      <c r="AG1344" s="76" t="s">
        <v>3088</v>
      </c>
    </row>
    <row r="1345" spans="1:33" s="83" customFormat="1" ht="38.25" x14ac:dyDescent="0.25">
      <c r="A1345" s="74" t="s">
        <v>3205</v>
      </c>
      <c r="B1345" s="75">
        <v>32101656</v>
      </c>
      <c r="C1345" s="76" t="s">
        <v>7188</v>
      </c>
      <c r="D1345" s="76" t="s">
        <v>4128</v>
      </c>
      <c r="E1345" s="75" t="s">
        <v>2292</v>
      </c>
      <c r="F1345" s="75" t="s">
        <v>2291</v>
      </c>
      <c r="G1345" s="77" t="s">
        <v>2338</v>
      </c>
      <c r="H1345" s="78">
        <v>131000000</v>
      </c>
      <c r="I1345" s="78">
        <v>131000000</v>
      </c>
      <c r="J1345" s="79" t="s">
        <v>2874</v>
      </c>
      <c r="K1345" s="79" t="s">
        <v>2221</v>
      </c>
      <c r="L1345" s="76" t="s">
        <v>7134</v>
      </c>
      <c r="M1345" s="76" t="s">
        <v>7129</v>
      </c>
      <c r="N1345" s="76" t="s">
        <v>7135</v>
      </c>
      <c r="O1345" s="76" t="s">
        <v>7136</v>
      </c>
      <c r="P1345" s="79"/>
      <c r="Q1345" s="79"/>
      <c r="R1345" s="79"/>
      <c r="S1345" s="79"/>
      <c r="T1345" s="79"/>
      <c r="U1345" s="80"/>
      <c r="V1345" s="80"/>
      <c r="W1345" s="79"/>
      <c r="X1345" s="81"/>
      <c r="Y1345" s="87"/>
      <c r="Z1345" s="79"/>
      <c r="AA1345" s="82" t="str">
        <f t="shared" si="24"/>
        <v/>
      </c>
      <c r="AB1345" s="80"/>
      <c r="AC1345" s="80"/>
      <c r="AD1345" s="80" t="s">
        <v>2412</v>
      </c>
      <c r="AE1345" s="76"/>
      <c r="AF1345" s="79" t="s">
        <v>2223</v>
      </c>
      <c r="AG1345" s="76" t="s">
        <v>3088</v>
      </c>
    </row>
    <row r="1346" spans="1:33" s="83" customFormat="1" ht="63.75" x14ac:dyDescent="0.25">
      <c r="A1346" s="74" t="s">
        <v>3205</v>
      </c>
      <c r="B1346" s="75">
        <v>39121000</v>
      </c>
      <c r="C1346" s="76" t="s">
        <v>7189</v>
      </c>
      <c r="D1346" s="76" t="s">
        <v>4128</v>
      </c>
      <c r="E1346" s="75" t="s">
        <v>2292</v>
      </c>
      <c r="F1346" s="84" t="s">
        <v>2834</v>
      </c>
      <c r="G1346" s="77" t="s">
        <v>2338</v>
      </c>
      <c r="H1346" s="78">
        <v>35244431</v>
      </c>
      <c r="I1346" s="78">
        <v>35244431</v>
      </c>
      <c r="J1346" s="79" t="s">
        <v>2874</v>
      </c>
      <c r="K1346" s="79" t="s">
        <v>2221</v>
      </c>
      <c r="L1346" s="76" t="s">
        <v>7179</v>
      </c>
      <c r="M1346" s="76" t="s">
        <v>7129</v>
      </c>
      <c r="N1346" s="76" t="s">
        <v>7180</v>
      </c>
      <c r="O1346" s="76" t="s">
        <v>7181</v>
      </c>
      <c r="P1346" s="79"/>
      <c r="Q1346" s="79"/>
      <c r="R1346" s="79"/>
      <c r="S1346" s="79"/>
      <c r="T1346" s="79"/>
      <c r="U1346" s="80"/>
      <c r="V1346">
        <v>8019</v>
      </c>
      <c r="W1346" s="79">
        <v>43116</v>
      </c>
      <c r="X1346" s="81">
        <v>43116</v>
      </c>
      <c r="Y1346" s="87">
        <v>2018060003668</v>
      </c>
      <c r="Z1346" s="79">
        <v>4600007997</v>
      </c>
      <c r="AA1346" s="82">
        <f t="shared" si="24"/>
        <v>1</v>
      </c>
      <c r="AB1346" s="80" t="s">
        <v>7190</v>
      </c>
      <c r="AC1346" s="80">
        <v>43465</v>
      </c>
      <c r="AD1346" s="80" t="s">
        <v>2222</v>
      </c>
      <c r="AE1346" s="76"/>
      <c r="AF1346" s="79" t="s">
        <v>2223</v>
      </c>
      <c r="AG1346" s="76" t="s">
        <v>3088</v>
      </c>
    </row>
    <row r="1347" spans="1:33" s="83" customFormat="1" ht="76.5" x14ac:dyDescent="0.25">
      <c r="A1347" s="74" t="s">
        <v>3205</v>
      </c>
      <c r="B1347" s="75">
        <v>72151500</v>
      </c>
      <c r="C1347" s="76" t="s">
        <v>7191</v>
      </c>
      <c r="D1347" s="76" t="s">
        <v>4128</v>
      </c>
      <c r="E1347" s="75" t="s">
        <v>2219</v>
      </c>
      <c r="F1347" s="75" t="s">
        <v>2260</v>
      </c>
      <c r="G1347" s="77" t="s">
        <v>2338</v>
      </c>
      <c r="H1347" s="78">
        <v>70000000</v>
      </c>
      <c r="I1347" s="78">
        <v>70000000</v>
      </c>
      <c r="J1347" s="79" t="s">
        <v>2874</v>
      </c>
      <c r="K1347" s="79" t="s">
        <v>2221</v>
      </c>
      <c r="L1347" s="76" t="s">
        <v>7192</v>
      </c>
      <c r="M1347" s="76" t="s">
        <v>7129</v>
      </c>
      <c r="N1347" s="76" t="s">
        <v>7193</v>
      </c>
      <c r="O1347" s="76" t="s">
        <v>7194</v>
      </c>
      <c r="P1347" s="79"/>
      <c r="Q1347" s="79"/>
      <c r="R1347" s="79"/>
      <c r="S1347" s="79"/>
      <c r="T1347" s="79"/>
      <c r="U1347" s="80"/>
      <c r="V1347" s="80"/>
      <c r="W1347" s="79">
        <v>20922</v>
      </c>
      <c r="X1347" s="81"/>
      <c r="Y1347" s="87"/>
      <c r="Z1347" s="79"/>
      <c r="AA1347" s="82">
        <f t="shared" si="24"/>
        <v>0</v>
      </c>
      <c r="AB1347" s="80"/>
      <c r="AC1347" s="80"/>
      <c r="AD1347" s="80" t="s">
        <v>2335</v>
      </c>
      <c r="AE1347" s="76"/>
      <c r="AF1347" s="79" t="s">
        <v>2223</v>
      </c>
      <c r="AG1347" s="76" t="s">
        <v>3088</v>
      </c>
    </row>
    <row r="1348" spans="1:33" s="83" customFormat="1" ht="51" x14ac:dyDescent="0.25">
      <c r="A1348" s="74" t="s">
        <v>3205</v>
      </c>
      <c r="B1348" s="75" t="s">
        <v>7195</v>
      </c>
      <c r="C1348" s="76" t="s">
        <v>7196</v>
      </c>
      <c r="D1348" s="76" t="s">
        <v>4128</v>
      </c>
      <c r="E1348" s="75" t="s">
        <v>2237</v>
      </c>
      <c r="F1348" s="75" t="s">
        <v>2260</v>
      </c>
      <c r="G1348" s="77" t="s">
        <v>2338</v>
      </c>
      <c r="H1348" s="78">
        <v>59745617</v>
      </c>
      <c r="I1348" s="78">
        <v>59745617</v>
      </c>
      <c r="J1348" s="79" t="s">
        <v>2874</v>
      </c>
      <c r="K1348" s="79" t="s">
        <v>2221</v>
      </c>
      <c r="L1348" s="76" t="s">
        <v>7164</v>
      </c>
      <c r="M1348" s="76" t="s">
        <v>7129</v>
      </c>
      <c r="N1348" s="76" t="s">
        <v>7165</v>
      </c>
      <c r="O1348" s="76" t="s">
        <v>7166</v>
      </c>
      <c r="P1348" s="79"/>
      <c r="Q1348" s="79"/>
      <c r="R1348" s="79"/>
      <c r="S1348" s="79"/>
      <c r="T1348" s="79"/>
      <c r="U1348" s="80"/>
      <c r="V1348" s="80"/>
      <c r="W1348" s="79"/>
      <c r="X1348" s="81"/>
      <c r="Y1348" s="87"/>
      <c r="Z1348" s="79"/>
      <c r="AA1348" s="82" t="str">
        <f t="shared" si="24"/>
        <v/>
      </c>
      <c r="AB1348" s="80"/>
      <c r="AC1348" s="80"/>
      <c r="AD1348" s="80" t="s">
        <v>2412</v>
      </c>
      <c r="AE1348" s="76"/>
      <c r="AF1348" s="79" t="s">
        <v>2223</v>
      </c>
      <c r="AG1348" s="76" t="s">
        <v>3088</v>
      </c>
    </row>
    <row r="1349" spans="1:33" s="83" customFormat="1" ht="38.25" x14ac:dyDescent="0.25">
      <c r="A1349" s="74" t="s">
        <v>3205</v>
      </c>
      <c r="B1349" s="75">
        <v>53102710</v>
      </c>
      <c r="C1349" s="76" t="s">
        <v>7197</v>
      </c>
      <c r="D1349" s="76" t="s">
        <v>4128</v>
      </c>
      <c r="E1349" s="75" t="s">
        <v>2292</v>
      </c>
      <c r="F1349" s="75" t="s">
        <v>2260</v>
      </c>
      <c r="G1349" s="77" t="s">
        <v>2338</v>
      </c>
      <c r="H1349" s="78">
        <v>44935000</v>
      </c>
      <c r="I1349" s="78">
        <v>44935000</v>
      </c>
      <c r="J1349" s="79" t="s">
        <v>2874</v>
      </c>
      <c r="K1349" s="79" t="s">
        <v>2221</v>
      </c>
      <c r="L1349" s="76" t="s">
        <v>7124</v>
      </c>
      <c r="M1349" s="76" t="s">
        <v>2759</v>
      </c>
      <c r="N1349" s="76">
        <v>3839345</v>
      </c>
      <c r="O1349" s="76" t="s">
        <v>6925</v>
      </c>
      <c r="P1349" s="79"/>
      <c r="Q1349" s="79"/>
      <c r="R1349" s="79"/>
      <c r="S1349" s="79"/>
      <c r="T1349" s="79"/>
      <c r="U1349" s="80"/>
      <c r="V1349" s="80"/>
      <c r="W1349" s="79"/>
      <c r="X1349" s="81"/>
      <c r="Y1349" s="87"/>
      <c r="Z1349" s="79"/>
      <c r="AA1349" s="82" t="str">
        <f t="shared" si="24"/>
        <v/>
      </c>
      <c r="AB1349" s="80"/>
      <c r="AC1349" s="80"/>
      <c r="AD1349" s="80" t="s">
        <v>2412</v>
      </c>
      <c r="AE1349" s="76"/>
      <c r="AF1349" s="79" t="s">
        <v>2223</v>
      </c>
      <c r="AG1349" s="76" t="s">
        <v>3088</v>
      </c>
    </row>
    <row r="1350" spans="1:33" s="83" customFormat="1" ht="51" x14ac:dyDescent="0.25">
      <c r="A1350" s="74" t="s">
        <v>3205</v>
      </c>
      <c r="B1350" s="75">
        <v>80111701</v>
      </c>
      <c r="C1350" s="76" t="s">
        <v>7198</v>
      </c>
      <c r="D1350" s="76" t="s">
        <v>4128</v>
      </c>
      <c r="E1350" s="75" t="s">
        <v>2292</v>
      </c>
      <c r="F1350" s="84" t="s">
        <v>2834</v>
      </c>
      <c r="G1350" s="77" t="s">
        <v>2338</v>
      </c>
      <c r="H1350" s="78">
        <v>80338148</v>
      </c>
      <c r="I1350" s="78">
        <v>80338148</v>
      </c>
      <c r="J1350" s="79" t="s">
        <v>2874</v>
      </c>
      <c r="K1350" s="79" t="s">
        <v>2221</v>
      </c>
      <c r="L1350" s="76" t="s">
        <v>4112</v>
      </c>
      <c r="M1350" s="76" t="s">
        <v>2759</v>
      </c>
      <c r="N1350" s="76" t="s">
        <v>2760</v>
      </c>
      <c r="O1350" s="76" t="s">
        <v>2761</v>
      </c>
      <c r="P1350" s="79"/>
      <c r="Q1350" s="79"/>
      <c r="R1350" s="79"/>
      <c r="S1350" s="79"/>
      <c r="T1350" s="79"/>
      <c r="U1350" s="80"/>
      <c r="V1350">
        <v>8039</v>
      </c>
      <c r="W1350" s="79">
        <v>20179</v>
      </c>
      <c r="X1350" s="81">
        <v>43116</v>
      </c>
      <c r="Y1350" s="87">
        <v>4600008011</v>
      </c>
      <c r="Z1350" s="79">
        <v>4600008011</v>
      </c>
      <c r="AA1350" s="82">
        <f t="shared" si="24"/>
        <v>1</v>
      </c>
      <c r="AB1350" s="80" t="s">
        <v>3215</v>
      </c>
      <c r="AC1350" s="80">
        <v>43465</v>
      </c>
      <c r="AD1350" s="80" t="s">
        <v>2335</v>
      </c>
      <c r="AE1350" s="76"/>
      <c r="AF1350" s="79" t="s">
        <v>2223</v>
      </c>
      <c r="AG1350" s="76" t="s">
        <v>3088</v>
      </c>
    </row>
    <row r="1351" spans="1:33" s="83" customFormat="1" ht="63.75" x14ac:dyDescent="0.25">
      <c r="A1351" s="74" t="s">
        <v>3205</v>
      </c>
      <c r="B1351" s="75">
        <v>80111701</v>
      </c>
      <c r="C1351" s="76" t="s">
        <v>7199</v>
      </c>
      <c r="D1351" s="76" t="s">
        <v>4128</v>
      </c>
      <c r="E1351" s="75" t="s">
        <v>2292</v>
      </c>
      <c r="F1351" s="84" t="s">
        <v>2834</v>
      </c>
      <c r="G1351" s="77" t="s">
        <v>2338</v>
      </c>
      <c r="H1351" s="78">
        <v>80338148</v>
      </c>
      <c r="I1351" s="78">
        <v>80338148</v>
      </c>
      <c r="J1351" s="79" t="s">
        <v>2874</v>
      </c>
      <c r="K1351" s="79" t="s">
        <v>2221</v>
      </c>
      <c r="L1351" s="76" t="s">
        <v>4112</v>
      </c>
      <c r="M1351" s="76" t="s">
        <v>2759</v>
      </c>
      <c r="N1351" s="76" t="s">
        <v>2760</v>
      </c>
      <c r="O1351" s="76" t="s">
        <v>2761</v>
      </c>
      <c r="P1351" s="79"/>
      <c r="Q1351" s="79"/>
      <c r="R1351" s="79"/>
      <c r="S1351" s="79"/>
      <c r="T1351" s="79"/>
      <c r="U1351" s="80"/>
      <c r="V1351">
        <v>8033</v>
      </c>
      <c r="W1351" s="79">
        <v>20178</v>
      </c>
      <c r="X1351" s="81">
        <v>43116</v>
      </c>
      <c r="Y1351" s="87">
        <v>4600008011</v>
      </c>
      <c r="Z1351" s="79">
        <v>4600008011</v>
      </c>
      <c r="AA1351" s="82">
        <f t="shared" si="24"/>
        <v>1</v>
      </c>
      <c r="AB1351" s="80" t="s">
        <v>3208</v>
      </c>
      <c r="AC1351" s="80">
        <v>43465</v>
      </c>
      <c r="AD1351" s="80" t="s">
        <v>2335</v>
      </c>
      <c r="AE1351" s="76"/>
      <c r="AF1351" s="79" t="s">
        <v>2223</v>
      </c>
      <c r="AG1351" s="76" t="s">
        <v>3088</v>
      </c>
    </row>
    <row r="1352" spans="1:33" s="83" customFormat="1" ht="63.75" x14ac:dyDescent="0.25">
      <c r="A1352" s="74" t="s">
        <v>3205</v>
      </c>
      <c r="B1352" s="75" t="s">
        <v>7104</v>
      </c>
      <c r="C1352" s="76" t="s">
        <v>7200</v>
      </c>
      <c r="D1352" s="76" t="s">
        <v>4128</v>
      </c>
      <c r="E1352" s="75" t="s">
        <v>2488</v>
      </c>
      <c r="F1352" s="84" t="s">
        <v>2834</v>
      </c>
      <c r="G1352" s="77" t="s">
        <v>2338</v>
      </c>
      <c r="H1352" s="78">
        <v>321264872</v>
      </c>
      <c r="I1352" s="78">
        <v>321264872</v>
      </c>
      <c r="J1352" s="79" t="s">
        <v>2874</v>
      </c>
      <c r="K1352" s="79" t="s">
        <v>2221</v>
      </c>
      <c r="L1352" s="76" t="s">
        <v>4112</v>
      </c>
      <c r="M1352" s="76" t="s">
        <v>2759</v>
      </c>
      <c r="N1352" s="76" t="s">
        <v>2760</v>
      </c>
      <c r="O1352" s="76" t="s">
        <v>2761</v>
      </c>
      <c r="P1352" s="79"/>
      <c r="Q1352" s="79"/>
      <c r="R1352" s="79"/>
      <c r="S1352" s="79"/>
      <c r="T1352" s="79"/>
      <c r="U1352" s="80"/>
      <c r="V1352">
        <v>8030</v>
      </c>
      <c r="W1352" s="79">
        <v>43117</v>
      </c>
      <c r="X1352" s="81">
        <v>43116</v>
      </c>
      <c r="Y1352" s="87">
        <v>4600007994</v>
      </c>
      <c r="Z1352" s="79">
        <v>4600007994</v>
      </c>
      <c r="AA1352" s="82">
        <f t="shared" si="24"/>
        <v>1</v>
      </c>
      <c r="AB1352" s="80" t="s">
        <v>3213</v>
      </c>
      <c r="AC1352" s="80"/>
      <c r="AD1352" s="80" t="s">
        <v>2222</v>
      </c>
      <c r="AE1352" s="76"/>
      <c r="AF1352" s="79" t="s">
        <v>2223</v>
      </c>
      <c r="AG1352" s="76" t="s">
        <v>3088</v>
      </c>
    </row>
    <row r="1353" spans="1:33" s="83" customFormat="1" ht="38.25" x14ac:dyDescent="0.25">
      <c r="A1353" s="74" t="s">
        <v>3205</v>
      </c>
      <c r="B1353" s="75">
        <v>72102900</v>
      </c>
      <c r="C1353" s="76" t="s">
        <v>7201</v>
      </c>
      <c r="D1353" s="76" t="s">
        <v>4128</v>
      </c>
      <c r="E1353" s="75" t="s">
        <v>2257</v>
      </c>
      <c r="F1353" s="75" t="s">
        <v>2326</v>
      </c>
      <c r="G1353" s="77" t="s">
        <v>2338</v>
      </c>
      <c r="H1353" s="78">
        <v>130000000</v>
      </c>
      <c r="I1353" s="78">
        <v>130000000</v>
      </c>
      <c r="J1353" s="79" t="s">
        <v>2874</v>
      </c>
      <c r="K1353" s="79" t="s">
        <v>2221</v>
      </c>
      <c r="L1353" s="76" t="s">
        <v>7179</v>
      </c>
      <c r="M1353" s="76" t="s">
        <v>7129</v>
      </c>
      <c r="N1353" s="76" t="s">
        <v>7180</v>
      </c>
      <c r="O1353" s="76" t="s">
        <v>7181</v>
      </c>
      <c r="P1353" s="79"/>
      <c r="Q1353" s="79"/>
      <c r="R1353" s="79"/>
      <c r="S1353" s="79"/>
      <c r="T1353" s="79"/>
      <c r="U1353" s="80"/>
      <c r="V1353" s="80"/>
      <c r="W1353" s="79"/>
      <c r="X1353" s="81"/>
      <c r="Y1353" s="87"/>
      <c r="Z1353" s="79"/>
      <c r="AA1353" s="82" t="str">
        <f t="shared" si="24"/>
        <v/>
      </c>
      <c r="AB1353" s="80"/>
      <c r="AC1353" s="80"/>
      <c r="AD1353" s="80" t="s">
        <v>2412</v>
      </c>
      <c r="AE1353" s="76"/>
      <c r="AF1353" s="79" t="s">
        <v>2223</v>
      </c>
      <c r="AG1353" s="76" t="s">
        <v>3088</v>
      </c>
    </row>
    <row r="1354" spans="1:33" s="83" customFormat="1" ht="38.25" x14ac:dyDescent="0.25">
      <c r="A1354" s="74" t="s">
        <v>3205</v>
      </c>
      <c r="B1354" s="75" t="s">
        <v>7202</v>
      </c>
      <c r="C1354" s="76" t="s">
        <v>7203</v>
      </c>
      <c r="D1354" s="76" t="s">
        <v>3165</v>
      </c>
      <c r="E1354" s="75" t="s">
        <v>2219</v>
      </c>
      <c r="F1354" s="75" t="s">
        <v>2260</v>
      </c>
      <c r="G1354" s="77" t="s">
        <v>2338</v>
      </c>
      <c r="H1354" s="78">
        <v>75037066</v>
      </c>
      <c r="I1354" s="78">
        <v>75037066</v>
      </c>
      <c r="J1354" s="79" t="s">
        <v>2874</v>
      </c>
      <c r="K1354" s="79" t="s">
        <v>2221</v>
      </c>
      <c r="L1354" s="76" t="s">
        <v>7094</v>
      </c>
      <c r="M1354" s="76" t="s">
        <v>7204</v>
      </c>
      <c r="N1354" s="76" t="s">
        <v>7096</v>
      </c>
      <c r="O1354" s="76" t="s">
        <v>7097</v>
      </c>
      <c r="P1354" s="79"/>
      <c r="Q1354" s="79"/>
      <c r="R1354" s="79"/>
      <c r="S1354" s="79"/>
      <c r="T1354" s="79"/>
      <c r="U1354" s="80"/>
      <c r="V1354" s="80"/>
      <c r="W1354" s="79"/>
      <c r="X1354" s="81"/>
      <c r="Y1354" s="87"/>
      <c r="Z1354" s="79"/>
      <c r="AA1354" s="82" t="str">
        <f t="shared" si="24"/>
        <v/>
      </c>
      <c r="AB1354" s="80"/>
      <c r="AC1354" s="80"/>
      <c r="AD1354" s="80" t="s">
        <v>2412</v>
      </c>
      <c r="AE1354" s="76"/>
      <c r="AF1354" s="79" t="s">
        <v>2223</v>
      </c>
      <c r="AG1354" s="76" t="s">
        <v>3088</v>
      </c>
    </row>
    <row r="1355" spans="1:33" s="83" customFormat="1" ht="38.25" x14ac:dyDescent="0.25">
      <c r="A1355" s="74" t="s">
        <v>3205</v>
      </c>
      <c r="B1355" s="75" t="s">
        <v>7202</v>
      </c>
      <c r="C1355" s="76" t="s">
        <v>7205</v>
      </c>
      <c r="D1355" s="76" t="s">
        <v>4128</v>
      </c>
      <c r="E1355" s="75" t="s">
        <v>2219</v>
      </c>
      <c r="F1355" s="75" t="s">
        <v>2260</v>
      </c>
      <c r="G1355" s="77" t="s">
        <v>2338</v>
      </c>
      <c r="H1355" s="78">
        <v>77384916</v>
      </c>
      <c r="I1355" s="78">
        <v>77384916</v>
      </c>
      <c r="J1355" s="79" t="s">
        <v>2874</v>
      </c>
      <c r="K1355" s="79" t="s">
        <v>2221</v>
      </c>
      <c r="L1355" s="76" t="s">
        <v>7094</v>
      </c>
      <c r="M1355" s="76" t="s">
        <v>7204</v>
      </c>
      <c r="N1355" s="76" t="s">
        <v>7096</v>
      </c>
      <c r="O1355" s="76" t="s">
        <v>7097</v>
      </c>
      <c r="P1355" s="79"/>
      <c r="Q1355" s="79"/>
      <c r="R1355" s="79"/>
      <c r="S1355" s="79"/>
      <c r="T1355" s="79"/>
      <c r="U1355" s="80"/>
      <c r="V1355" s="80"/>
      <c r="W1355" s="79"/>
      <c r="X1355" s="81"/>
      <c r="Y1355" s="87"/>
      <c r="Z1355" s="79"/>
      <c r="AA1355" s="82" t="str">
        <f t="shared" si="24"/>
        <v/>
      </c>
      <c r="AB1355" s="80"/>
      <c r="AC1355" s="80"/>
      <c r="AD1355" s="80" t="s">
        <v>2412</v>
      </c>
      <c r="AE1355" s="76"/>
      <c r="AF1355" s="79" t="s">
        <v>2223</v>
      </c>
      <c r="AG1355" s="76" t="s">
        <v>3088</v>
      </c>
    </row>
    <row r="1356" spans="1:33" s="83" customFormat="1" ht="38.25" x14ac:dyDescent="0.25">
      <c r="A1356" s="74" t="s">
        <v>3205</v>
      </c>
      <c r="B1356" s="75" t="s">
        <v>7206</v>
      </c>
      <c r="C1356" s="76" t="s">
        <v>7207</v>
      </c>
      <c r="D1356" s="76" t="s">
        <v>4128</v>
      </c>
      <c r="E1356" s="75" t="s">
        <v>2292</v>
      </c>
      <c r="F1356" s="75" t="s">
        <v>2291</v>
      </c>
      <c r="G1356" s="77" t="s">
        <v>2338</v>
      </c>
      <c r="H1356" s="78">
        <v>100000000</v>
      </c>
      <c r="I1356" s="78">
        <v>100000000</v>
      </c>
      <c r="J1356" s="79" t="s">
        <v>2874</v>
      </c>
      <c r="K1356" s="79" t="s">
        <v>2221</v>
      </c>
      <c r="L1356" s="76" t="s">
        <v>7164</v>
      </c>
      <c r="M1356" s="76" t="s">
        <v>7129</v>
      </c>
      <c r="N1356" s="76" t="s">
        <v>7208</v>
      </c>
      <c r="O1356" s="76" t="s">
        <v>7166</v>
      </c>
      <c r="P1356" s="79"/>
      <c r="Q1356" s="79"/>
      <c r="R1356" s="79"/>
      <c r="S1356" s="79"/>
      <c r="T1356" s="79"/>
      <c r="U1356" s="80"/>
      <c r="V1356" s="80"/>
      <c r="W1356" s="79"/>
      <c r="X1356" s="81"/>
      <c r="Y1356" s="87"/>
      <c r="Z1356" s="79"/>
      <c r="AA1356" s="82" t="str">
        <f t="shared" si="24"/>
        <v/>
      </c>
      <c r="AB1356" s="80"/>
      <c r="AC1356" s="80"/>
      <c r="AD1356" s="80" t="s">
        <v>2412</v>
      </c>
      <c r="AE1356" s="76"/>
      <c r="AF1356" s="79" t="s">
        <v>2223</v>
      </c>
      <c r="AG1356" s="76" t="s">
        <v>3088</v>
      </c>
    </row>
    <row r="1357" spans="1:33" s="83" customFormat="1" ht="38.25" x14ac:dyDescent="0.25">
      <c r="A1357" s="74" t="s">
        <v>3205</v>
      </c>
      <c r="B1357" s="75">
        <v>78181500</v>
      </c>
      <c r="C1357" s="76" t="s">
        <v>7209</v>
      </c>
      <c r="D1357" s="76" t="s">
        <v>4128</v>
      </c>
      <c r="E1357" s="75" t="s">
        <v>2219</v>
      </c>
      <c r="F1357" s="75" t="s">
        <v>2260</v>
      </c>
      <c r="G1357" s="77" t="s">
        <v>2338</v>
      </c>
      <c r="H1357" s="78">
        <v>70000000</v>
      </c>
      <c r="I1357" s="78">
        <v>70000000</v>
      </c>
      <c r="J1357" s="79" t="s">
        <v>2874</v>
      </c>
      <c r="K1357" s="79" t="s">
        <v>2221</v>
      </c>
      <c r="L1357" s="76" t="s">
        <v>4112</v>
      </c>
      <c r="M1357" s="76" t="s">
        <v>2759</v>
      </c>
      <c r="N1357" s="76" t="s">
        <v>2760</v>
      </c>
      <c r="O1357" s="76" t="s">
        <v>2761</v>
      </c>
      <c r="P1357" s="79"/>
      <c r="Q1357" s="79"/>
      <c r="R1357" s="79"/>
      <c r="S1357" s="79"/>
      <c r="T1357" s="79"/>
      <c r="U1357" s="80"/>
      <c r="V1357" s="80"/>
      <c r="W1357" s="79"/>
      <c r="X1357" s="81"/>
      <c r="Y1357" s="87"/>
      <c r="Z1357" s="79"/>
      <c r="AA1357" s="82" t="str">
        <f t="shared" ref="AA1357:AA1420" si="25">+IF(AND(W1357="",X1357="",Y1357="",Z1357=""),"",IF(AND(W1357&lt;&gt;"",X1357="",Y1357="",Z1357=""),0%,IF(AND(W1357&lt;&gt;"",X1357&lt;&gt;"",Y1357="",Z1357=""),33%,IF(AND(W1357&lt;&gt;"",X1357&lt;&gt;"",Y1357&lt;&gt;"",Z1357=""),66%,IF(AND(W1357&lt;&gt;"",X1357&lt;&gt;"",Y1357&lt;&gt;"",Z1357&lt;&gt;""),100%,"Información incompleta")))))</f>
        <v/>
      </c>
      <c r="AB1357" s="80"/>
      <c r="AC1357" s="80"/>
      <c r="AD1357" s="80" t="s">
        <v>2412</v>
      </c>
      <c r="AE1357" s="76"/>
      <c r="AF1357" s="79" t="s">
        <v>2223</v>
      </c>
      <c r="AG1357" s="76" t="s">
        <v>3088</v>
      </c>
    </row>
    <row r="1358" spans="1:33" s="83" customFormat="1" ht="38.25" x14ac:dyDescent="0.25">
      <c r="A1358" s="74" t="s">
        <v>3205</v>
      </c>
      <c r="B1358" s="75">
        <v>70111703</v>
      </c>
      <c r="C1358" s="76" t="s">
        <v>7210</v>
      </c>
      <c r="D1358" s="76" t="s">
        <v>4128</v>
      </c>
      <c r="E1358" s="75" t="s">
        <v>2488</v>
      </c>
      <c r="F1358" s="75" t="s">
        <v>2260</v>
      </c>
      <c r="G1358" s="77" t="s">
        <v>2338</v>
      </c>
      <c r="H1358" s="78">
        <v>65000000</v>
      </c>
      <c r="I1358" s="78">
        <v>65000000</v>
      </c>
      <c r="J1358" s="79" t="s">
        <v>2874</v>
      </c>
      <c r="K1358" s="79" t="s">
        <v>2221</v>
      </c>
      <c r="L1358" s="76" t="s">
        <v>7179</v>
      </c>
      <c r="M1358" s="76" t="s">
        <v>7129</v>
      </c>
      <c r="N1358" s="76" t="s">
        <v>7180</v>
      </c>
      <c r="O1358" s="76" t="s">
        <v>7181</v>
      </c>
      <c r="P1358" s="79"/>
      <c r="Q1358" s="79"/>
      <c r="R1358" s="79"/>
      <c r="S1358" s="79"/>
      <c r="T1358" s="79"/>
      <c r="U1358" s="80"/>
      <c r="V1358" s="80"/>
      <c r="W1358" s="79"/>
      <c r="X1358" s="81"/>
      <c r="Y1358" s="87"/>
      <c r="Z1358" s="79"/>
      <c r="AA1358" s="82" t="str">
        <f t="shared" si="25"/>
        <v/>
      </c>
      <c r="AB1358" s="80"/>
      <c r="AC1358" s="80"/>
      <c r="AD1358" s="80" t="s">
        <v>2412</v>
      </c>
      <c r="AE1358" s="76"/>
      <c r="AF1358" s="79" t="s">
        <v>2223</v>
      </c>
      <c r="AG1358" s="76" t="s">
        <v>3088</v>
      </c>
    </row>
    <row r="1359" spans="1:33" s="83" customFormat="1" ht="38.25" x14ac:dyDescent="0.25">
      <c r="A1359" s="74" t="s">
        <v>3205</v>
      </c>
      <c r="B1359" s="75">
        <v>72121101</v>
      </c>
      <c r="C1359" s="76" t="s">
        <v>7211</v>
      </c>
      <c r="D1359" s="76" t="s">
        <v>3168</v>
      </c>
      <c r="E1359" s="75" t="s">
        <v>2347</v>
      </c>
      <c r="F1359" s="75" t="s">
        <v>2260</v>
      </c>
      <c r="G1359" s="77" t="s">
        <v>2338</v>
      </c>
      <c r="H1359" s="78">
        <v>74500000</v>
      </c>
      <c r="I1359" s="78">
        <v>74500000</v>
      </c>
      <c r="J1359" s="79" t="s">
        <v>2874</v>
      </c>
      <c r="K1359" s="79" t="s">
        <v>2221</v>
      </c>
      <c r="L1359" s="76" t="s">
        <v>7179</v>
      </c>
      <c r="M1359" s="76" t="s">
        <v>7129</v>
      </c>
      <c r="N1359" s="76" t="s">
        <v>7180</v>
      </c>
      <c r="O1359" s="76" t="s">
        <v>7181</v>
      </c>
      <c r="P1359" s="79"/>
      <c r="Q1359" s="79"/>
      <c r="R1359" s="79"/>
      <c r="S1359" s="79"/>
      <c r="T1359" s="79"/>
      <c r="U1359" s="80"/>
      <c r="V1359" s="80"/>
      <c r="W1359" s="79"/>
      <c r="X1359" s="81"/>
      <c r="Y1359" s="87"/>
      <c r="Z1359" s="79"/>
      <c r="AA1359" s="82" t="str">
        <f t="shared" si="25"/>
        <v/>
      </c>
      <c r="AB1359" s="80"/>
      <c r="AC1359" s="80"/>
      <c r="AD1359" s="80" t="s">
        <v>2412</v>
      </c>
      <c r="AE1359" s="76"/>
      <c r="AF1359" s="79" t="s">
        <v>2223</v>
      </c>
      <c r="AG1359" s="76" t="s">
        <v>3088</v>
      </c>
    </row>
    <row r="1360" spans="1:33" s="83" customFormat="1" ht="38.25" x14ac:dyDescent="0.25">
      <c r="A1360" s="74" t="s">
        <v>3205</v>
      </c>
      <c r="B1360" s="75">
        <v>39111700</v>
      </c>
      <c r="C1360" s="76" t="s">
        <v>7212</v>
      </c>
      <c r="D1360" s="76" t="s">
        <v>3168</v>
      </c>
      <c r="E1360" s="75" t="s">
        <v>2219</v>
      </c>
      <c r="F1360" s="75" t="s">
        <v>2260</v>
      </c>
      <c r="G1360" s="77" t="s">
        <v>2338</v>
      </c>
      <c r="H1360" s="78">
        <v>45000000</v>
      </c>
      <c r="I1360" s="78">
        <v>45000000</v>
      </c>
      <c r="J1360" s="79" t="s">
        <v>2874</v>
      </c>
      <c r="K1360" s="79" t="s">
        <v>2221</v>
      </c>
      <c r="L1360" s="76" t="s">
        <v>7192</v>
      </c>
      <c r="M1360" s="76" t="s">
        <v>7129</v>
      </c>
      <c r="N1360" s="76" t="s">
        <v>7193</v>
      </c>
      <c r="O1360" s="76" t="s">
        <v>7194</v>
      </c>
      <c r="P1360" s="79"/>
      <c r="Q1360" s="79"/>
      <c r="R1360" s="79"/>
      <c r="S1360" s="79"/>
      <c r="T1360" s="79"/>
      <c r="U1360" s="80"/>
      <c r="V1360" s="80"/>
      <c r="W1360" s="79"/>
      <c r="X1360" s="81"/>
      <c r="Y1360" s="87"/>
      <c r="Z1360" s="79"/>
      <c r="AA1360" s="82" t="str">
        <f t="shared" si="25"/>
        <v/>
      </c>
      <c r="AB1360" s="80"/>
      <c r="AC1360" s="80"/>
      <c r="AD1360" s="80" t="s">
        <v>2412</v>
      </c>
      <c r="AE1360" s="76"/>
      <c r="AF1360" s="79" t="s">
        <v>2223</v>
      </c>
      <c r="AG1360" s="76" t="s">
        <v>3088</v>
      </c>
    </row>
    <row r="1361" spans="1:33" s="83" customFormat="1" ht="38.25" x14ac:dyDescent="0.25">
      <c r="A1361" s="74" t="s">
        <v>3205</v>
      </c>
      <c r="B1361" s="75">
        <v>46191601</v>
      </c>
      <c r="C1361" s="76" t="s">
        <v>7213</v>
      </c>
      <c r="D1361" s="76" t="s">
        <v>3168</v>
      </c>
      <c r="E1361" s="75" t="s">
        <v>2219</v>
      </c>
      <c r="F1361" s="75" t="s">
        <v>2260</v>
      </c>
      <c r="G1361" s="77" t="s">
        <v>2338</v>
      </c>
      <c r="H1361" s="78">
        <v>24548014</v>
      </c>
      <c r="I1361" s="78">
        <v>24548014</v>
      </c>
      <c r="J1361" s="79" t="s">
        <v>2874</v>
      </c>
      <c r="K1361" s="79" t="s">
        <v>2221</v>
      </c>
      <c r="L1361" s="76" t="s">
        <v>7094</v>
      </c>
      <c r="M1361" s="76" t="s">
        <v>7204</v>
      </c>
      <c r="N1361" s="76" t="s">
        <v>7096</v>
      </c>
      <c r="O1361" s="76" t="s">
        <v>7097</v>
      </c>
      <c r="P1361" s="79"/>
      <c r="Q1361" s="79"/>
      <c r="R1361" s="79"/>
      <c r="S1361" s="79"/>
      <c r="T1361" s="79"/>
      <c r="U1361" s="80"/>
      <c r="V1361" s="80"/>
      <c r="W1361" s="79"/>
      <c r="X1361" s="81"/>
      <c r="Y1361" s="87"/>
      <c r="Z1361" s="79"/>
      <c r="AA1361" s="82" t="str">
        <f t="shared" si="25"/>
        <v/>
      </c>
      <c r="AB1361" s="80"/>
      <c r="AC1361" s="80"/>
      <c r="AD1361" s="80" t="s">
        <v>2412</v>
      </c>
      <c r="AE1361" s="76"/>
      <c r="AF1361" s="79" t="s">
        <v>2223</v>
      </c>
      <c r="AG1361" s="76" t="s">
        <v>3088</v>
      </c>
    </row>
    <row r="1362" spans="1:33" s="83" customFormat="1" ht="51" x14ac:dyDescent="0.25">
      <c r="A1362" s="74" t="s">
        <v>3205</v>
      </c>
      <c r="B1362" s="75">
        <v>72102100</v>
      </c>
      <c r="C1362" s="76" t="s">
        <v>7214</v>
      </c>
      <c r="D1362" s="76" t="s">
        <v>3168</v>
      </c>
      <c r="E1362" s="75" t="s">
        <v>2224</v>
      </c>
      <c r="F1362" s="75" t="s">
        <v>2260</v>
      </c>
      <c r="G1362" s="77" t="s">
        <v>2338</v>
      </c>
      <c r="H1362" s="78">
        <v>44593473</v>
      </c>
      <c r="I1362" s="78">
        <v>44593473</v>
      </c>
      <c r="J1362" s="79" t="s">
        <v>2874</v>
      </c>
      <c r="K1362" s="79" t="s">
        <v>2221</v>
      </c>
      <c r="L1362" s="76" t="s">
        <v>7094</v>
      </c>
      <c r="M1362" s="76" t="s">
        <v>7204</v>
      </c>
      <c r="N1362" s="76" t="s">
        <v>7096</v>
      </c>
      <c r="O1362" s="76" t="s">
        <v>7097</v>
      </c>
      <c r="P1362" s="79"/>
      <c r="Q1362" s="79"/>
      <c r="R1362" s="79"/>
      <c r="S1362" s="79"/>
      <c r="T1362" s="79"/>
      <c r="U1362" s="80"/>
      <c r="V1362" s="80"/>
      <c r="W1362" s="79"/>
      <c r="X1362" s="81"/>
      <c r="Y1362" s="87"/>
      <c r="Z1362" s="79"/>
      <c r="AA1362" s="82" t="str">
        <f t="shared" si="25"/>
        <v/>
      </c>
      <c r="AB1362" s="80"/>
      <c r="AC1362" s="80"/>
      <c r="AD1362" s="80" t="s">
        <v>2412</v>
      </c>
      <c r="AE1362" s="76"/>
      <c r="AF1362" s="79" t="s">
        <v>2223</v>
      </c>
      <c r="AG1362" s="76" t="s">
        <v>3088</v>
      </c>
    </row>
    <row r="1363" spans="1:33" s="83" customFormat="1" ht="76.5" x14ac:dyDescent="0.25">
      <c r="A1363" s="74" t="s">
        <v>3205</v>
      </c>
      <c r="B1363" s="75">
        <v>72102900</v>
      </c>
      <c r="C1363" s="76" t="s">
        <v>7215</v>
      </c>
      <c r="D1363" s="76" t="s">
        <v>3168</v>
      </c>
      <c r="E1363" s="75" t="s">
        <v>2224</v>
      </c>
      <c r="F1363" s="75" t="s">
        <v>2326</v>
      </c>
      <c r="G1363" s="77" t="s">
        <v>2338</v>
      </c>
      <c r="H1363" s="78">
        <v>100000000</v>
      </c>
      <c r="I1363" s="78">
        <v>100000000</v>
      </c>
      <c r="J1363" s="79" t="s">
        <v>2874</v>
      </c>
      <c r="K1363" s="79" t="s">
        <v>2221</v>
      </c>
      <c r="L1363" s="76" t="s">
        <v>7164</v>
      </c>
      <c r="M1363" s="76" t="s">
        <v>7129</v>
      </c>
      <c r="N1363" s="76" t="s">
        <v>7165</v>
      </c>
      <c r="O1363" s="76" t="s">
        <v>7166</v>
      </c>
      <c r="P1363" s="79"/>
      <c r="Q1363" s="79"/>
      <c r="R1363" s="79"/>
      <c r="S1363" s="79"/>
      <c r="T1363" s="79"/>
      <c r="U1363" s="80"/>
      <c r="V1363" s="80"/>
      <c r="W1363" s="79"/>
      <c r="X1363" s="81"/>
      <c r="Y1363" s="87"/>
      <c r="Z1363" s="79"/>
      <c r="AA1363" s="82" t="str">
        <f t="shared" si="25"/>
        <v/>
      </c>
      <c r="AB1363" s="80"/>
      <c r="AC1363" s="80"/>
      <c r="AD1363" s="80" t="s">
        <v>2412</v>
      </c>
      <c r="AE1363" s="76"/>
      <c r="AF1363" s="79" t="s">
        <v>2223</v>
      </c>
      <c r="AG1363" s="76" t="s">
        <v>3088</v>
      </c>
    </row>
    <row r="1364" spans="1:33" s="83" customFormat="1" ht="51" x14ac:dyDescent="0.25">
      <c r="A1364" s="74" t="s">
        <v>3205</v>
      </c>
      <c r="B1364" s="75" t="s">
        <v>7202</v>
      </c>
      <c r="C1364" s="76" t="s">
        <v>7216</v>
      </c>
      <c r="D1364" s="76" t="s">
        <v>3160</v>
      </c>
      <c r="E1364" s="75" t="s">
        <v>2224</v>
      </c>
      <c r="F1364" s="75" t="s">
        <v>2291</v>
      </c>
      <c r="G1364" s="77" t="s">
        <v>2338</v>
      </c>
      <c r="H1364" s="78">
        <v>468000000</v>
      </c>
      <c r="I1364" s="78">
        <v>468000000</v>
      </c>
      <c r="J1364" s="79" t="s">
        <v>2874</v>
      </c>
      <c r="K1364" s="79" t="s">
        <v>2221</v>
      </c>
      <c r="L1364" s="76" t="s">
        <v>7217</v>
      </c>
      <c r="M1364" s="76" t="s">
        <v>2759</v>
      </c>
      <c r="N1364" s="76" t="s">
        <v>2760</v>
      </c>
      <c r="O1364" s="76" t="s">
        <v>2761</v>
      </c>
      <c r="P1364" s="79"/>
      <c r="Q1364" s="79"/>
      <c r="R1364" s="79"/>
      <c r="S1364" s="79"/>
      <c r="T1364" s="79"/>
      <c r="U1364" s="80"/>
      <c r="V1364" s="80"/>
      <c r="W1364" s="79"/>
      <c r="X1364" s="81"/>
      <c r="Y1364" s="87"/>
      <c r="Z1364" s="79"/>
      <c r="AA1364" s="82" t="str">
        <f t="shared" si="25"/>
        <v/>
      </c>
      <c r="AB1364" s="80"/>
      <c r="AC1364" s="80"/>
      <c r="AD1364" s="80" t="s">
        <v>2412</v>
      </c>
      <c r="AE1364" s="76" t="s">
        <v>7218</v>
      </c>
      <c r="AF1364" s="79" t="s">
        <v>2223</v>
      </c>
      <c r="AG1364" s="76" t="s">
        <v>3088</v>
      </c>
    </row>
    <row r="1365" spans="1:33" s="83" customFormat="1" ht="51" x14ac:dyDescent="0.25">
      <c r="A1365" s="74" t="s">
        <v>3205</v>
      </c>
      <c r="B1365" s="75">
        <v>72102900</v>
      </c>
      <c r="C1365" s="76" t="s">
        <v>7219</v>
      </c>
      <c r="D1365" s="76" t="s">
        <v>3163</v>
      </c>
      <c r="E1365" s="75" t="s">
        <v>2224</v>
      </c>
      <c r="F1365" s="75" t="s">
        <v>2326</v>
      </c>
      <c r="G1365" s="77" t="s">
        <v>2338</v>
      </c>
      <c r="H1365" s="78">
        <v>450000000</v>
      </c>
      <c r="I1365" s="78">
        <v>450000000</v>
      </c>
      <c r="J1365" s="79" t="s">
        <v>2874</v>
      </c>
      <c r="K1365" s="79" t="s">
        <v>2221</v>
      </c>
      <c r="L1365" s="76" t="s">
        <v>7220</v>
      </c>
      <c r="M1365" s="76" t="s">
        <v>7129</v>
      </c>
      <c r="N1365" s="76" t="s">
        <v>7165</v>
      </c>
      <c r="O1365" s="76" t="s">
        <v>7166</v>
      </c>
      <c r="P1365" s="79"/>
      <c r="Q1365" s="79"/>
      <c r="R1365" s="79"/>
      <c r="S1365" s="79"/>
      <c r="T1365" s="79"/>
      <c r="U1365" s="80"/>
      <c r="V1365" s="80"/>
      <c r="W1365" s="79"/>
      <c r="X1365" s="81"/>
      <c r="Y1365" s="87"/>
      <c r="Z1365" s="79"/>
      <c r="AA1365" s="82" t="str">
        <f t="shared" si="25"/>
        <v/>
      </c>
      <c r="AB1365" s="80"/>
      <c r="AC1365" s="80"/>
      <c r="AD1365" s="80" t="s">
        <v>2412</v>
      </c>
      <c r="AE1365" s="76"/>
      <c r="AF1365" s="79" t="s">
        <v>2223</v>
      </c>
      <c r="AG1365" s="76" t="s">
        <v>3088</v>
      </c>
    </row>
    <row r="1366" spans="1:33" s="83" customFormat="1" ht="38.25" x14ac:dyDescent="0.25">
      <c r="A1366" s="74" t="s">
        <v>3205</v>
      </c>
      <c r="B1366" s="75">
        <v>82121903</v>
      </c>
      <c r="C1366" s="76" t="s">
        <v>7221</v>
      </c>
      <c r="D1366" s="76" t="s">
        <v>3163</v>
      </c>
      <c r="E1366" s="75" t="s">
        <v>2224</v>
      </c>
      <c r="F1366" s="75" t="s">
        <v>2260</v>
      </c>
      <c r="G1366" s="77" t="s">
        <v>2338</v>
      </c>
      <c r="H1366" s="78">
        <v>30000000</v>
      </c>
      <c r="I1366" s="78">
        <v>30000000</v>
      </c>
      <c r="J1366" s="79" t="s">
        <v>2874</v>
      </c>
      <c r="K1366" s="79" t="s">
        <v>2221</v>
      </c>
      <c r="L1366" s="76" t="s">
        <v>7222</v>
      </c>
      <c r="M1366" s="76" t="s">
        <v>2774</v>
      </c>
      <c r="N1366" s="76" t="s">
        <v>7223</v>
      </c>
      <c r="O1366" s="76" t="s">
        <v>7224</v>
      </c>
      <c r="P1366" s="79"/>
      <c r="Q1366" s="79"/>
      <c r="R1366" s="79"/>
      <c r="S1366" s="79"/>
      <c r="T1366" s="79"/>
      <c r="U1366" s="80"/>
      <c r="V1366" s="80"/>
      <c r="W1366" s="79"/>
      <c r="X1366" s="81"/>
      <c r="Y1366" s="87"/>
      <c r="Z1366" s="79"/>
      <c r="AA1366" s="82" t="str">
        <f t="shared" si="25"/>
        <v/>
      </c>
      <c r="AB1366" s="80"/>
      <c r="AC1366" s="80"/>
      <c r="AD1366" s="80" t="s">
        <v>2412</v>
      </c>
      <c r="AE1366" s="76"/>
      <c r="AF1366" s="79" t="s">
        <v>2223</v>
      </c>
      <c r="AG1366" s="76" t="s">
        <v>3088</v>
      </c>
    </row>
    <row r="1367" spans="1:33" s="83" customFormat="1" ht="51" x14ac:dyDescent="0.25">
      <c r="A1367" s="74" t="s">
        <v>3205</v>
      </c>
      <c r="B1367" s="75">
        <v>82121903</v>
      </c>
      <c r="C1367" s="76" t="s">
        <v>7225</v>
      </c>
      <c r="D1367" s="76" t="s">
        <v>3163</v>
      </c>
      <c r="E1367" s="75" t="s">
        <v>2302</v>
      </c>
      <c r="F1367" s="75" t="s">
        <v>2260</v>
      </c>
      <c r="G1367" s="77" t="s">
        <v>2338</v>
      </c>
      <c r="H1367" s="78">
        <v>10000000</v>
      </c>
      <c r="I1367" s="78">
        <v>10000000</v>
      </c>
      <c r="J1367" s="79" t="s">
        <v>2874</v>
      </c>
      <c r="K1367" s="79" t="s">
        <v>2221</v>
      </c>
      <c r="L1367" s="76" t="s">
        <v>7226</v>
      </c>
      <c r="M1367" s="76" t="s">
        <v>7227</v>
      </c>
      <c r="N1367" s="76" t="s">
        <v>7228</v>
      </c>
      <c r="O1367" s="76" t="s">
        <v>7229</v>
      </c>
      <c r="P1367" s="79"/>
      <c r="Q1367" s="79"/>
      <c r="R1367" s="79"/>
      <c r="S1367" s="79"/>
      <c r="T1367" s="79"/>
      <c r="U1367" s="80"/>
      <c r="V1367" s="80"/>
      <c r="W1367" s="79"/>
      <c r="X1367" s="81"/>
      <c r="Y1367" s="87"/>
      <c r="Z1367" s="79"/>
      <c r="AA1367" s="82" t="str">
        <f t="shared" si="25"/>
        <v/>
      </c>
      <c r="AB1367" s="80"/>
      <c r="AC1367" s="80"/>
      <c r="AD1367" s="80" t="s">
        <v>2412</v>
      </c>
      <c r="AE1367" s="76"/>
      <c r="AF1367" s="79" t="s">
        <v>2223</v>
      </c>
      <c r="AG1367" s="76" t="s">
        <v>3088</v>
      </c>
    </row>
    <row r="1368" spans="1:33" s="83" customFormat="1" ht="38.25" x14ac:dyDescent="0.25">
      <c r="A1368" s="74" t="s">
        <v>3205</v>
      </c>
      <c r="B1368" s="75">
        <v>81112200</v>
      </c>
      <c r="C1368" s="76" t="s">
        <v>7230</v>
      </c>
      <c r="D1368" s="76" t="s">
        <v>3161</v>
      </c>
      <c r="E1368" s="75" t="s">
        <v>2515</v>
      </c>
      <c r="F1368" s="84" t="s">
        <v>2834</v>
      </c>
      <c r="G1368" s="77" t="s">
        <v>2338</v>
      </c>
      <c r="H1368" s="78">
        <v>206494771</v>
      </c>
      <c r="I1368" s="78">
        <v>206494771</v>
      </c>
      <c r="J1368" s="79" t="s">
        <v>2874</v>
      </c>
      <c r="K1368" s="79" t="s">
        <v>2221</v>
      </c>
      <c r="L1368" s="76" t="s">
        <v>7192</v>
      </c>
      <c r="M1368" s="76" t="s">
        <v>7129</v>
      </c>
      <c r="N1368" s="76" t="s">
        <v>7193</v>
      </c>
      <c r="O1368" s="76" t="s">
        <v>7194</v>
      </c>
      <c r="P1368" s="79"/>
      <c r="Q1368" s="79"/>
      <c r="R1368" s="79"/>
      <c r="S1368" s="79"/>
      <c r="T1368" s="79"/>
      <c r="U1368" s="80"/>
      <c r="V1368" s="80"/>
      <c r="W1368" s="79"/>
      <c r="X1368" s="81"/>
      <c r="Y1368" s="87"/>
      <c r="Z1368" s="79"/>
      <c r="AA1368" s="82" t="str">
        <f t="shared" si="25"/>
        <v/>
      </c>
      <c r="AB1368" s="80"/>
      <c r="AC1368" s="80"/>
      <c r="AD1368" s="80" t="s">
        <v>2412</v>
      </c>
      <c r="AE1368" s="76"/>
      <c r="AF1368" s="79" t="s">
        <v>2223</v>
      </c>
      <c r="AG1368" s="76" t="s">
        <v>3088</v>
      </c>
    </row>
    <row r="1369" spans="1:33" s="83" customFormat="1" ht="76.5" x14ac:dyDescent="0.25">
      <c r="A1369" s="74" t="s">
        <v>3205</v>
      </c>
      <c r="B1369" s="75">
        <v>56112102</v>
      </c>
      <c r="C1369" s="76" t="s">
        <v>7231</v>
      </c>
      <c r="D1369" s="76" t="s">
        <v>3168</v>
      </c>
      <c r="E1369" s="75" t="s">
        <v>2224</v>
      </c>
      <c r="F1369" s="75" t="s">
        <v>2260</v>
      </c>
      <c r="G1369" s="77" t="s">
        <v>2338</v>
      </c>
      <c r="H1369" s="78">
        <v>15000000</v>
      </c>
      <c r="I1369" s="78">
        <v>15000000</v>
      </c>
      <c r="J1369" s="79" t="s">
        <v>2874</v>
      </c>
      <c r="K1369" s="79" t="s">
        <v>2221</v>
      </c>
      <c r="L1369" s="76" t="s">
        <v>4112</v>
      </c>
      <c r="M1369" s="76" t="s">
        <v>6702</v>
      </c>
      <c r="N1369" s="76" t="s">
        <v>2760</v>
      </c>
      <c r="O1369" s="76" t="s">
        <v>2761</v>
      </c>
      <c r="P1369" s="79" t="s">
        <v>3206</v>
      </c>
      <c r="Q1369" s="79" t="s">
        <v>7159</v>
      </c>
      <c r="R1369" s="79" t="s">
        <v>7160</v>
      </c>
      <c r="S1369" s="79">
        <v>220098</v>
      </c>
      <c r="T1369" s="79" t="s">
        <v>7232</v>
      </c>
      <c r="U1369" s="80" t="s">
        <v>7233</v>
      </c>
      <c r="V1369" s="80"/>
      <c r="W1369" s="79"/>
      <c r="X1369" s="81"/>
      <c r="Y1369" s="87"/>
      <c r="Z1369" s="79"/>
      <c r="AA1369" s="82" t="str">
        <f t="shared" si="25"/>
        <v/>
      </c>
      <c r="AB1369" s="80"/>
      <c r="AC1369" s="80"/>
      <c r="AD1369" s="80"/>
      <c r="AE1369" s="76"/>
      <c r="AF1369" s="79" t="s">
        <v>2223</v>
      </c>
      <c r="AG1369" s="76" t="s">
        <v>3088</v>
      </c>
    </row>
    <row r="1370" spans="1:33" s="83" customFormat="1" ht="76.5" x14ac:dyDescent="0.25">
      <c r="A1370" s="74" t="s">
        <v>3205</v>
      </c>
      <c r="B1370" s="75">
        <v>72103300</v>
      </c>
      <c r="C1370" s="76" t="s">
        <v>7234</v>
      </c>
      <c r="D1370" s="76" t="s">
        <v>3161</v>
      </c>
      <c r="E1370" s="75" t="s">
        <v>2237</v>
      </c>
      <c r="F1370" s="84" t="s">
        <v>4129</v>
      </c>
      <c r="G1370" s="77" t="s">
        <v>2338</v>
      </c>
      <c r="H1370" s="78">
        <v>1700000000</v>
      </c>
      <c r="I1370" s="78">
        <v>1700000000</v>
      </c>
      <c r="J1370" s="79" t="s">
        <v>2874</v>
      </c>
      <c r="K1370" s="79" t="s">
        <v>2221</v>
      </c>
      <c r="L1370" s="76" t="s">
        <v>7235</v>
      </c>
      <c r="M1370" s="76" t="s">
        <v>6702</v>
      </c>
      <c r="N1370" s="76" t="s">
        <v>7236</v>
      </c>
      <c r="O1370" s="76" t="s">
        <v>7194</v>
      </c>
      <c r="P1370" s="79" t="s">
        <v>3206</v>
      </c>
      <c r="Q1370" s="79" t="s">
        <v>7159</v>
      </c>
      <c r="R1370" s="79" t="s">
        <v>7160</v>
      </c>
      <c r="S1370" s="79">
        <v>220098</v>
      </c>
      <c r="T1370" s="79" t="s">
        <v>7232</v>
      </c>
      <c r="U1370" s="80" t="s">
        <v>7237</v>
      </c>
      <c r="V1370" s="80"/>
      <c r="W1370" s="79"/>
      <c r="X1370" s="81"/>
      <c r="Y1370" s="87"/>
      <c r="Z1370" s="79"/>
      <c r="AA1370" s="82" t="str">
        <f t="shared" si="25"/>
        <v/>
      </c>
      <c r="AB1370" s="80"/>
      <c r="AC1370" s="80"/>
      <c r="AD1370" s="80" t="s">
        <v>2412</v>
      </c>
      <c r="AE1370" s="76"/>
      <c r="AF1370" s="79" t="s">
        <v>2223</v>
      </c>
      <c r="AG1370" s="76" t="s">
        <v>3088</v>
      </c>
    </row>
    <row r="1371" spans="1:33" s="83" customFormat="1" ht="38.25" x14ac:dyDescent="0.25">
      <c r="A1371" s="74" t="s">
        <v>3205</v>
      </c>
      <c r="B1371" s="75">
        <v>92121700</v>
      </c>
      <c r="C1371" s="76" t="s">
        <v>7238</v>
      </c>
      <c r="D1371" s="76" t="s">
        <v>4128</v>
      </c>
      <c r="E1371" s="75" t="s">
        <v>2237</v>
      </c>
      <c r="F1371" s="75" t="s">
        <v>2291</v>
      </c>
      <c r="G1371" s="77" t="s">
        <v>2338</v>
      </c>
      <c r="H1371" s="78">
        <v>180000000</v>
      </c>
      <c r="I1371" s="78">
        <v>180000000</v>
      </c>
      <c r="J1371" s="79" t="s">
        <v>2874</v>
      </c>
      <c r="K1371" s="79" t="s">
        <v>2221</v>
      </c>
      <c r="L1371" s="76" t="s">
        <v>7239</v>
      </c>
      <c r="M1371" s="76" t="s">
        <v>7240</v>
      </c>
      <c r="N1371" s="76" t="s">
        <v>2760</v>
      </c>
      <c r="O1371" s="76" t="s">
        <v>2761</v>
      </c>
      <c r="P1371" s="79"/>
      <c r="Q1371" s="79"/>
      <c r="R1371" s="79"/>
      <c r="S1371" s="79"/>
      <c r="T1371" s="79"/>
      <c r="U1371" s="80"/>
      <c r="V1371" s="80"/>
      <c r="W1371" s="79"/>
      <c r="X1371" s="81"/>
      <c r="Y1371" s="87"/>
      <c r="Z1371" s="79"/>
      <c r="AA1371" s="82" t="str">
        <f t="shared" si="25"/>
        <v/>
      </c>
      <c r="AB1371" s="80"/>
      <c r="AC1371" s="80"/>
      <c r="AD1371" s="80" t="s">
        <v>2412</v>
      </c>
      <c r="AE1371" s="76"/>
      <c r="AF1371" s="79" t="s">
        <v>2223</v>
      </c>
      <c r="AG1371" s="76" t="s">
        <v>3088</v>
      </c>
    </row>
    <row r="1372" spans="1:33" s="83" customFormat="1" ht="38.25" x14ac:dyDescent="0.25">
      <c r="A1372" s="74" t="s">
        <v>3205</v>
      </c>
      <c r="B1372" s="75">
        <v>81112501</v>
      </c>
      <c r="C1372" s="76" t="s">
        <v>7241</v>
      </c>
      <c r="D1372" s="76" t="s">
        <v>3157</v>
      </c>
      <c r="E1372" s="75" t="s">
        <v>2302</v>
      </c>
      <c r="F1372" s="84" t="s">
        <v>2834</v>
      </c>
      <c r="G1372" s="77" t="s">
        <v>2338</v>
      </c>
      <c r="H1372" s="78">
        <v>150000000</v>
      </c>
      <c r="I1372" s="78">
        <v>150000000</v>
      </c>
      <c r="J1372" s="79" t="s">
        <v>2874</v>
      </c>
      <c r="K1372" s="79" t="s">
        <v>2221</v>
      </c>
      <c r="L1372" s="76" t="s">
        <v>7242</v>
      </c>
      <c r="M1372" s="76" t="s">
        <v>7243</v>
      </c>
      <c r="N1372" s="76" t="s">
        <v>7244</v>
      </c>
      <c r="O1372" s="76" t="s">
        <v>7245</v>
      </c>
      <c r="P1372" s="79"/>
      <c r="Q1372" s="79"/>
      <c r="R1372" s="79"/>
      <c r="S1372" s="79"/>
      <c r="T1372" s="79"/>
      <c r="U1372" s="80"/>
      <c r="V1372" s="80"/>
      <c r="W1372" s="79"/>
      <c r="X1372" s="81"/>
      <c r="Y1372" s="87"/>
      <c r="Z1372" s="79"/>
      <c r="AA1372" s="82" t="str">
        <f t="shared" si="25"/>
        <v/>
      </c>
      <c r="AB1372" s="80"/>
      <c r="AC1372" s="80"/>
      <c r="AD1372" s="80"/>
      <c r="AE1372" s="76"/>
      <c r="AF1372" s="79" t="s">
        <v>2223</v>
      </c>
      <c r="AG1372" s="76" t="s">
        <v>3088</v>
      </c>
    </row>
    <row r="1373" spans="1:33" s="83" customFormat="1" ht="89.25" x14ac:dyDescent="0.25">
      <c r="A1373" s="74" t="s">
        <v>3205</v>
      </c>
      <c r="B1373" s="75" t="s">
        <v>7246</v>
      </c>
      <c r="C1373" s="76" t="s">
        <v>7247</v>
      </c>
      <c r="D1373" s="76" t="s">
        <v>3161</v>
      </c>
      <c r="E1373" s="75" t="s">
        <v>2224</v>
      </c>
      <c r="F1373" s="84" t="s">
        <v>2834</v>
      </c>
      <c r="G1373" s="77" t="s">
        <v>2338</v>
      </c>
      <c r="H1373" s="78">
        <v>500000000</v>
      </c>
      <c r="I1373" s="78">
        <v>500000000</v>
      </c>
      <c r="J1373" s="79" t="s">
        <v>2874</v>
      </c>
      <c r="K1373" s="79" t="s">
        <v>2221</v>
      </c>
      <c r="L1373" s="76" t="s">
        <v>7248</v>
      </c>
      <c r="M1373" s="76" t="s">
        <v>7249</v>
      </c>
      <c r="N1373" s="76" t="s">
        <v>7250</v>
      </c>
      <c r="O1373" s="76" t="s">
        <v>7251</v>
      </c>
      <c r="P1373" s="79"/>
      <c r="Q1373" s="79"/>
      <c r="R1373" s="79"/>
      <c r="S1373" s="79"/>
      <c r="T1373" s="79"/>
      <c r="U1373" s="80"/>
      <c r="V1373" s="80"/>
      <c r="W1373" s="79"/>
      <c r="X1373" s="81"/>
      <c r="Y1373" s="87"/>
      <c r="Z1373" s="79"/>
      <c r="AA1373" s="82" t="str">
        <f t="shared" si="25"/>
        <v/>
      </c>
      <c r="AB1373" s="80"/>
      <c r="AC1373" s="80"/>
      <c r="AD1373" s="80"/>
      <c r="AE1373" s="76"/>
      <c r="AF1373" s="79" t="s">
        <v>2223</v>
      </c>
      <c r="AG1373" s="76" t="s">
        <v>3088</v>
      </c>
    </row>
    <row r="1374" spans="1:33" s="83" customFormat="1" ht="38.25" x14ac:dyDescent="0.25">
      <c r="A1374" s="74" t="s">
        <v>3205</v>
      </c>
      <c r="B1374" s="75">
        <v>72121102</v>
      </c>
      <c r="C1374" s="76" t="s">
        <v>7252</v>
      </c>
      <c r="D1374" s="76" t="s">
        <v>3163</v>
      </c>
      <c r="E1374" s="75" t="s">
        <v>2224</v>
      </c>
      <c r="F1374" s="79" t="s">
        <v>2336</v>
      </c>
      <c r="G1374" s="77" t="s">
        <v>2338</v>
      </c>
      <c r="H1374" s="78">
        <v>950000000</v>
      </c>
      <c r="I1374" s="78">
        <v>950000000</v>
      </c>
      <c r="J1374" s="79" t="s">
        <v>2874</v>
      </c>
      <c r="K1374" s="79" t="s">
        <v>2221</v>
      </c>
      <c r="L1374" s="76" t="s">
        <v>7179</v>
      </c>
      <c r="M1374" s="76" t="s">
        <v>7129</v>
      </c>
      <c r="N1374" s="76" t="s">
        <v>7180</v>
      </c>
      <c r="O1374" s="76" t="s">
        <v>7181</v>
      </c>
      <c r="P1374" s="79"/>
      <c r="Q1374" s="79"/>
      <c r="R1374" s="79"/>
      <c r="S1374" s="79"/>
      <c r="T1374" s="79"/>
      <c r="U1374" s="80"/>
      <c r="V1374" s="80"/>
      <c r="W1374" s="79"/>
      <c r="X1374" s="81"/>
      <c r="Y1374" s="87"/>
      <c r="Z1374" s="79"/>
      <c r="AA1374" s="82" t="str">
        <f t="shared" si="25"/>
        <v/>
      </c>
      <c r="AB1374" s="80"/>
      <c r="AC1374" s="80"/>
      <c r="AD1374" s="76" t="s">
        <v>7253</v>
      </c>
      <c r="AF1374" s="79" t="s">
        <v>2223</v>
      </c>
      <c r="AG1374" s="76" t="s">
        <v>3088</v>
      </c>
    </row>
    <row r="1375" spans="1:33" s="83" customFormat="1" ht="38.25" x14ac:dyDescent="0.25">
      <c r="A1375" s="74" t="s">
        <v>3205</v>
      </c>
      <c r="B1375" s="75">
        <v>72102900</v>
      </c>
      <c r="C1375" s="76" t="s">
        <v>7254</v>
      </c>
      <c r="D1375" s="76" t="s">
        <v>3165</v>
      </c>
      <c r="E1375" s="75" t="s">
        <v>2237</v>
      </c>
      <c r="F1375" s="75" t="s">
        <v>2326</v>
      </c>
      <c r="G1375" s="77" t="s">
        <v>2338</v>
      </c>
      <c r="H1375" s="78">
        <v>211377561</v>
      </c>
      <c r="I1375" s="78">
        <v>280000000</v>
      </c>
      <c r="J1375" s="79" t="s">
        <v>2874</v>
      </c>
      <c r="K1375" s="79" t="s">
        <v>2221</v>
      </c>
      <c r="L1375" s="76" t="s">
        <v>7179</v>
      </c>
      <c r="M1375" s="76" t="s">
        <v>7129</v>
      </c>
      <c r="N1375" s="76" t="s">
        <v>7180</v>
      </c>
      <c r="O1375" s="76" t="s">
        <v>7181</v>
      </c>
      <c r="P1375" s="79"/>
      <c r="Q1375" s="79"/>
      <c r="R1375" s="79"/>
      <c r="S1375" s="79"/>
      <c r="T1375" s="79"/>
      <c r="U1375" s="80"/>
      <c r="V1375" s="80"/>
      <c r="W1375" s="79"/>
      <c r="X1375" s="81"/>
      <c r="Y1375" s="87"/>
      <c r="Z1375" s="79"/>
      <c r="AA1375" s="82" t="str">
        <f t="shared" si="25"/>
        <v/>
      </c>
      <c r="AB1375" s="80"/>
      <c r="AC1375" s="80"/>
      <c r="AD1375" s="76" t="s">
        <v>7253</v>
      </c>
      <c r="AF1375" s="79" t="s">
        <v>2223</v>
      </c>
      <c r="AG1375" s="76" t="s">
        <v>3088</v>
      </c>
    </row>
    <row r="1376" spans="1:33" s="83" customFormat="1" ht="76.5" x14ac:dyDescent="0.25">
      <c r="A1376" s="74" t="s">
        <v>3205</v>
      </c>
      <c r="B1376" s="75" t="s">
        <v>4364</v>
      </c>
      <c r="C1376" s="76" t="s">
        <v>7255</v>
      </c>
      <c r="D1376" s="76" t="s">
        <v>4128</v>
      </c>
      <c r="E1376" s="75" t="s">
        <v>2237</v>
      </c>
      <c r="F1376" s="84" t="s">
        <v>4129</v>
      </c>
      <c r="G1376" s="77" t="s">
        <v>2338</v>
      </c>
      <c r="H1376" s="78">
        <v>802808100</v>
      </c>
      <c r="I1376" s="78">
        <v>802808100</v>
      </c>
      <c r="J1376" s="79" t="s">
        <v>2874</v>
      </c>
      <c r="K1376" s="79" t="s">
        <v>2221</v>
      </c>
      <c r="L1376" s="76" t="s">
        <v>7256</v>
      </c>
      <c r="M1376" s="76" t="s">
        <v>2294</v>
      </c>
      <c r="N1376" s="76">
        <v>3839345</v>
      </c>
      <c r="O1376" s="76" t="s">
        <v>6925</v>
      </c>
      <c r="P1376" s="79" t="s">
        <v>3206</v>
      </c>
      <c r="Q1376" s="79" t="s">
        <v>7159</v>
      </c>
      <c r="R1376" s="79" t="s">
        <v>7160</v>
      </c>
      <c r="S1376" s="79">
        <v>220098</v>
      </c>
      <c r="T1376" s="79" t="s">
        <v>7159</v>
      </c>
      <c r="U1376" s="80" t="s">
        <v>7257</v>
      </c>
      <c r="V1376" s="80" t="s">
        <v>2233</v>
      </c>
      <c r="W1376" s="79" t="s">
        <v>2233</v>
      </c>
      <c r="X1376" s="81" t="s">
        <v>2233</v>
      </c>
      <c r="Y1376" s="87" t="s">
        <v>2233</v>
      </c>
      <c r="Z1376" s="79" t="s">
        <v>2233</v>
      </c>
      <c r="AA1376" s="82">
        <f t="shared" si="25"/>
        <v>1</v>
      </c>
      <c r="AB1376" s="80"/>
      <c r="AC1376" s="80">
        <v>43465</v>
      </c>
      <c r="AD1376" s="76" t="s">
        <v>7258</v>
      </c>
      <c r="AF1376" s="79" t="s">
        <v>2223</v>
      </c>
      <c r="AG1376" s="76" t="s">
        <v>3088</v>
      </c>
    </row>
    <row r="1377" spans="1:33" s="83" customFormat="1" ht="38.25" x14ac:dyDescent="0.25">
      <c r="A1377" s="74" t="s">
        <v>3205</v>
      </c>
      <c r="B1377" s="75">
        <v>80111504</v>
      </c>
      <c r="C1377" s="76" t="s">
        <v>7259</v>
      </c>
      <c r="D1377" s="76" t="s">
        <v>3168</v>
      </c>
      <c r="E1377" s="75" t="s">
        <v>2237</v>
      </c>
      <c r="F1377" s="84" t="s">
        <v>4129</v>
      </c>
      <c r="G1377" s="77" t="s">
        <v>2338</v>
      </c>
      <c r="H1377" s="78">
        <v>97749040</v>
      </c>
      <c r="I1377" s="78">
        <v>97749040</v>
      </c>
      <c r="J1377" s="79" t="s">
        <v>2874</v>
      </c>
      <c r="K1377" s="79" t="s">
        <v>2221</v>
      </c>
      <c r="L1377" s="76" t="s">
        <v>7256</v>
      </c>
      <c r="M1377" s="76" t="s">
        <v>2294</v>
      </c>
      <c r="N1377" s="76">
        <v>3839345</v>
      </c>
      <c r="O1377" s="76" t="s">
        <v>6925</v>
      </c>
      <c r="P1377" s="79"/>
      <c r="Q1377" s="79"/>
      <c r="R1377" s="79"/>
      <c r="S1377" s="79"/>
      <c r="T1377" s="79"/>
      <c r="U1377" s="80"/>
      <c r="V1377" s="80"/>
      <c r="W1377" s="79"/>
      <c r="X1377" s="81"/>
      <c r="Y1377" s="79"/>
      <c r="Z1377" s="79"/>
      <c r="AA1377" s="82" t="str">
        <f t="shared" si="25"/>
        <v/>
      </c>
      <c r="AB1377" s="80"/>
      <c r="AC1377" s="80"/>
      <c r="AD1377" s="80"/>
      <c r="AE1377" s="76"/>
      <c r="AF1377" s="79" t="s">
        <v>2223</v>
      </c>
      <c r="AG1377" s="76" t="s">
        <v>3088</v>
      </c>
    </row>
    <row r="1378" spans="1:33" s="83" customFormat="1" ht="38.25" x14ac:dyDescent="0.25">
      <c r="A1378" s="74" t="s">
        <v>2903</v>
      </c>
      <c r="B1378" s="75">
        <v>90121502</v>
      </c>
      <c r="C1378" s="76" t="s">
        <v>7260</v>
      </c>
      <c r="D1378" s="76" t="s">
        <v>4128</v>
      </c>
      <c r="E1378" s="75" t="s">
        <v>2237</v>
      </c>
      <c r="F1378" s="84" t="s">
        <v>4129</v>
      </c>
      <c r="G1378" s="77" t="s">
        <v>2338</v>
      </c>
      <c r="H1378" s="78">
        <v>63000000</v>
      </c>
      <c r="I1378" s="78">
        <v>55000000</v>
      </c>
      <c r="J1378" s="79" t="s">
        <v>4136</v>
      </c>
      <c r="K1378" s="79" t="s">
        <v>2544</v>
      </c>
      <c r="L1378" s="76" t="s">
        <v>7261</v>
      </c>
      <c r="M1378" s="76" t="s">
        <v>7262</v>
      </c>
      <c r="N1378" s="76">
        <v>3839109</v>
      </c>
      <c r="O1378" s="76" t="s">
        <v>7263</v>
      </c>
      <c r="P1378" s="79"/>
      <c r="Q1378" s="79"/>
      <c r="R1378" s="79"/>
      <c r="S1378" s="79" t="s">
        <v>4522</v>
      </c>
      <c r="T1378" s="79"/>
      <c r="U1378" s="80"/>
      <c r="V1378" s="80"/>
      <c r="W1378" s="79">
        <v>19953</v>
      </c>
      <c r="X1378" s="81"/>
      <c r="Y1378" s="79"/>
      <c r="Z1378" s="79"/>
      <c r="AA1378" s="82">
        <f t="shared" si="25"/>
        <v>0</v>
      </c>
      <c r="AB1378" s="80"/>
      <c r="AC1378" s="80"/>
      <c r="AD1378" s="80" t="s">
        <v>7264</v>
      </c>
      <c r="AE1378" s="76"/>
      <c r="AF1378" s="79" t="s">
        <v>2223</v>
      </c>
      <c r="AG1378" s="76" t="s">
        <v>3088</v>
      </c>
    </row>
    <row r="1379" spans="1:33" s="83" customFormat="1" ht="51" x14ac:dyDescent="0.25">
      <c r="A1379" s="74" t="s">
        <v>2903</v>
      </c>
      <c r="B1379" s="75">
        <v>78111800</v>
      </c>
      <c r="C1379" s="76" t="s">
        <v>7265</v>
      </c>
      <c r="D1379" s="76" t="s">
        <v>4128</v>
      </c>
      <c r="E1379" s="75" t="s">
        <v>2237</v>
      </c>
      <c r="F1379" s="84" t="s">
        <v>4129</v>
      </c>
      <c r="G1379" s="77" t="s">
        <v>2338</v>
      </c>
      <c r="H1379" s="78">
        <v>60000000</v>
      </c>
      <c r="I1379" s="78">
        <v>60000000</v>
      </c>
      <c r="J1379" s="79" t="s">
        <v>2874</v>
      </c>
      <c r="K1379" s="79" t="s">
        <v>2221</v>
      </c>
      <c r="L1379" s="76" t="s">
        <v>7261</v>
      </c>
      <c r="M1379" s="76" t="s">
        <v>7262</v>
      </c>
      <c r="N1379" s="76">
        <v>3839109</v>
      </c>
      <c r="O1379" s="76" t="s">
        <v>7263</v>
      </c>
      <c r="P1379" s="79"/>
      <c r="Q1379" s="79"/>
      <c r="R1379" s="79"/>
      <c r="S1379" s="79" t="s">
        <v>2909</v>
      </c>
      <c r="T1379" s="79"/>
      <c r="U1379" s="80"/>
      <c r="V1379" s="80"/>
      <c r="W1379" s="79">
        <v>19944</v>
      </c>
      <c r="X1379" s="81"/>
      <c r="Y1379" s="79"/>
      <c r="Z1379" s="79"/>
      <c r="AA1379" s="82">
        <f t="shared" si="25"/>
        <v>0</v>
      </c>
      <c r="AB1379" s="80"/>
      <c r="AC1379" s="80"/>
      <c r="AD1379" s="80" t="s">
        <v>7264</v>
      </c>
      <c r="AE1379" s="76"/>
      <c r="AF1379" s="79" t="s">
        <v>2223</v>
      </c>
      <c r="AG1379" s="76" t="s">
        <v>3088</v>
      </c>
    </row>
    <row r="1380" spans="1:33" s="83" customFormat="1" ht="51" x14ac:dyDescent="0.25">
      <c r="A1380" s="74" t="s">
        <v>2903</v>
      </c>
      <c r="B1380" s="75">
        <v>78111800</v>
      </c>
      <c r="C1380" s="76" t="s">
        <v>7265</v>
      </c>
      <c r="D1380" s="76" t="s">
        <v>4128</v>
      </c>
      <c r="E1380" s="75" t="s">
        <v>2237</v>
      </c>
      <c r="F1380" s="84" t="s">
        <v>4129</v>
      </c>
      <c r="G1380" s="77" t="s">
        <v>2338</v>
      </c>
      <c r="H1380" s="78">
        <v>40000000</v>
      </c>
      <c r="I1380" s="78">
        <v>40000000</v>
      </c>
      <c r="J1380" s="79" t="s">
        <v>2874</v>
      </c>
      <c r="K1380" s="79" t="s">
        <v>2221</v>
      </c>
      <c r="L1380" s="76" t="s">
        <v>7261</v>
      </c>
      <c r="M1380" s="76" t="s">
        <v>7262</v>
      </c>
      <c r="N1380" s="76">
        <v>3839109</v>
      </c>
      <c r="O1380" s="76" t="s">
        <v>7263</v>
      </c>
      <c r="P1380" s="79"/>
      <c r="Q1380" s="79"/>
      <c r="R1380" s="79"/>
      <c r="S1380" s="79" t="s">
        <v>2904</v>
      </c>
      <c r="T1380" s="79"/>
      <c r="U1380" s="80"/>
      <c r="V1380" s="80"/>
      <c r="W1380" s="79">
        <v>19948</v>
      </c>
      <c r="X1380" s="81"/>
      <c r="Y1380" s="79"/>
      <c r="Z1380" s="79"/>
      <c r="AA1380" s="82">
        <f t="shared" si="25"/>
        <v>0</v>
      </c>
      <c r="AB1380" s="80"/>
      <c r="AC1380" s="80"/>
      <c r="AD1380" s="80" t="s">
        <v>7264</v>
      </c>
      <c r="AE1380" s="76"/>
      <c r="AF1380" s="79" t="s">
        <v>2223</v>
      </c>
      <c r="AG1380" s="76" t="s">
        <v>3088</v>
      </c>
    </row>
    <row r="1381" spans="1:33" s="83" customFormat="1" ht="38.25" x14ac:dyDescent="0.25">
      <c r="A1381" s="74" t="s">
        <v>2903</v>
      </c>
      <c r="B1381" s="75">
        <v>81112500</v>
      </c>
      <c r="C1381" s="76" t="s">
        <v>7266</v>
      </c>
      <c r="D1381" s="76" t="s">
        <v>4128</v>
      </c>
      <c r="E1381" s="75" t="s">
        <v>2219</v>
      </c>
      <c r="F1381" s="84" t="s">
        <v>4129</v>
      </c>
      <c r="G1381" s="77" t="s">
        <v>2338</v>
      </c>
      <c r="H1381" s="78">
        <v>8000000</v>
      </c>
      <c r="I1381" s="78">
        <v>8000000</v>
      </c>
      <c r="J1381" s="79" t="s">
        <v>2874</v>
      </c>
      <c r="K1381" s="79" t="s">
        <v>2221</v>
      </c>
      <c r="L1381" s="76" t="s">
        <v>7261</v>
      </c>
      <c r="M1381" s="76" t="s">
        <v>7262</v>
      </c>
      <c r="N1381" s="76">
        <v>3839109</v>
      </c>
      <c r="O1381" s="76" t="s">
        <v>7263</v>
      </c>
      <c r="P1381" s="79"/>
      <c r="Q1381" s="79"/>
      <c r="R1381" s="79"/>
      <c r="S1381" s="79"/>
      <c r="T1381" s="79"/>
      <c r="U1381" s="80"/>
      <c r="V1381" s="80"/>
      <c r="W1381" s="79"/>
      <c r="X1381" s="81"/>
      <c r="Y1381" s="79"/>
      <c r="Z1381" s="79"/>
      <c r="AA1381" s="82" t="str">
        <f t="shared" si="25"/>
        <v/>
      </c>
      <c r="AB1381" s="80"/>
      <c r="AC1381" s="80"/>
      <c r="AD1381" s="80" t="s">
        <v>7267</v>
      </c>
      <c r="AE1381" s="76"/>
      <c r="AF1381" s="79" t="s">
        <v>2223</v>
      </c>
      <c r="AG1381" s="76" t="s">
        <v>3088</v>
      </c>
    </row>
    <row r="1382" spans="1:33" s="83" customFormat="1" ht="38.25" x14ac:dyDescent="0.25">
      <c r="A1382" s="74" t="s">
        <v>2903</v>
      </c>
      <c r="B1382" s="75">
        <v>80111504</v>
      </c>
      <c r="C1382" s="76" t="s">
        <v>7268</v>
      </c>
      <c r="D1382" s="76" t="s">
        <v>3168</v>
      </c>
      <c r="E1382" s="75" t="s">
        <v>2237</v>
      </c>
      <c r="F1382" s="84" t="s">
        <v>4129</v>
      </c>
      <c r="G1382" s="77" t="s">
        <v>2338</v>
      </c>
      <c r="H1382" s="78">
        <v>15000000</v>
      </c>
      <c r="I1382" s="78">
        <v>15000000</v>
      </c>
      <c r="J1382" s="79" t="s">
        <v>2874</v>
      </c>
      <c r="K1382" s="79" t="s">
        <v>2221</v>
      </c>
      <c r="L1382" s="76" t="s">
        <v>7261</v>
      </c>
      <c r="M1382" s="76" t="s">
        <v>7262</v>
      </c>
      <c r="N1382" s="76">
        <v>3839109</v>
      </c>
      <c r="O1382" s="76" t="s">
        <v>7263</v>
      </c>
      <c r="P1382" s="79"/>
      <c r="Q1382" s="79"/>
      <c r="R1382" s="79"/>
      <c r="S1382" s="79"/>
      <c r="T1382" s="79"/>
      <c r="U1382" s="80"/>
      <c r="V1382" s="80"/>
      <c r="W1382" s="79"/>
      <c r="X1382" s="81"/>
      <c r="Y1382" s="79"/>
      <c r="Z1382" s="79"/>
      <c r="AA1382" s="82" t="str">
        <f t="shared" si="25"/>
        <v/>
      </c>
      <c r="AB1382" s="80"/>
      <c r="AC1382" s="80"/>
      <c r="AD1382" s="80" t="s">
        <v>7269</v>
      </c>
      <c r="AE1382" s="76"/>
      <c r="AF1382" s="79" t="s">
        <v>2223</v>
      </c>
      <c r="AG1382" s="76" t="s">
        <v>3088</v>
      </c>
    </row>
    <row r="1383" spans="1:33" s="83" customFormat="1" ht="38.25" x14ac:dyDescent="0.25">
      <c r="A1383" s="74" t="s">
        <v>2903</v>
      </c>
      <c r="B1383" s="75">
        <v>14111700</v>
      </c>
      <c r="C1383" s="76" t="s">
        <v>3125</v>
      </c>
      <c r="D1383" s="76" t="s">
        <v>4128</v>
      </c>
      <c r="E1383" s="75" t="s">
        <v>2237</v>
      </c>
      <c r="F1383" s="84" t="s">
        <v>4129</v>
      </c>
      <c r="G1383" s="77" t="s">
        <v>2338</v>
      </c>
      <c r="H1383" s="78">
        <v>4494000</v>
      </c>
      <c r="I1383" s="78">
        <v>4494000</v>
      </c>
      <c r="J1383" s="79" t="s">
        <v>2874</v>
      </c>
      <c r="K1383" s="79" t="s">
        <v>2221</v>
      </c>
      <c r="L1383" s="76" t="s">
        <v>7261</v>
      </c>
      <c r="M1383" s="76" t="s">
        <v>7262</v>
      </c>
      <c r="N1383" s="76">
        <v>3839109</v>
      </c>
      <c r="O1383" s="76" t="s">
        <v>7263</v>
      </c>
      <c r="P1383" s="79"/>
      <c r="Q1383" s="79"/>
      <c r="R1383" s="79"/>
      <c r="S1383" s="79"/>
      <c r="T1383" s="79"/>
      <c r="U1383" s="80"/>
      <c r="V1383" s="80"/>
      <c r="W1383" s="79"/>
      <c r="X1383" s="81"/>
      <c r="Y1383" s="79"/>
      <c r="Z1383" s="79"/>
      <c r="AA1383" s="82" t="str">
        <f t="shared" si="25"/>
        <v/>
      </c>
      <c r="AB1383" s="80"/>
      <c r="AC1383" s="80"/>
      <c r="AD1383" s="80" t="s">
        <v>7264</v>
      </c>
      <c r="AE1383" s="76"/>
      <c r="AF1383" s="79" t="s">
        <v>2223</v>
      </c>
      <c r="AG1383" s="76" t="s">
        <v>3088</v>
      </c>
    </row>
    <row r="1384" spans="1:33" s="83" customFormat="1" ht="38.25" x14ac:dyDescent="0.25">
      <c r="A1384" s="74" t="s">
        <v>2903</v>
      </c>
      <c r="B1384" s="75">
        <v>72102900</v>
      </c>
      <c r="C1384" s="76" t="s">
        <v>7270</v>
      </c>
      <c r="D1384" s="76" t="s">
        <v>4128</v>
      </c>
      <c r="E1384" s="75" t="s">
        <v>2237</v>
      </c>
      <c r="F1384" s="84" t="s">
        <v>4129</v>
      </c>
      <c r="G1384" s="77" t="s">
        <v>2338</v>
      </c>
      <c r="H1384" s="78">
        <v>1227000</v>
      </c>
      <c r="I1384" s="78">
        <v>1227000</v>
      </c>
      <c r="J1384" s="79" t="s">
        <v>2874</v>
      </c>
      <c r="K1384" s="79" t="s">
        <v>2221</v>
      </c>
      <c r="L1384" s="76" t="s">
        <v>7261</v>
      </c>
      <c r="M1384" s="76" t="s">
        <v>7262</v>
      </c>
      <c r="N1384" s="76">
        <v>3839109</v>
      </c>
      <c r="O1384" s="76" t="s">
        <v>7263</v>
      </c>
      <c r="P1384" s="79"/>
      <c r="Q1384" s="79"/>
      <c r="R1384" s="79"/>
      <c r="S1384" s="79"/>
      <c r="T1384" s="79"/>
      <c r="U1384" s="80"/>
      <c r="V1384" s="80"/>
      <c r="W1384" s="79"/>
      <c r="X1384" s="81"/>
      <c r="Y1384" s="79"/>
      <c r="Z1384" s="79"/>
      <c r="AA1384" s="82" t="str">
        <f t="shared" si="25"/>
        <v/>
      </c>
      <c r="AB1384" s="80"/>
      <c r="AC1384" s="80"/>
      <c r="AD1384" s="80" t="s">
        <v>7264</v>
      </c>
      <c r="AE1384" s="76"/>
      <c r="AF1384" s="79" t="s">
        <v>2223</v>
      </c>
      <c r="AG1384" s="76" t="s">
        <v>3088</v>
      </c>
    </row>
    <row r="1385" spans="1:33" s="83" customFormat="1" ht="38.25" x14ac:dyDescent="0.25">
      <c r="A1385" s="74" t="s">
        <v>2903</v>
      </c>
      <c r="B1385" s="75">
        <v>55101500</v>
      </c>
      <c r="C1385" s="76" t="s">
        <v>3343</v>
      </c>
      <c r="D1385" s="76" t="s">
        <v>4128</v>
      </c>
      <c r="E1385" s="75" t="s">
        <v>2237</v>
      </c>
      <c r="F1385" s="84" t="s">
        <v>4129</v>
      </c>
      <c r="G1385" s="77" t="s">
        <v>2338</v>
      </c>
      <c r="H1385" s="78">
        <v>2921000</v>
      </c>
      <c r="I1385" s="78">
        <v>2921000</v>
      </c>
      <c r="J1385" s="79" t="s">
        <v>2874</v>
      </c>
      <c r="K1385" s="79" t="s">
        <v>2221</v>
      </c>
      <c r="L1385" s="76" t="s">
        <v>7261</v>
      </c>
      <c r="M1385" s="76" t="s">
        <v>7262</v>
      </c>
      <c r="N1385" s="76">
        <v>3839109</v>
      </c>
      <c r="O1385" s="76" t="s">
        <v>7263</v>
      </c>
      <c r="P1385" s="79"/>
      <c r="Q1385" s="79"/>
      <c r="R1385" s="79"/>
      <c r="S1385" s="79"/>
      <c r="T1385" s="79"/>
      <c r="U1385" s="80"/>
      <c r="V1385" s="80"/>
      <c r="W1385" s="79"/>
      <c r="X1385" s="81"/>
      <c r="Y1385" s="79"/>
      <c r="Z1385" s="79"/>
      <c r="AA1385" s="82" t="str">
        <f t="shared" si="25"/>
        <v/>
      </c>
      <c r="AB1385" s="80"/>
      <c r="AC1385" s="80"/>
      <c r="AD1385" s="80" t="s">
        <v>7271</v>
      </c>
      <c r="AE1385" s="76"/>
      <c r="AF1385" s="79" t="s">
        <v>2223</v>
      </c>
      <c r="AG1385" s="76" t="s">
        <v>3088</v>
      </c>
    </row>
    <row r="1386" spans="1:33" s="83" customFormat="1" ht="38.25" x14ac:dyDescent="0.25">
      <c r="A1386" s="74" t="s">
        <v>2903</v>
      </c>
      <c r="B1386" s="75">
        <v>80111620</v>
      </c>
      <c r="C1386" s="76" t="s">
        <v>1924</v>
      </c>
      <c r="D1386" s="76" t="s">
        <v>4128</v>
      </c>
      <c r="E1386" s="75" t="s">
        <v>2237</v>
      </c>
      <c r="F1386" s="84" t="s">
        <v>4129</v>
      </c>
      <c r="G1386" s="77" t="s">
        <v>2338</v>
      </c>
      <c r="H1386" s="78">
        <v>395000000</v>
      </c>
      <c r="I1386" s="78">
        <v>395000000</v>
      </c>
      <c r="J1386" s="79" t="s">
        <v>2874</v>
      </c>
      <c r="K1386" s="79" t="s">
        <v>2221</v>
      </c>
      <c r="L1386" s="76" t="s">
        <v>7261</v>
      </c>
      <c r="M1386" s="76" t="s">
        <v>7262</v>
      </c>
      <c r="N1386" s="76">
        <v>3839109</v>
      </c>
      <c r="O1386" s="76" t="s">
        <v>7263</v>
      </c>
      <c r="P1386" s="79"/>
      <c r="Q1386" s="79"/>
      <c r="R1386" s="79"/>
      <c r="S1386" s="79"/>
      <c r="T1386" s="79"/>
      <c r="U1386" s="80"/>
      <c r="V1386" s="80"/>
      <c r="W1386" s="79"/>
      <c r="X1386" s="81"/>
      <c r="Y1386" s="79"/>
      <c r="Z1386" s="79"/>
      <c r="AA1386" s="82" t="str">
        <f t="shared" si="25"/>
        <v/>
      </c>
      <c r="AB1386" s="80"/>
      <c r="AC1386" s="80"/>
      <c r="AD1386" s="80" t="s">
        <v>7272</v>
      </c>
      <c r="AE1386" s="76"/>
      <c r="AF1386" s="79" t="s">
        <v>2223</v>
      </c>
      <c r="AG1386" s="76" t="s">
        <v>3088</v>
      </c>
    </row>
    <row r="1387" spans="1:33" s="83" customFormat="1" ht="38.25" x14ac:dyDescent="0.25">
      <c r="A1387" s="74" t="s">
        <v>2903</v>
      </c>
      <c r="B1387" s="75">
        <v>80111620</v>
      </c>
      <c r="C1387" s="76" t="s">
        <v>1924</v>
      </c>
      <c r="D1387" s="76" t="s">
        <v>4128</v>
      </c>
      <c r="E1387" s="75" t="s">
        <v>2237</v>
      </c>
      <c r="F1387" s="84" t="s">
        <v>4129</v>
      </c>
      <c r="G1387" s="77" t="s">
        <v>2338</v>
      </c>
      <c r="H1387" s="78">
        <v>96000000</v>
      </c>
      <c r="I1387" s="78">
        <v>96000000</v>
      </c>
      <c r="J1387" s="79" t="s">
        <v>2874</v>
      </c>
      <c r="K1387" s="79" t="s">
        <v>2221</v>
      </c>
      <c r="L1387" s="76" t="s">
        <v>7261</v>
      </c>
      <c r="M1387" s="76" t="s">
        <v>7262</v>
      </c>
      <c r="N1387" s="76">
        <v>3839109</v>
      </c>
      <c r="O1387" s="76" t="s">
        <v>7263</v>
      </c>
      <c r="P1387" s="79"/>
      <c r="Q1387" s="79"/>
      <c r="R1387" s="79"/>
      <c r="S1387" s="79"/>
      <c r="T1387" s="79"/>
      <c r="U1387" s="80"/>
      <c r="V1387" s="80"/>
      <c r="W1387" s="79"/>
      <c r="X1387" s="81"/>
      <c r="Y1387" s="79"/>
      <c r="Z1387" s="79"/>
      <c r="AA1387" s="82" t="str">
        <f t="shared" si="25"/>
        <v/>
      </c>
      <c r="AB1387" s="80"/>
      <c r="AC1387" s="80"/>
      <c r="AD1387" s="80" t="s">
        <v>7272</v>
      </c>
      <c r="AE1387" s="76"/>
      <c r="AF1387" s="79" t="s">
        <v>2223</v>
      </c>
      <c r="AG1387" s="76" t="s">
        <v>3088</v>
      </c>
    </row>
    <row r="1388" spans="1:33" s="83" customFormat="1" ht="38.25" x14ac:dyDescent="0.25">
      <c r="A1388" s="74" t="s">
        <v>2903</v>
      </c>
      <c r="B1388" s="75">
        <v>80111620</v>
      </c>
      <c r="C1388" s="76" t="s">
        <v>1924</v>
      </c>
      <c r="D1388" s="76" t="s">
        <v>4128</v>
      </c>
      <c r="E1388" s="75" t="s">
        <v>2237</v>
      </c>
      <c r="F1388" s="84" t="s">
        <v>4129</v>
      </c>
      <c r="G1388" s="77" t="s">
        <v>2338</v>
      </c>
      <c r="H1388" s="78">
        <v>192000000</v>
      </c>
      <c r="I1388" s="78">
        <v>192000000</v>
      </c>
      <c r="J1388" s="79" t="s">
        <v>2874</v>
      </c>
      <c r="K1388" s="79" t="s">
        <v>2221</v>
      </c>
      <c r="L1388" s="76" t="s">
        <v>7261</v>
      </c>
      <c r="M1388" s="76" t="s">
        <v>7262</v>
      </c>
      <c r="N1388" s="76">
        <v>3839109</v>
      </c>
      <c r="O1388" s="76" t="s">
        <v>7263</v>
      </c>
      <c r="P1388" s="79"/>
      <c r="Q1388" s="79"/>
      <c r="R1388" s="79"/>
      <c r="S1388" s="79"/>
      <c r="T1388" s="79"/>
      <c r="U1388" s="80"/>
      <c r="V1388" s="80"/>
      <c r="W1388" s="79"/>
      <c r="X1388" s="81"/>
      <c r="Y1388" s="79"/>
      <c r="Z1388" s="79"/>
      <c r="AA1388" s="82" t="str">
        <f t="shared" si="25"/>
        <v/>
      </c>
      <c r="AB1388" s="80"/>
      <c r="AC1388" s="80"/>
      <c r="AD1388" s="80" t="s">
        <v>7272</v>
      </c>
      <c r="AE1388" s="76"/>
      <c r="AF1388" s="79" t="s">
        <v>2223</v>
      </c>
      <c r="AG1388" s="76" t="s">
        <v>3088</v>
      </c>
    </row>
    <row r="1389" spans="1:33" s="83" customFormat="1" ht="38.25" x14ac:dyDescent="0.25">
      <c r="A1389" s="74" t="s">
        <v>2903</v>
      </c>
      <c r="B1389" s="75">
        <v>80111620</v>
      </c>
      <c r="C1389" s="76" t="s">
        <v>1924</v>
      </c>
      <c r="D1389" s="76" t="s">
        <v>4128</v>
      </c>
      <c r="E1389" s="75" t="s">
        <v>2219</v>
      </c>
      <c r="F1389" s="84" t="s">
        <v>4129</v>
      </c>
      <c r="G1389" s="77" t="s">
        <v>2338</v>
      </c>
      <c r="H1389" s="78">
        <v>100599948</v>
      </c>
      <c r="I1389" s="78">
        <v>100599948</v>
      </c>
      <c r="J1389" s="79" t="s">
        <v>2874</v>
      </c>
      <c r="K1389" s="79" t="s">
        <v>2221</v>
      </c>
      <c r="L1389" s="76" t="s">
        <v>7261</v>
      </c>
      <c r="M1389" s="76" t="s">
        <v>7262</v>
      </c>
      <c r="N1389" s="76">
        <v>3839109</v>
      </c>
      <c r="O1389" s="76" t="s">
        <v>7263</v>
      </c>
      <c r="P1389" s="79"/>
      <c r="Q1389" s="79"/>
      <c r="R1389" s="79"/>
      <c r="S1389" s="79"/>
      <c r="T1389" s="79"/>
      <c r="U1389" s="80"/>
      <c r="V1389" s="80"/>
      <c r="W1389" s="79"/>
      <c r="X1389" s="81"/>
      <c r="Y1389" s="79"/>
      <c r="Z1389" s="79"/>
      <c r="AA1389" s="82" t="str">
        <f t="shared" si="25"/>
        <v/>
      </c>
      <c r="AB1389" s="80"/>
      <c r="AC1389" s="80"/>
      <c r="AD1389" s="80" t="s">
        <v>7272</v>
      </c>
      <c r="AE1389" s="76"/>
      <c r="AF1389" s="79" t="s">
        <v>2223</v>
      </c>
      <c r="AG1389" s="76" t="s">
        <v>3088</v>
      </c>
    </row>
    <row r="1390" spans="1:33" s="83" customFormat="1" ht="63.75" x14ac:dyDescent="0.25">
      <c r="A1390" s="74" t="s">
        <v>2903</v>
      </c>
      <c r="B1390" s="75">
        <v>93151507</v>
      </c>
      <c r="C1390" s="76" t="s">
        <v>7273</v>
      </c>
      <c r="D1390" s="76" t="s">
        <v>4128</v>
      </c>
      <c r="E1390" s="75" t="s">
        <v>2976</v>
      </c>
      <c r="F1390" s="84" t="s">
        <v>2834</v>
      </c>
      <c r="G1390" s="85" t="s">
        <v>2330</v>
      </c>
      <c r="H1390" s="78">
        <v>455600000</v>
      </c>
      <c r="I1390" s="78">
        <v>227800000</v>
      </c>
      <c r="J1390" s="79" t="s">
        <v>4136</v>
      </c>
      <c r="K1390" s="79" t="s">
        <v>2544</v>
      </c>
      <c r="L1390" s="76" t="s">
        <v>7261</v>
      </c>
      <c r="M1390" s="76" t="s">
        <v>7262</v>
      </c>
      <c r="N1390" s="76">
        <v>3839109</v>
      </c>
      <c r="O1390" s="76" t="s">
        <v>7263</v>
      </c>
      <c r="P1390" s="79"/>
      <c r="Q1390" s="79"/>
      <c r="R1390" s="79"/>
      <c r="S1390" s="79" t="s">
        <v>2907</v>
      </c>
      <c r="T1390" s="79"/>
      <c r="U1390" s="80"/>
      <c r="V1390" s="80"/>
      <c r="W1390" s="79">
        <v>19955</v>
      </c>
      <c r="X1390" s="81"/>
      <c r="Y1390" s="79"/>
      <c r="Z1390" s="79"/>
      <c r="AA1390" s="82">
        <f t="shared" si="25"/>
        <v>0</v>
      </c>
      <c r="AB1390" s="80"/>
      <c r="AC1390" s="80"/>
      <c r="AD1390" s="80"/>
      <c r="AE1390" s="76"/>
      <c r="AF1390" s="79" t="s">
        <v>2223</v>
      </c>
      <c r="AG1390" s="76" t="s">
        <v>3088</v>
      </c>
    </row>
    <row r="1391" spans="1:33" s="83" customFormat="1" ht="38.25" x14ac:dyDescent="0.25">
      <c r="A1391" s="74" t="s">
        <v>2903</v>
      </c>
      <c r="B1391" s="75">
        <v>83101800</v>
      </c>
      <c r="C1391" s="76" t="s">
        <v>7274</v>
      </c>
      <c r="D1391" s="76" t="s">
        <v>3163</v>
      </c>
      <c r="E1391" s="75" t="s">
        <v>2225</v>
      </c>
      <c r="F1391" s="84" t="s">
        <v>2834</v>
      </c>
      <c r="G1391" s="77" t="s">
        <v>2338</v>
      </c>
      <c r="H1391" s="78">
        <v>720000000</v>
      </c>
      <c r="I1391" s="78">
        <v>720000000</v>
      </c>
      <c r="J1391" s="79" t="s">
        <v>2874</v>
      </c>
      <c r="K1391" s="79" t="s">
        <v>2221</v>
      </c>
      <c r="L1391" s="76" t="s">
        <v>7261</v>
      </c>
      <c r="M1391" s="76" t="s">
        <v>7262</v>
      </c>
      <c r="N1391" s="76">
        <v>3839109</v>
      </c>
      <c r="O1391" s="76" t="s">
        <v>7263</v>
      </c>
      <c r="P1391" s="79"/>
      <c r="Q1391" s="79"/>
      <c r="R1391" s="79"/>
      <c r="S1391" s="79"/>
      <c r="T1391" s="79"/>
      <c r="U1391" s="80"/>
      <c r="V1391" s="80"/>
      <c r="W1391" s="79"/>
      <c r="X1391" s="81"/>
      <c r="Y1391" s="79"/>
      <c r="Z1391" s="79"/>
      <c r="AA1391" s="82" t="str">
        <f t="shared" si="25"/>
        <v/>
      </c>
      <c r="AB1391" s="80"/>
      <c r="AC1391" s="80"/>
      <c r="AD1391" s="80"/>
      <c r="AE1391" s="76"/>
      <c r="AF1391" s="79" t="s">
        <v>2223</v>
      </c>
      <c r="AG1391" s="76" t="s">
        <v>3088</v>
      </c>
    </row>
    <row r="1392" spans="1:33" s="83" customFormat="1" ht="38.25" x14ac:dyDescent="0.25">
      <c r="A1392" s="74" t="s">
        <v>2903</v>
      </c>
      <c r="B1392" s="75">
        <v>32111701</v>
      </c>
      <c r="C1392" s="76" t="s">
        <v>7275</v>
      </c>
      <c r="D1392" s="76" t="s">
        <v>4128</v>
      </c>
      <c r="E1392" s="75" t="s">
        <v>2219</v>
      </c>
      <c r="F1392" s="75" t="s">
        <v>2291</v>
      </c>
      <c r="G1392" s="77" t="s">
        <v>2338</v>
      </c>
      <c r="H1392" s="78">
        <v>3575000000</v>
      </c>
      <c r="I1392" s="78">
        <v>3575000000</v>
      </c>
      <c r="J1392" s="79" t="s">
        <v>2874</v>
      </c>
      <c r="K1392" s="79" t="s">
        <v>2221</v>
      </c>
      <c r="L1392" s="76" t="s">
        <v>7261</v>
      </c>
      <c r="M1392" s="76" t="s">
        <v>7262</v>
      </c>
      <c r="N1392" s="76">
        <v>3839109</v>
      </c>
      <c r="O1392" s="76" t="s">
        <v>7263</v>
      </c>
      <c r="P1392" s="79"/>
      <c r="Q1392" s="79"/>
      <c r="R1392" s="79"/>
      <c r="S1392" s="79"/>
      <c r="T1392" s="79"/>
      <c r="U1392" s="80"/>
      <c r="V1392" s="80"/>
      <c r="W1392" s="79"/>
      <c r="X1392" s="81"/>
      <c r="Y1392" s="79"/>
      <c r="Z1392" s="79"/>
      <c r="AA1392" s="82" t="str">
        <f t="shared" si="25"/>
        <v/>
      </c>
      <c r="AB1392" s="80"/>
      <c r="AC1392" s="80"/>
      <c r="AD1392" s="80"/>
      <c r="AE1392" s="76"/>
      <c r="AF1392" s="79" t="s">
        <v>2223</v>
      </c>
      <c r="AG1392" s="76" t="s">
        <v>3088</v>
      </c>
    </row>
    <row r="1393" spans="1:33" s="83" customFormat="1" ht="38.25" x14ac:dyDescent="0.25">
      <c r="A1393" s="74" t="s">
        <v>2903</v>
      </c>
      <c r="B1393" s="75">
        <v>83101500</v>
      </c>
      <c r="C1393" s="76" t="s">
        <v>7276</v>
      </c>
      <c r="D1393" s="76" t="s">
        <v>4128</v>
      </c>
      <c r="E1393" s="75" t="s">
        <v>2219</v>
      </c>
      <c r="F1393" s="84" t="s">
        <v>4129</v>
      </c>
      <c r="G1393" s="77" t="s">
        <v>2338</v>
      </c>
      <c r="H1393" s="78">
        <v>126000000</v>
      </c>
      <c r="I1393" s="78">
        <v>126000000</v>
      </c>
      <c r="J1393" s="79" t="s">
        <v>2874</v>
      </c>
      <c r="K1393" s="79" t="s">
        <v>2221</v>
      </c>
      <c r="L1393" s="76" t="s">
        <v>7261</v>
      </c>
      <c r="M1393" s="76" t="s">
        <v>7262</v>
      </c>
      <c r="N1393" s="76">
        <v>3839109</v>
      </c>
      <c r="O1393" s="76" t="s">
        <v>7263</v>
      </c>
      <c r="P1393" s="79"/>
      <c r="Q1393" s="79"/>
      <c r="R1393" s="79"/>
      <c r="S1393" s="79"/>
      <c r="T1393" s="79"/>
      <c r="U1393" s="80"/>
      <c r="V1393" s="80"/>
      <c r="W1393" s="79"/>
      <c r="X1393" s="81"/>
      <c r="Y1393" s="79"/>
      <c r="Z1393" s="79"/>
      <c r="AA1393" s="82" t="str">
        <f t="shared" si="25"/>
        <v/>
      </c>
      <c r="AB1393" s="80"/>
      <c r="AC1393" s="80"/>
      <c r="AD1393" s="80"/>
      <c r="AE1393" s="76"/>
      <c r="AF1393" s="79" t="s">
        <v>2223</v>
      </c>
      <c r="AG1393" s="76" t="s">
        <v>3088</v>
      </c>
    </row>
    <row r="1394" spans="1:33" s="83" customFormat="1" ht="38.25" x14ac:dyDescent="0.25">
      <c r="A1394" s="74" t="s">
        <v>2903</v>
      </c>
      <c r="B1394" s="75">
        <v>83101500</v>
      </c>
      <c r="C1394" s="76" t="s">
        <v>7277</v>
      </c>
      <c r="D1394" s="76" t="s">
        <v>4128</v>
      </c>
      <c r="E1394" s="75" t="s">
        <v>2219</v>
      </c>
      <c r="F1394" s="84" t="s">
        <v>4129</v>
      </c>
      <c r="G1394" s="77" t="s">
        <v>2338</v>
      </c>
      <c r="H1394" s="78">
        <v>670757657</v>
      </c>
      <c r="I1394" s="78">
        <v>670757657</v>
      </c>
      <c r="J1394" s="79" t="s">
        <v>2874</v>
      </c>
      <c r="K1394" s="79" t="s">
        <v>2221</v>
      </c>
      <c r="L1394" s="76" t="s">
        <v>7261</v>
      </c>
      <c r="M1394" s="76" t="s">
        <v>7262</v>
      </c>
      <c r="N1394" s="76">
        <v>3839109</v>
      </c>
      <c r="O1394" s="76" t="s">
        <v>7263</v>
      </c>
      <c r="P1394" s="79"/>
      <c r="Q1394" s="79"/>
      <c r="R1394" s="79"/>
      <c r="S1394" s="79"/>
      <c r="T1394" s="79"/>
      <c r="U1394" s="80"/>
      <c r="V1394" s="80"/>
      <c r="W1394" s="79"/>
      <c r="X1394" s="81"/>
      <c r="Y1394" s="79"/>
      <c r="Z1394" s="79"/>
      <c r="AA1394" s="82" t="str">
        <f t="shared" si="25"/>
        <v/>
      </c>
      <c r="AB1394" s="80"/>
      <c r="AC1394" s="80"/>
      <c r="AD1394" s="80"/>
      <c r="AE1394" s="76"/>
      <c r="AF1394" s="79" t="s">
        <v>2223</v>
      </c>
      <c r="AG1394" s="76" t="s">
        <v>3088</v>
      </c>
    </row>
    <row r="1395" spans="1:33" s="83" customFormat="1" ht="38.25" x14ac:dyDescent="0.25">
      <c r="A1395" s="74" t="s">
        <v>2903</v>
      </c>
      <c r="B1395" s="75">
        <v>83101500</v>
      </c>
      <c r="C1395" s="76" t="s">
        <v>7278</v>
      </c>
      <c r="D1395" s="76" t="s">
        <v>4128</v>
      </c>
      <c r="E1395" s="75" t="s">
        <v>2219</v>
      </c>
      <c r="F1395" s="84" t="s">
        <v>4129</v>
      </c>
      <c r="G1395" s="77" t="s">
        <v>2338</v>
      </c>
      <c r="H1395" s="78">
        <v>436090276</v>
      </c>
      <c r="I1395" s="78">
        <v>436090276</v>
      </c>
      <c r="J1395" s="79" t="s">
        <v>2874</v>
      </c>
      <c r="K1395" s="79" t="s">
        <v>2221</v>
      </c>
      <c r="L1395" s="76" t="s">
        <v>7261</v>
      </c>
      <c r="M1395" s="76" t="s">
        <v>7262</v>
      </c>
      <c r="N1395" s="76">
        <v>3839109</v>
      </c>
      <c r="O1395" s="76" t="s">
        <v>7263</v>
      </c>
      <c r="P1395" s="79"/>
      <c r="Q1395" s="79"/>
      <c r="R1395" s="79"/>
      <c r="S1395" s="79"/>
      <c r="T1395" s="79"/>
      <c r="U1395" s="80"/>
      <c r="V1395" s="80"/>
      <c r="W1395" s="79"/>
      <c r="X1395" s="81"/>
      <c r="Y1395" s="79"/>
      <c r="Z1395" s="79"/>
      <c r="AA1395" s="82" t="str">
        <f t="shared" si="25"/>
        <v/>
      </c>
      <c r="AB1395" s="80"/>
      <c r="AC1395" s="80"/>
      <c r="AD1395" s="80"/>
      <c r="AE1395" s="76"/>
      <c r="AF1395" s="79" t="s">
        <v>2223</v>
      </c>
      <c r="AG1395" s="76" t="s">
        <v>3088</v>
      </c>
    </row>
    <row r="1396" spans="1:33" s="83" customFormat="1" ht="38.25" x14ac:dyDescent="0.25">
      <c r="A1396" s="74" t="s">
        <v>2903</v>
      </c>
      <c r="B1396" s="75">
        <v>83101500</v>
      </c>
      <c r="C1396" s="76" t="s">
        <v>7279</v>
      </c>
      <c r="D1396" s="76" t="s">
        <v>4128</v>
      </c>
      <c r="E1396" s="75" t="s">
        <v>2219</v>
      </c>
      <c r="F1396" s="84" t="s">
        <v>4129</v>
      </c>
      <c r="G1396" s="77" t="s">
        <v>2338</v>
      </c>
      <c r="H1396" s="78">
        <v>396811567</v>
      </c>
      <c r="I1396" s="78">
        <v>396811567</v>
      </c>
      <c r="J1396" s="79" t="s">
        <v>2874</v>
      </c>
      <c r="K1396" s="79" t="s">
        <v>2221</v>
      </c>
      <c r="L1396" s="76" t="s">
        <v>7261</v>
      </c>
      <c r="M1396" s="76" t="s">
        <v>7262</v>
      </c>
      <c r="N1396" s="76">
        <v>3839109</v>
      </c>
      <c r="O1396" s="76" t="s">
        <v>7263</v>
      </c>
      <c r="P1396" s="79"/>
      <c r="Q1396" s="79"/>
      <c r="R1396" s="79"/>
      <c r="S1396" s="79"/>
      <c r="T1396" s="79"/>
      <c r="U1396" s="80"/>
      <c r="V1396" s="80"/>
      <c r="W1396" s="79"/>
      <c r="X1396" s="81"/>
      <c r="Y1396" s="79"/>
      <c r="Z1396" s="79"/>
      <c r="AA1396" s="82" t="str">
        <f t="shared" si="25"/>
        <v/>
      </c>
      <c r="AB1396" s="80"/>
      <c r="AC1396" s="80"/>
      <c r="AD1396" s="80"/>
      <c r="AE1396" s="76"/>
      <c r="AF1396" s="79" t="s">
        <v>2223</v>
      </c>
      <c r="AG1396" s="76" t="s">
        <v>3088</v>
      </c>
    </row>
    <row r="1397" spans="1:33" s="83" customFormat="1" ht="63.75" x14ac:dyDescent="0.25">
      <c r="A1397" s="74" t="s">
        <v>2903</v>
      </c>
      <c r="B1397" s="75">
        <v>80101506</v>
      </c>
      <c r="C1397" s="76" t="s">
        <v>7280</v>
      </c>
      <c r="D1397" s="76" t="s">
        <v>4128</v>
      </c>
      <c r="E1397" s="75" t="s">
        <v>2219</v>
      </c>
      <c r="F1397" s="84" t="s">
        <v>2834</v>
      </c>
      <c r="G1397" s="77" t="s">
        <v>2338</v>
      </c>
      <c r="H1397" s="78">
        <v>200000000</v>
      </c>
      <c r="I1397" s="78">
        <v>200000000</v>
      </c>
      <c r="J1397" s="79" t="s">
        <v>2874</v>
      </c>
      <c r="K1397" s="79" t="s">
        <v>2221</v>
      </c>
      <c r="L1397" s="76" t="s">
        <v>7261</v>
      </c>
      <c r="M1397" s="76" t="s">
        <v>7262</v>
      </c>
      <c r="N1397" s="76">
        <v>3839109</v>
      </c>
      <c r="O1397" s="76" t="s">
        <v>7263</v>
      </c>
      <c r="P1397" s="79"/>
      <c r="Q1397" s="79"/>
      <c r="R1397" s="79"/>
      <c r="S1397" s="79"/>
      <c r="T1397" s="79"/>
      <c r="U1397" s="80"/>
      <c r="V1397" s="80"/>
      <c r="W1397" s="79"/>
      <c r="X1397" s="81"/>
      <c r="Y1397" s="79"/>
      <c r="Z1397" s="79"/>
      <c r="AA1397" s="82" t="str">
        <f t="shared" si="25"/>
        <v/>
      </c>
      <c r="AB1397" s="80"/>
      <c r="AC1397" s="80"/>
      <c r="AD1397" s="80"/>
      <c r="AE1397" s="76"/>
      <c r="AF1397" s="79" t="s">
        <v>2223</v>
      </c>
      <c r="AG1397" s="76" t="s">
        <v>3088</v>
      </c>
    </row>
    <row r="1398" spans="1:33" s="83" customFormat="1" ht="38.25" x14ac:dyDescent="0.25">
      <c r="A1398" s="74" t="s">
        <v>2903</v>
      </c>
      <c r="B1398" s="75">
        <v>76122001</v>
      </c>
      <c r="C1398" s="76" t="s">
        <v>7281</v>
      </c>
      <c r="D1398" s="76" t="s">
        <v>4128</v>
      </c>
      <c r="E1398" s="75" t="s">
        <v>2219</v>
      </c>
      <c r="F1398" s="84" t="s">
        <v>4129</v>
      </c>
      <c r="G1398" s="77" t="s">
        <v>2338</v>
      </c>
      <c r="H1398" s="78">
        <v>300000000</v>
      </c>
      <c r="I1398" s="78">
        <v>300000000</v>
      </c>
      <c r="J1398" s="79" t="s">
        <v>2874</v>
      </c>
      <c r="K1398" s="79" t="s">
        <v>2221</v>
      </c>
      <c r="L1398" s="76" t="s">
        <v>7261</v>
      </c>
      <c r="M1398" s="76" t="s">
        <v>7262</v>
      </c>
      <c r="N1398" s="76">
        <v>3839109</v>
      </c>
      <c r="O1398" s="76" t="s">
        <v>7263</v>
      </c>
      <c r="P1398" s="79"/>
      <c r="Q1398" s="79"/>
      <c r="R1398" s="79"/>
      <c r="S1398" s="79"/>
      <c r="T1398" s="79"/>
      <c r="U1398" s="80"/>
      <c r="V1398" s="80"/>
      <c r="W1398" s="79"/>
      <c r="X1398" s="81"/>
      <c r="Y1398" s="79"/>
      <c r="Z1398" s="79"/>
      <c r="AA1398" s="82" t="str">
        <f t="shared" si="25"/>
        <v/>
      </c>
      <c r="AB1398" s="80"/>
      <c r="AC1398" s="80"/>
      <c r="AD1398" s="80"/>
      <c r="AE1398" s="76"/>
      <c r="AF1398" s="79" t="s">
        <v>2223</v>
      </c>
      <c r="AG1398" s="76" t="s">
        <v>3088</v>
      </c>
    </row>
    <row r="1399" spans="1:33" s="83" customFormat="1" ht="51" x14ac:dyDescent="0.25">
      <c r="A1399" s="74" t="s">
        <v>2903</v>
      </c>
      <c r="B1399" s="75">
        <v>83101500</v>
      </c>
      <c r="C1399" s="76" t="s">
        <v>7282</v>
      </c>
      <c r="D1399" s="76" t="s">
        <v>4128</v>
      </c>
      <c r="E1399" s="75" t="s">
        <v>2219</v>
      </c>
      <c r="F1399" s="84" t="s">
        <v>4129</v>
      </c>
      <c r="G1399" s="77" t="s">
        <v>2338</v>
      </c>
      <c r="H1399" s="78">
        <v>528415000</v>
      </c>
      <c r="I1399" s="78">
        <v>528415000</v>
      </c>
      <c r="J1399" s="79" t="s">
        <v>2874</v>
      </c>
      <c r="K1399" s="79" t="s">
        <v>2221</v>
      </c>
      <c r="L1399" s="76" t="s">
        <v>7261</v>
      </c>
      <c r="M1399" s="76" t="s">
        <v>7262</v>
      </c>
      <c r="N1399" s="76">
        <v>3839109</v>
      </c>
      <c r="O1399" s="76" t="s">
        <v>7263</v>
      </c>
      <c r="P1399" s="79"/>
      <c r="Q1399" s="79"/>
      <c r="R1399" s="79"/>
      <c r="S1399" s="79"/>
      <c r="T1399" s="79"/>
      <c r="U1399" s="80"/>
      <c r="V1399" s="80"/>
      <c r="W1399" s="79"/>
      <c r="X1399" s="81"/>
      <c r="Y1399" s="79"/>
      <c r="Z1399" s="79"/>
      <c r="AA1399" s="82" t="str">
        <f t="shared" si="25"/>
        <v/>
      </c>
      <c r="AB1399" s="80"/>
      <c r="AC1399" s="80"/>
      <c r="AD1399" s="80"/>
      <c r="AE1399" s="76"/>
      <c r="AF1399" s="79" t="s">
        <v>2223</v>
      </c>
      <c r="AG1399" s="76" t="s">
        <v>3088</v>
      </c>
    </row>
    <row r="1400" spans="1:33" s="83" customFormat="1" ht="38.25" x14ac:dyDescent="0.25">
      <c r="A1400" s="74" t="s">
        <v>2903</v>
      </c>
      <c r="B1400" s="75">
        <v>47101531</v>
      </c>
      <c r="C1400" s="76" t="s">
        <v>7283</v>
      </c>
      <c r="D1400" s="76" t="s">
        <v>4128</v>
      </c>
      <c r="E1400" s="75" t="s">
        <v>2237</v>
      </c>
      <c r="F1400" s="84" t="s">
        <v>4129</v>
      </c>
      <c r="G1400" s="77" t="s">
        <v>2338</v>
      </c>
      <c r="H1400" s="78">
        <v>800000000</v>
      </c>
      <c r="I1400" s="78">
        <v>800000000</v>
      </c>
      <c r="J1400" s="79" t="s">
        <v>2874</v>
      </c>
      <c r="K1400" s="79" t="s">
        <v>2221</v>
      </c>
      <c r="L1400" s="76" t="s">
        <v>7261</v>
      </c>
      <c r="M1400" s="76" t="s">
        <v>7262</v>
      </c>
      <c r="N1400" s="76">
        <v>3839109</v>
      </c>
      <c r="O1400" s="76" t="s">
        <v>7263</v>
      </c>
      <c r="P1400" s="79"/>
      <c r="Q1400" s="79"/>
      <c r="R1400" s="79"/>
      <c r="S1400" s="79"/>
      <c r="T1400" s="79"/>
      <c r="U1400" s="80"/>
      <c r="V1400" s="80"/>
      <c r="W1400" s="79"/>
      <c r="X1400" s="81"/>
      <c r="Y1400" s="79"/>
      <c r="Z1400" s="79"/>
      <c r="AA1400" s="82" t="str">
        <f t="shared" si="25"/>
        <v/>
      </c>
      <c r="AB1400" s="80"/>
      <c r="AC1400" s="80"/>
      <c r="AD1400" s="80"/>
      <c r="AE1400" s="76"/>
      <c r="AF1400" s="79" t="s">
        <v>2223</v>
      </c>
      <c r="AG1400" s="76" t="s">
        <v>3088</v>
      </c>
    </row>
    <row r="1401" spans="1:33" s="83" customFormat="1" ht="38.25" x14ac:dyDescent="0.25">
      <c r="A1401" s="74" t="s">
        <v>2903</v>
      </c>
      <c r="B1401" s="75">
        <v>80101506</v>
      </c>
      <c r="C1401" s="76" t="s">
        <v>7284</v>
      </c>
      <c r="D1401" s="76" t="s">
        <v>4128</v>
      </c>
      <c r="E1401" s="75" t="s">
        <v>2237</v>
      </c>
      <c r="F1401" s="79" t="s">
        <v>2336</v>
      </c>
      <c r="G1401" s="85" t="s">
        <v>2330</v>
      </c>
      <c r="H1401" s="78">
        <v>5000000000</v>
      </c>
      <c r="I1401" s="78">
        <v>5000000000</v>
      </c>
      <c r="J1401" s="79" t="s">
        <v>2874</v>
      </c>
      <c r="K1401" s="79" t="s">
        <v>2221</v>
      </c>
      <c r="L1401" s="76" t="s">
        <v>7261</v>
      </c>
      <c r="M1401" s="76" t="s">
        <v>7262</v>
      </c>
      <c r="N1401" s="76">
        <v>3839109</v>
      </c>
      <c r="O1401" s="76" t="s">
        <v>7263</v>
      </c>
      <c r="P1401" s="79"/>
      <c r="Q1401" s="79"/>
      <c r="R1401" s="79"/>
      <c r="S1401" s="79"/>
      <c r="T1401" s="79"/>
      <c r="U1401" s="80"/>
      <c r="V1401" s="80"/>
      <c r="W1401" s="79"/>
      <c r="X1401" s="81"/>
      <c r="Y1401" s="79"/>
      <c r="Z1401" s="79"/>
      <c r="AA1401" s="82" t="str">
        <f t="shared" si="25"/>
        <v/>
      </c>
      <c r="AB1401" s="80"/>
      <c r="AC1401" s="80"/>
      <c r="AD1401" s="80" t="s">
        <v>7285</v>
      </c>
      <c r="AE1401" s="76"/>
      <c r="AF1401" s="79" t="s">
        <v>2223</v>
      </c>
      <c r="AG1401" s="76" t="s">
        <v>3088</v>
      </c>
    </row>
    <row r="1402" spans="1:33" s="83" customFormat="1" ht="51" x14ac:dyDescent="0.25">
      <c r="A1402" s="74" t="s">
        <v>2903</v>
      </c>
      <c r="B1402" s="75">
        <v>76122001</v>
      </c>
      <c r="C1402" s="76" t="s">
        <v>7286</v>
      </c>
      <c r="D1402" s="76" t="s">
        <v>4128</v>
      </c>
      <c r="E1402" s="75" t="s">
        <v>2237</v>
      </c>
      <c r="F1402" s="79" t="s">
        <v>2336</v>
      </c>
      <c r="G1402" s="85" t="s">
        <v>2330</v>
      </c>
      <c r="H1402" s="78">
        <v>6000000000</v>
      </c>
      <c r="I1402" s="78">
        <v>6000000000</v>
      </c>
      <c r="J1402" s="79" t="s">
        <v>2874</v>
      </c>
      <c r="K1402" s="79" t="s">
        <v>2221</v>
      </c>
      <c r="L1402" s="76" t="s">
        <v>7261</v>
      </c>
      <c r="M1402" s="76" t="s">
        <v>7262</v>
      </c>
      <c r="N1402" s="76">
        <v>3839109</v>
      </c>
      <c r="O1402" s="76" t="s">
        <v>7263</v>
      </c>
      <c r="P1402" s="79"/>
      <c r="Q1402" s="79"/>
      <c r="R1402" s="79"/>
      <c r="S1402" s="79"/>
      <c r="T1402" s="79"/>
      <c r="U1402" s="80"/>
      <c r="V1402" s="80"/>
      <c r="W1402" s="79"/>
      <c r="X1402" s="81"/>
      <c r="Y1402" s="79"/>
      <c r="Z1402" s="79"/>
      <c r="AA1402" s="82" t="str">
        <f t="shared" si="25"/>
        <v/>
      </c>
      <c r="AB1402" s="80"/>
      <c r="AC1402" s="80"/>
      <c r="AD1402" s="80" t="s">
        <v>7285</v>
      </c>
      <c r="AE1402" s="76"/>
      <c r="AF1402" s="79" t="s">
        <v>2223</v>
      </c>
      <c r="AG1402" s="76" t="s">
        <v>3088</v>
      </c>
    </row>
    <row r="1403" spans="1:33" s="83" customFormat="1" ht="38.25" x14ac:dyDescent="0.25">
      <c r="A1403" s="74" t="s">
        <v>2903</v>
      </c>
      <c r="B1403" s="75">
        <v>83101500</v>
      </c>
      <c r="C1403" s="76" t="s">
        <v>7287</v>
      </c>
      <c r="D1403" s="76" t="s">
        <v>4128</v>
      </c>
      <c r="E1403" s="75" t="s">
        <v>2237</v>
      </c>
      <c r="F1403" s="79" t="s">
        <v>2336</v>
      </c>
      <c r="G1403" s="85" t="s">
        <v>2330</v>
      </c>
      <c r="H1403" s="78">
        <v>1577967326</v>
      </c>
      <c r="I1403" s="78">
        <v>1577967326</v>
      </c>
      <c r="J1403" s="79" t="s">
        <v>2874</v>
      </c>
      <c r="K1403" s="79" t="s">
        <v>2221</v>
      </c>
      <c r="L1403" s="76" t="s">
        <v>7261</v>
      </c>
      <c r="M1403" s="76" t="s">
        <v>7262</v>
      </c>
      <c r="N1403" s="76">
        <v>3839109</v>
      </c>
      <c r="O1403" s="76" t="s">
        <v>7263</v>
      </c>
      <c r="P1403" s="79"/>
      <c r="Q1403" s="79"/>
      <c r="R1403" s="79"/>
      <c r="S1403" s="79"/>
      <c r="T1403" s="79"/>
      <c r="U1403" s="80"/>
      <c r="V1403" s="80"/>
      <c r="W1403" s="79"/>
      <c r="X1403" s="81"/>
      <c r="Y1403" s="79"/>
      <c r="Z1403" s="79"/>
      <c r="AA1403" s="82" t="str">
        <f t="shared" si="25"/>
        <v/>
      </c>
      <c r="AB1403" s="80"/>
      <c r="AC1403" s="80"/>
      <c r="AD1403" s="80" t="s">
        <v>7285</v>
      </c>
      <c r="AE1403" s="76"/>
      <c r="AF1403" s="79" t="s">
        <v>2223</v>
      </c>
      <c r="AG1403" s="76" t="s">
        <v>3088</v>
      </c>
    </row>
    <row r="1404" spans="1:33" s="83" customFormat="1" ht="38.25" x14ac:dyDescent="0.25">
      <c r="A1404" s="74" t="s">
        <v>2903</v>
      </c>
      <c r="B1404" s="75">
        <v>83101500</v>
      </c>
      <c r="C1404" s="76" t="s">
        <v>7288</v>
      </c>
      <c r="D1404" s="76" t="s">
        <v>4128</v>
      </c>
      <c r="E1404" s="75" t="s">
        <v>2237</v>
      </c>
      <c r="F1404" s="79" t="s">
        <v>2336</v>
      </c>
      <c r="G1404" s="85" t="s">
        <v>2330</v>
      </c>
      <c r="H1404" s="78">
        <v>1531246880</v>
      </c>
      <c r="I1404" s="78">
        <v>1531246880</v>
      </c>
      <c r="J1404" s="79" t="s">
        <v>2874</v>
      </c>
      <c r="K1404" s="79" t="s">
        <v>2221</v>
      </c>
      <c r="L1404" s="76" t="s">
        <v>7261</v>
      </c>
      <c r="M1404" s="76" t="s">
        <v>7262</v>
      </c>
      <c r="N1404" s="76">
        <v>3839109</v>
      </c>
      <c r="O1404" s="76" t="s">
        <v>7263</v>
      </c>
      <c r="P1404" s="79"/>
      <c r="Q1404" s="79"/>
      <c r="R1404" s="79"/>
      <c r="S1404" s="79"/>
      <c r="T1404" s="79"/>
      <c r="U1404" s="80"/>
      <c r="V1404" s="80"/>
      <c r="W1404" s="79"/>
      <c r="X1404" s="81"/>
      <c r="Y1404" s="79"/>
      <c r="Z1404" s="79"/>
      <c r="AA1404" s="82" t="str">
        <f t="shared" si="25"/>
        <v/>
      </c>
      <c r="AB1404" s="80"/>
      <c r="AC1404" s="80"/>
      <c r="AD1404" s="80" t="s">
        <v>7285</v>
      </c>
      <c r="AE1404" s="76"/>
      <c r="AF1404" s="79" t="s">
        <v>2223</v>
      </c>
      <c r="AG1404" s="76" t="s">
        <v>3088</v>
      </c>
    </row>
    <row r="1405" spans="1:33" s="83" customFormat="1" ht="38.25" x14ac:dyDescent="0.25">
      <c r="A1405" s="74" t="s">
        <v>2903</v>
      </c>
      <c r="B1405" s="75">
        <v>83101500</v>
      </c>
      <c r="C1405" s="76" t="s">
        <v>7289</v>
      </c>
      <c r="D1405" s="76" t="s">
        <v>4128</v>
      </c>
      <c r="E1405" s="75" t="s">
        <v>2237</v>
      </c>
      <c r="F1405" s="79" t="s">
        <v>2336</v>
      </c>
      <c r="G1405" s="85" t="s">
        <v>2330</v>
      </c>
      <c r="H1405" s="78">
        <v>1877480013</v>
      </c>
      <c r="I1405" s="78">
        <v>1877480013</v>
      </c>
      <c r="J1405" s="79" t="s">
        <v>2874</v>
      </c>
      <c r="K1405" s="79" t="s">
        <v>2221</v>
      </c>
      <c r="L1405" s="76" t="s">
        <v>7261</v>
      </c>
      <c r="M1405" s="76" t="s">
        <v>7262</v>
      </c>
      <c r="N1405" s="76">
        <v>3839109</v>
      </c>
      <c r="O1405" s="76" t="s">
        <v>7263</v>
      </c>
      <c r="P1405" s="79"/>
      <c r="Q1405" s="79"/>
      <c r="R1405" s="79"/>
      <c r="S1405" s="79"/>
      <c r="T1405" s="79"/>
      <c r="U1405" s="80"/>
      <c r="V1405" s="80"/>
      <c r="W1405" s="79"/>
      <c r="X1405" s="81"/>
      <c r="Y1405" s="79"/>
      <c r="Z1405" s="79"/>
      <c r="AA1405" s="82" t="str">
        <f t="shared" si="25"/>
        <v/>
      </c>
      <c r="AB1405" s="80"/>
      <c r="AC1405" s="80"/>
      <c r="AD1405" s="80" t="s">
        <v>7285</v>
      </c>
      <c r="AE1405" s="76"/>
      <c r="AF1405" s="79" t="s">
        <v>2223</v>
      </c>
      <c r="AG1405" s="76" t="s">
        <v>3088</v>
      </c>
    </row>
    <row r="1406" spans="1:33" s="83" customFormat="1" ht="38.25" x14ac:dyDescent="0.25">
      <c r="A1406" s="74" t="s">
        <v>2903</v>
      </c>
      <c r="B1406" s="75">
        <v>83101500</v>
      </c>
      <c r="C1406" s="76" t="s">
        <v>7290</v>
      </c>
      <c r="D1406" s="76" t="s">
        <v>4128</v>
      </c>
      <c r="E1406" s="75" t="s">
        <v>2237</v>
      </c>
      <c r="F1406" s="79" t="s">
        <v>2336</v>
      </c>
      <c r="G1406" s="85" t="s">
        <v>2330</v>
      </c>
      <c r="H1406" s="78">
        <v>1657631630</v>
      </c>
      <c r="I1406" s="78">
        <v>1657631630</v>
      </c>
      <c r="J1406" s="79" t="s">
        <v>2874</v>
      </c>
      <c r="K1406" s="79" t="s">
        <v>2221</v>
      </c>
      <c r="L1406" s="76" t="s">
        <v>7261</v>
      </c>
      <c r="M1406" s="76" t="s">
        <v>7262</v>
      </c>
      <c r="N1406" s="76">
        <v>3839109</v>
      </c>
      <c r="O1406" s="76" t="s">
        <v>7263</v>
      </c>
      <c r="P1406" s="79"/>
      <c r="Q1406" s="79"/>
      <c r="R1406" s="79"/>
      <c r="S1406" s="79"/>
      <c r="T1406" s="79"/>
      <c r="U1406" s="80"/>
      <c r="V1406" s="80"/>
      <c r="W1406" s="79"/>
      <c r="X1406" s="81"/>
      <c r="Y1406" s="79"/>
      <c r="Z1406" s="79"/>
      <c r="AA1406" s="82" t="str">
        <f t="shared" si="25"/>
        <v/>
      </c>
      <c r="AB1406" s="80"/>
      <c r="AC1406" s="80"/>
      <c r="AD1406" s="80" t="s">
        <v>7285</v>
      </c>
      <c r="AE1406" s="76"/>
      <c r="AF1406" s="79" t="s">
        <v>2223</v>
      </c>
      <c r="AG1406" s="76" t="s">
        <v>3088</v>
      </c>
    </row>
    <row r="1407" spans="1:33" s="83" customFormat="1" ht="38.25" x14ac:dyDescent="0.25">
      <c r="A1407" s="74" t="s">
        <v>2903</v>
      </c>
      <c r="B1407" s="75">
        <v>83101500</v>
      </c>
      <c r="C1407" s="76" t="s">
        <v>7291</v>
      </c>
      <c r="D1407" s="76" t="s">
        <v>4128</v>
      </c>
      <c r="E1407" s="75" t="s">
        <v>2237</v>
      </c>
      <c r="F1407" s="79" t="s">
        <v>2336</v>
      </c>
      <c r="G1407" s="85" t="s">
        <v>2330</v>
      </c>
      <c r="H1407" s="78">
        <v>938907298</v>
      </c>
      <c r="I1407" s="78">
        <v>938907298</v>
      </c>
      <c r="J1407" s="79" t="s">
        <v>2874</v>
      </c>
      <c r="K1407" s="79" t="s">
        <v>2221</v>
      </c>
      <c r="L1407" s="76" t="s">
        <v>7261</v>
      </c>
      <c r="M1407" s="76" t="s">
        <v>7262</v>
      </c>
      <c r="N1407" s="76">
        <v>3839109</v>
      </c>
      <c r="O1407" s="76" t="s">
        <v>7263</v>
      </c>
      <c r="P1407" s="79"/>
      <c r="Q1407" s="79"/>
      <c r="R1407" s="79"/>
      <c r="S1407" s="79"/>
      <c r="T1407" s="79"/>
      <c r="U1407" s="80"/>
      <c r="V1407" s="80"/>
      <c r="W1407" s="79"/>
      <c r="X1407" s="81"/>
      <c r="Y1407" s="79"/>
      <c r="Z1407" s="79"/>
      <c r="AA1407" s="82" t="str">
        <f t="shared" si="25"/>
        <v/>
      </c>
      <c r="AB1407" s="80"/>
      <c r="AC1407" s="80"/>
      <c r="AD1407" s="80" t="s">
        <v>7285</v>
      </c>
      <c r="AE1407" s="76"/>
      <c r="AF1407" s="79" t="s">
        <v>2223</v>
      </c>
      <c r="AG1407" s="76" t="s">
        <v>3088</v>
      </c>
    </row>
    <row r="1408" spans="1:33" s="83" customFormat="1" ht="38.25" x14ac:dyDescent="0.25">
      <c r="A1408" s="74" t="s">
        <v>2903</v>
      </c>
      <c r="B1408" s="75">
        <v>83101500</v>
      </c>
      <c r="C1408" s="76" t="s">
        <v>7292</v>
      </c>
      <c r="D1408" s="76" t="s">
        <v>4128</v>
      </c>
      <c r="E1408" s="75" t="s">
        <v>2237</v>
      </c>
      <c r="F1408" s="79" t="s">
        <v>2336</v>
      </c>
      <c r="G1408" s="85" t="s">
        <v>2330</v>
      </c>
      <c r="H1408" s="78">
        <v>3286221363</v>
      </c>
      <c r="I1408" s="78">
        <v>3286221363</v>
      </c>
      <c r="J1408" s="79" t="s">
        <v>2874</v>
      </c>
      <c r="K1408" s="79" t="s">
        <v>2221</v>
      </c>
      <c r="L1408" s="76" t="s">
        <v>7261</v>
      </c>
      <c r="M1408" s="76" t="s">
        <v>7262</v>
      </c>
      <c r="N1408" s="76">
        <v>3839109</v>
      </c>
      <c r="O1408" s="76" t="s">
        <v>7263</v>
      </c>
      <c r="P1408" s="79"/>
      <c r="Q1408" s="79"/>
      <c r="R1408" s="79"/>
      <c r="S1408" s="79"/>
      <c r="T1408" s="79"/>
      <c r="U1408" s="80"/>
      <c r="V1408" s="80"/>
      <c r="W1408" s="79"/>
      <c r="X1408" s="81"/>
      <c r="Y1408" s="79"/>
      <c r="Z1408" s="79"/>
      <c r="AA1408" s="82" t="str">
        <f t="shared" si="25"/>
        <v/>
      </c>
      <c r="AB1408" s="80"/>
      <c r="AC1408" s="80"/>
      <c r="AD1408" s="80" t="s">
        <v>7285</v>
      </c>
      <c r="AE1408" s="76"/>
      <c r="AF1408" s="79" t="s">
        <v>2223</v>
      </c>
      <c r="AG1408" s="76" t="s">
        <v>3088</v>
      </c>
    </row>
    <row r="1409" spans="1:33" s="83" customFormat="1" ht="38.25" x14ac:dyDescent="0.25">
      <c r="A1409" s="74" t="s">
        <v>2903</v>
      </c>
      <c r="B1409" s="75">
        <v>83101500</v>
      </c>
      <c r="C1409" s="76" t="s">
        <v>7293</v>
      </c>
      <c r="D1409" s="76" t="s">
        <v>4128</v>
      </c>
      <c r="E1409" s="75" t="s">
        <v>2237</v>
      </c>
      <c r="F1409" s="79" t="s">
        <v>2336</v>
      </c>
      <c r="G1409" s="85" t="s">
        <v>2330</v>
      </c>
      <c r="H1409" s="78">
        <v>1064273831</v>
      </c>
      <c r="I1409" s="78">
        <v>1064273831</v>
      </c>
      <c r="J1409" s="79" t="s">
        <v>2874</v>
      </c>
      <c r="K1409" s="79" t="s">
        <v>2221</v>
      </c>
      <c r="L1409" s="76" t="s">
        <v>7261</v>
      </c>
      <c r="M1409" s="76" t="s">
        <v>7262</v>
      </c>
      <c r="N1409" s="76">
        <v>3839109</v>
      </c>
      <c r="O1409" s="76" t="s">
        <v>7263</v>
      </c>
      <c r="P1409" s="79"/>
      <c r="Q1409" s="79"/>
      <c r="R1409" s="79"/>
      <c r="S1409" s="79"/>
      <c r="T1409" s="79"/>
      <c r="U1409" s="80"/>
      <c r="V1409" s="80"/>
      <c r="W1409" s="79"/>
      <c r="X1409" s="81"/>
      <c r="Y1409" s="79"/>
      <c r="Z1409" s="79"/>
      <c r="AA1409" s="82" t="str">
        <f t="shared" si="25"/>
        <v/>
      </c>
      <c r="AB1409" s="80"/>
      <c r="AC1409" s="80"/>
      <c r="AD1409" s="80" t="s">
        <v>7285</v>
      </c>
      <c r="AE1409" s="76"/>
      <c r="AF1409" s="79" t="s">
        <v>2223</v>
      </c>
      <c r="AG1409" s="76" t="s">
        <v>3088</v>
      </c>
    </row>
    <row r="1410" spans="1:33" s="83" customFormat="1" ht="38.25" x14ac:dyDescent="0.25">
      <c r="A1410" s="74" t="s">
        <v>2903</v>
      </c>
      <c r="B1410" s="75">
        <v>83101500</v>
      </c>
      <c r="C1410" s="76" t="s">
        <v>7294</v>
      </c>
      <c r="D1410" s="76" t="s">
        <v>4128</v>
      </c>
      <c r="E1410" s="75" t="s">
        <v>2237</v>
      </c>
      <c r="F1410" s="79" t="s">
        <v>2336</v>
      </c>
      <c r="G1410" s="85" t="s">
        <v>2330</v>
      </c>
      <c r="H1410" s="78">
        <v>2000000000</v>
      </c>
      <c r="I1410" s="78">
        <v>2000000000</v>
      </c>
      <c r="J1410" s="79" t="s">
        <v>2874</v>
      </c>
      <c r="K1410" s="79" t="s">
        <v>2221</v>
      </c>
      <c r="L1410" s="76" t="s">
        <v>7261</v>
      </c>
      <c r="M1410" s="76" t="s">
        <v>7262</v>
      </c>
      <c r="N1410" s="76">
        <v>3839109</v>
      </c>
      <c r="O1410" s="76" t="s">
        <v>7263</v>
      </c>
      <c r="P1410" s="79"/>
      <c r="Q1410" s="79"/>
      <c r="R1410" s="79"/>
      <c r="S1410" s="79"/>
      <c r="T1410" s="79"/>
      <c r="U1410" s="80"/>
      <c r="V1410" s="80"/>
      <c r="W1410" s="79"/>
      <c r="X1410" s="81"/>
      <c r="Y1410" s="79"/>
      <c r="Z1410" s="79"/>
      <c r="AA1410" s="82" t="str">
        <f t="shared" si="25"/>
        <v/>
      </c>
      <c r="AB1410" s="80"/>
      <c r="AC1410" s="80"/>
      <c r="AD1410" s="80" t="s">
        <v>7285</v>
      </c>
      <c r="AE1410" s="76"/>
      <c r="AF1410" s="79" t="s">
        <v>2223</v>
      </c>
      <c r="AG1410" s="76" t="s">
        <v>3088</v>
      </c>
    </row>
    <row r="1411" spans="1:33" s="83" customFormat="1" ht="38.25" x14ac:dyDescent="0.25">
      <c r="A1411" s="74" t="s">
        <v>2903</v>
      </c>
      <c r="B1411" s="75">
        <v>83101500</v>
      </c>
      <c r="C1411" s="76" t="s">
        <v>7295</v>
      </c>
      <c r="D1411" s="76" t="s">
        <v>4128</v>
      </c>
      <c r="E1411" s="75" t="s">
        <v>2237</v>
      </c>
      <c r="F1411" s="79" t="s">
        <v>2336</v>
      </c>
      <c r="G1411" s="85" t="s">
        <v>2330</v>
      </c>
      <c r="H1411" s="78">
        <v>3753231160</v>
      </c>
      <c r="I1411" s="78">
        <v>3753231160</v>
      </c>
      <c r="J1411" s="79" t="s">
        <v>2874</v>
      </c>
      <c r="K1411" s="79" t="s">
        <v>2221</v>
      </c>
      <c r="L1411" s="76" t="s">
        <v>7261</v>
      </c>
      <c r="M1411" s="76" t="s">
        <v>7262</v>
      </c>
      <c r="N1411" s="76">
        <v>3839109</v>
      </c>
      <c r="O1411" s="76" t="s">
        <v>7263</v>
      </c>
      <c r="P1411" s="79"/>
      <c r="Q1411" s="79"/>
      <c r="R1411" s="79"/>
      <c r="S1411" s="79"/>
      <c r="T1411" s="79"/>
      <c r="U1411" s="80"/>
      <c r="V1411" s="80"/>
      <c r="W1411" s="79"/>
      <c r="X1411" s="81"/>
      <c r="Y1411" s="79"/>
      <c r="Z1411" s="79"/>
      <c r="AA1411" s="82" t="str">
        <f t="shared" si="25"/>
        <v/>
      </c>
      <c r="AB1411" s="80"/>
      <c r="AC1411" s="80"/>
      <c r="AD1411" s="80" t="s">
        <v>7285</v>
      </c>
      <c r="AE1411" s="76"/>
      <c r="AF1411" s="79" t="s">
        <v>2223</v>
      </c>
      <c r="AG1411" s="76" t="s">
        <v>3088</v>
      </c>
    </row>
    <row r="1412" spans="1:33" s="83" customFormat="1" ht="51" x14ac:dyDescent="0.25">
      <c r="A1412" s="74" t="s">
        <v>2903</v>
      </c>
      <c r="B1412" s="75">
        <v>83101500</v>
      </c>
      <c r="C1412" s="76" t="s">
        <v>7296</v>
      </c>
      <c r="D1412" s="76" t="s">
        <v>4128</v>
      </c>
      <c r="E1412" s="75" t="s">
        <v>2219</v>
      </c>
      <c r="F1412" s="79" t="s">
        <v>2336</v>
      </c>
      <c r="G1412" s="85" t="s">
        <v>2330</v>
      </c>
      <c r="H1412" s="78">
        <v>6000000000</v>
      </c>
      <c r="I1412" s="78">
        <v>6000000000</v>
      </c>
      <c r="J1412" s="79" t="s">
        <v>2874</v>
      </c>
      <c r="K1412" s="79" t="s">
        <v>2221</v>
      </c>
      <c r="L1412" s="76" t="s">
        <v>7261</v>
      </c>
      <c r="M1412" s="76" t="s">
        <v>7262</v>
      </c>
      <c r="N1412" s="76">
        <v>3839109</v>
      </c>
      <c r="O1412" s="76" t="s">
        <v>7263</v>
      </c>
      <c r="P1412" s="79"/>
      <c r="Q1412" s="79"/>
      <c r="R1412" s="79"/>
      <c r="S1412" s="79"/>
      <c r="T1412" s="79"/>
      <c r="U1412" s="80"/>
      <c r="V1412" s="80"/>
      <c r="W1412" s="79"/>
      <c r="X1412" s="81"/>
      <c r="Y1412" s="79"/>
      <c r="Z1412" s="79"/>
      <c r="AA1412" s="82" t="str">
        <f t="shared" si="25"/>
        <v/>
      </c>
      <c r="AB1412" s="80"/>
      <c r="AC1412" s="80"/>
      <c r="AD1412" s="80" t="s">
        <v>7285</v>
      </c>
      <c r="AE1412" s="76"/>
      <c r="AF1412" s="79" t="s">
        <v>2223</v>
      </c>
      <c r="AG1412" s="76" t="s">
        <v>3088</v>
      </c>
    </row>
    <row r="1413" spans="1:33" s="83" customFormat="1" ht="102" x14ac:dyDescent="0.25">
      <c r="A1413" s="74" t="s">
        <v>2903</v>
      </c>
      <c r="B1413" s="75">
        <v>81101516</v>
      </c>
      <c r="C1413" s="76" t="s">
        <v>7297</v>
      </c>
      <c r="D1413" s="76" t="s">
        <v>4128</v>
      </c>
      <c r="E1413" s="75" t="s">
        <v>2268</v>
      </c>
      <c r="F1413" s="75" t="s">
        <v>2362</v>
      </c>
      <c r="G1413" s="85" t="s">
        <v>2330</v>
      </c>
      <c r="H1413" s="78">
        <v>843836673</v>
      </c>
      <c r="I1413" s="78">
        <v>843836673</v>
      </c>
      <c r="J1413" s="79" t="s">
        <v>2874</v>
      </c>
      <c r="K1413" s="79" t="s">
        <v>2221</v>
      </c>
      <c r="L1413" s="76" t="s">
        <v>7261</v>
      </c>
      <c r="M1413" s="76" t="s">
        <v>7262</v>
      </c>
      <c r="N1413" s="76">
        <v>3839109</v>
      </c>
      <c r="O1413" s="76" t="s">
        <v>7263</v>
      </c>
      <c r="P1413" s="79"/>
      <c r="Q1413" s="79"/>
      <c r="R1413" s="79"/>
      <c r="S1413" s="79"/>
      <c r="T1413" s="79"/>
      <c r="U1413" s="80"/>
      <c r="V1413" s="80" t="s">
        <v>7298</v>
      </c>
      <c r="W1413" s="79" t="s">
        <v>2905</v>
      </c>
      <c r="X1413" s="81">
        <v>43115</v>
      </c>
      <c r="Y1413" s="79"/>
      <c r="Z1413" s="79"/>
      <c r="AA1413" s="82">
        <f t="shared" si="25"/>
        <v>0.33</v>
      </c>
      <c r="AB1413" s="80"/>
      <c r="AC1413" s="80" t="s">
        <v>2412</v>
      </c>
      <c r="AD1413" s="80" t="s">
        <v>7285</v>
      </c>
      <c r="AE1413" s="76"/>
      <c r="AF1413" s="79" t="s">
        <v>2223</v>
      </c>
      <c r="AG1413" s="76" t="s">
        <v>3088</v>
      </c>
    </row>
    <row r="1414" spans="1:33" s="83" customFormat="1" ht="38.25" x14ac:dyDescent="0.25">
      <c r="A1414" s="74" t="s">
        <v>2903</v>
      </c>
      <c r="B1414" s="75">
        <v>83101500</v>
      </c>
      <c r="C1414" s="76" t="s">
        <v>7299</v>
      </c>
      <c r="D1414" s="76" t="s">
        <v>4128</v>
      </c>
      <c r="E1414" s="75">
        <v>8</v>
      </c>
      <c r="F1414" s="79" t="s">
        <v>2336</v>
      </c>
      <c r="G1414" s="85" t="s">
        <v>2330</v>
      </c>
      <c r="H1414" s="78">
        <v>5066290967</v>
      </c>
      <c r="I1414" s="78">
        <v>5066290967</v>
      </c>
      <c r="J1414" s="79" t="s">
        <v>2874</v>
      </c>
      <c r="K1414" s="79" t="s">
        <v>2221</v>
      </c>
      <c r="L1414" s="76" t="s">
        <v>7261</v>
      </c>
      <c r="M1414" s="76" t="s">
        <v>7262</v>
      </c>
      <c r="N1414" s="76">
        <v>3839109</v>
      </c>
      <c r="O1414" s="76" t="s">
        <v>7263</v>
      </c>
      <c r="P1414" s="79"/>
      <c r="Q1414" s="79"/>
      <c r="R1414" s="79"/>
      <c r="S1414" s="79"/>
      <c r="T1414" s="79"/>
      <c r="U1414" s="80"/>
      <c r="V1414" s="80" t="s">
        <v>7300</v>
      </c>
      <c r="W1414" s="79" t="s">
        <v>2905</v>
      </c>
      <c r="X1414" s="81"/>
      <c r="Y1414" s="79"/>
      <c r="Z1414" s="79"/>
      <c r="AA1414" s="82">
        <f t="shared" si="25"/>
        <v>0</v>
      </c>
      <c r="AB1414" s="80"/>
      <c r="AC1414" s="80" t="s">
        <v>2335</v>
      </c>
      <c r="AD1414" s="80" t="s">
        <v>7285</v>
      </c>
      <c r="AE1414" s="76"/>
      <c r="AF1414" s="79" t="s">
        <v>2223</v>
      </c>
      <c r="AG1414" s="76" t="s">
        <v>3088</v>
      </c>
    </row>
    <row r="1415" spans="1:33" s="83" customFormat="1" ht="76.5" x14ac:dyDescent="0.25">
      <c r="A1415" s="74" t="s">
        <v>7301</v>
      </c>
      <c r="B1415" s="75">
        <v>77101901</v>
      </c>
      <c r="C1415" s="76" t="s">
        <v>7302</v>
      </c>
      <c r="D1415" t="s">
        <v>4603</v>
      </c>
      <c r="E1415" s="75" t="s">
        <v>2552</v>
      </c>
      <c r="F1415" s="84" t="s">
        <v>4129</v>
      </c>
      <c r="G1415" s="77" t="s">
        <v>2338</v>
      </c>
      <c r="H1415" s="78">
        <v>200000000</v>
      </c>
      <c r="I1415" s="78">
        <v>200000000</v>
      </c>
      <c r="J1415" s="79" t="s">
        <v>2220</v>
      </c>
      <c r="K1415" s="79" t="s">
        <v>2221</v>
      </c>
      <c r="L1415" s="76" t="s">
        <v>3233</v>
      </c>
      <c r="M1415" s="76" t="s">
        <v>3228</v>
      </c>
      <c r="N1415" s="76">
        <v>5268</v>
      </c>
      <c r="O1415" s="76" t="s">
        <v>3234</v>
      </c>
      <c r="P1415" s="79" t="s">
        <v>1675</v>
      </c>
      <c r="Q1415" s="79" t="s">
        <v>3235</v>
      </c>
      <c r="R1415" s="79" t="s">
        <v>1675</v>
      </c>
      <c r="S1415" s="79" t="s">
        <v>7303</v>
      </c>
      <c r="T1415" s="79" t="s">
        <v>3235</v>
      </c>
      <c r="U1415" s="80" t="s">
        <v>7304</v>
      </c>
      <c r="V1415" s="80"/>
      <c r="W1415" s="79"/>
      <c r="X1415" s="81"/>
      <c r="Y1415" s="79"/>
      <c r="Z1415" s="79"/>
      <c r="AA1415" s="82" t="str">
        <f t="shared" si="25"/>
        <v/>
      </c>
      <c r="AB1415" s="80"/>
      <c r="AC1415" s="80"/>
      <c r="AD1415" s="80"/>
      <c r="AE1415" s="76" t="s">
        <v>3233</v>
      </c>
      <c r="AF1415" s="79" t="s">
        <v>2427</v>
      </c>
      <c r="AG1415" s="76" t="s">
        <v>3088</v>
      </c>
    </row>
    <row r="1416" spans="1:33" s="83" customFormat="1" ht="89.25" x14ac:dyDescent="0.25">
      <c r="A1416" s="74" t="s">
        <v>7301</v>
      </c>
      <c r="B1416" s="75">
        <v>81141601</v>
      </c>
      <c r="C1416" s="76" t="s">
        <v>7305</v>
      </c>
      <c r="D1416" t="s">
        <v>4128</v>
      </c>
      <c r="E1416" s="75" t="s">
        <v>2219</v>
      </c>
      <c r="F1416" s="84" t="s">
        <v>4129</v>
      </c>
      <c r="G1416" s="77" t="s">
        <v>2338</v>
      </c>
      <c r="H1416" s="78">
        <v>4500000000</v>
      </c>
      <c r="I1416" s="78">
        <v>4500000000</v>
      </c>
      <c r="J1416" s="79" t="s">
        <v>2220</v>
      </c>
      <c r="K1416" s="79" t="s">
        <v>2221</v>
      </c>
      <c r="L1416" s="76" t="s">
        <v>7306</v>
      </c>
      <c r="M1416" s="76" t="s">
        <v>7301</v>
      </c>
      <c r="N1416" s="76" t="s">
        <v>7307</v>
      </c>
      <c r="O1416" s="76" t="s">
        <v>3219</v>
      </c>
      <c r="P1416" s="79" t="s">
        <v>3220</v>
      </c>
      <c r="Q1416" s="79" t="s">
        <v>3239</v>
      </c>
      <c r="R1416" s="79" t="s">
        <v>3222</v>
      </c>
      <c r="S1416" s="79" t="s">
        <v>3240</v>
      </c>
      <c r="T1416" s="79" t="s">
        <v>3239</v>
      </c>
      <c r="U1416" s="80" t="s">
        <v>2221</v>
      </c>
      <c r="V1416" s="80"/>
      <c r="W1416" s="79"/>
      <c r="X1416" s="81"/>
      <c r="Y1416" s="79"/>
      <c r="Z1416" s="79"/>
      <c r="AA1416" s="82" t="str">
        <f t="shared" si="25"/>
        <v/>
      </c>
      <c r="AB1416" s="80"/>
      <c r="AC1416" s="80"/>
      <c r="AD1416" s="80"/>
      <c r="AE1416" s="76" t="s">
        <v>7308</v>
      </c>
      <c r="AF1416" s="79" t="s">
        <v>2427</v>
      </c>
      <c r="AG1416" s="76" t="s">
        <v>3088</v>
      </c>
    </row>
    <row r="1417" spans="1:33" s="83" customFormat="1" ht="89.25" x14ac:dyDescent="0.25">
      <c r="A1417" s="74" t="s">
        <v>7301</v>
      </c>
      <c r="B1417" s="75">
        <v>81141601</v>
      </c>
      <c r="C1417" s="76" t="s">
        <v>3238</v>
      </c>
      <c r="D1417" t="s">
        <v>4128</v>
      </c>
      <c r="E1417" s="75" t="s">
        <v>2219</v>
      </c>
      <c r="F1417" s="75" t="s">
        <v>2291</v>
      </c>
      <c r="G1417" s="77" t="s">
        <v>2338</v>
      </c>
      <c r="H1417" s="78">
        <v>300000000</v>
      </c>
      <c r="I1417" s="78">
        <v>300000000</v>
      </c>
      <c r="J1417" s="79" t="s">
        <v>2220</v>
      </c>
      <c r="K1417" s="79" t="s">
        <v>2221</v>
      </c>
      <c r="L1417" s="76" t="s">
        <v>7309</v>
      </c>
      <c r="M1417" s="76" t="s">
        <v>3228</v>
      </c>
      <c r="N1417" s="76">
        <v>8635</v>
      </c>
      <c r="O1417" s="76" t="s">
        <v>7310</v>
      </c>
      <c r="P1417" s="79" t="s">
        <v>3220</v>
      </c>
      <c r="Q1417" s="79" t="s">
        <v>3239</v>
      </c>
      <c r="R1417" s="79" t="s">
        <v>3222</v>
      </c>
      <c r="S1417" s="79" t="s">
        <v>3240</v>
      </c>
      <c r="T1417" s="79" t="s">
        <v>3239</v>
      </c>
      <c r="U1417" s="80" t="s">
        <v>3241</v>
      </c>
      <c r="V1417" s="80"/>
      <c r="W1417" s="79"/>
      <c r="X1417" s="81"/>
      <c r="Y1417" s="79"/>
      <c r="Z1417" s="79"/>
      <c r="AA1417" s="82" t="str">
        <f t="shared" si="25"/>
        <v/>
      </c>
      <c r="AB1417" s="80"/>
      <c r="AC1417" s="80"/>
      <c r="AD1417" s="80"/>
      <c r="AE1417" s="76" t="s">
        <v>7309</v>
      </c>
      <c r="AF1417" s="79" t="s">
        <v>2346</v>
      </c>
      <c r="AG1417" s="76" t="s">
        <v>3088</v>
      </c>
    </row>
    <row r="1418" spans="1:33" s="83" customFormat="1" ht="89.25" x14ac:dyDescent="0.25">
      <c r="A1418" s="74" t="s">
        <v>7301</v>
      </c>
      <c r="B1418" s="75">
        <v>81141601</v>
      </c>
      <c r="C1418" s="76" t="s">
        <v>3242</v>
      </c>
      <c r="D1418" t="s">
        <v>4128</v>
      </c>
      <c r="E1418" s="75" t="s">
        <v>2219</v>
      </c>
      <c r="F1418" s="84" t="s">
        <v>4129</v>
      </c>
      <c r="G1418" s="77" t="s">
        <v>2338</v>
      </c>
      <c r="H1418" s="78">
        <v>200000000</v>
      </c>
      <c r="I1418" s="78">
        <v>100000000</v>
      </c>
      <c r="J1418" s="79" t="s">
        <v>2409</v>
      </c>
      <c r="K1418" s="79" t="s">
        <v>2544</v>
      </c>
      <c r="L1418" s="76" t="s">
        <v>7311</v>
      </c>
      <c r="M1418" s="76" t="s">
        <v>3228</v>
      </c>
      <c r="N1418" s="76">
        <v>5115</v>
      </c>
      <c r="O1418" s="76" t="s">
        <v>7312</v>
      </c>
      <c r="P1418" s="79" t="s">
        <v>3220</v>
      </c>
      <c r="Q1418" s="79" t="s">
        <v>3239</v>
      </c>
      <c r="R1418" s="79" t="s">
        <v>3222</v>
      </c>
      <c r="S1418" s="79" t="s">
        <v>3240</v>
      </c>
      <c r="T1418" s="79" t="s">
        <v>3239</v>
      </c>
      <c r="U1418" s="80" t="s">
        <v>3243</v>
      </c>
      <c r="V1418" s="80"/>
      <c r="W1418" s="79"/>
      <c r="X1418" s="81"/>
      <c r="Y1418" s="79"/>
      <c r="Z1418" s="79"/>
      <c r="AA1418" s="82" t="str">
        <f t="shared" si="25"/>
        <v/>
      </c>
      <c r="AB1418" s="80"/>
      <c r="AC1418" s="80"/>
      <c r="AD1418" s="80"/>
      <c r="AE1418" s="76" t="s">
        <v>7311</v>
      </c>
      <c r="AF1418" s="79" t="s">
        <v>2346</v>
      </c>
      <c r="AG1418" s="76" t="s">
        <v>3088</v>
      </c>
    </row>
    <row r="1419" spans="1:33" s="83" customFormat="1" ht="89.25" x14ac:dyDescent="0.25">
      <c r="A1419" s="74" t="s">
        <v>7301</v>
      </c>
      <c r="B1419" s="75">
        <v>81102000</v>
      </c>
      <c r="C1419" s="76" t="s">
        <v>7313</v>
      </c>
      <c r="D1419" t="s">
        <v>4603</v>
      </c>
      <c r="E1419" s="75" t="s">
        <v>2488</v>
      </c>
      <c r="F1419" s="84" t="s">
        <v>4129</v>
      </c>
      <c r="G1419" s="77" t="s">
        <v>2338</v>
      </c>
      <c r="H1419" s="78">
        <v>300000000</v>
      </c>
      <c r="I1419" s="78">
        <v>300000000</v>
      </c>
      <c r="J1419" s="79" t="s">
        <v>2220</v>
      </c>
      <c r="K1419" s="79" t="s">
        <v>2221</v>
      </c>
      <c r="L1419" s="76" t="s">
        <v>3233</v>
      </c>
      <c r="M1419" s="76" t="s">
        <v>3228</v>
      </c>
      <c r="N1419" s="76">
        <v>5499</v>
      </c>
      <c r="O1419" s="76" t="s">
        <v>7314</v>
      </c>
      <c r="P1419" s="79" t="s">
        <v>3220</v>
      </c>
      <c r="Q1419" s="79" t="s">
        <v>3239</v>
      </c>
      <c r="R1419" s="79" t="s">
        <v>3222</v>
      </c>
      <c r="S1419" s="79" t="s">
        <v>3240</v>
      </c>
      <c r="T1419" s="79" t="s">
        <v>3239</v>
      </c>
      <c r="U1419" s="80" t="s">
        <v>7315</v>
      </c>
      <c r="V1419" s="80"/>
      <c r="W1419" s="79"/>
      <c r="X1419" s="81"/>
      <c r="Y1419" s="79"/>
      <c r="Z1419" s="79"/>
      <c r="AA1419" s="82" t="str">
        <f t="shared" si="25"/>
        <v/>
      </c>
      <c r="AB1419" s="80"/>
      <c r="AC1419" s="80"/>
      <c r="AD1419" s="80"/>
      <c r="AE1419" s="76" t="s">
        <v>7316</v>
      </c>
      <c r="AF1419" s="79" t="s">
        <v>2427</v>
      </c>
      <c r="AG1419" s="76" t="s">
        <v>3088</v>
      </c>
    </row>
    <row r="1420" spans="1:33" s="83" customFormat="1" ht="89.25" x14ac:dyDescent="0.25">
      <c r="A1420" s="74" t="s">
        <v>7301</v>
      </c>
      <c r="B1420" s="75" t="s">
        <v>3246</v>
      </c>
      <c r="C1420" s="76" t="s">
        <v>3247</v>
      </c>
      <c r="D1420" t="s">
        <v>4128</v>
      </c>
      <c r="E1420" s="75" t="s">
        <v>2249</v>
      </c>
      <c r="F1420" s="84" t="s">
        <v>4129</v>
      </c>
      <c r="G1420" s="77" t="s">
        <v>2338</v>
      </c>
      <c r="H1420" s="78">
        <v>100000000</v>
      </c>
      <c r="I1420" s="78">
        <v>100000000</v>
      </c>
      <c r="J1420" s="79" t="s">
        <v>2220</v>
      </c>
      <c r="K1420" s="79" t="s">
        <v>2544</v>
      </c>
      <c r="L1420" s="76" t="s">
        <v>7308</v>
      </c>
      <c r="M1420" s="76" t="s">
        <v>3228</v>
      </c>
      <c r="N1420" s="76">
        <v>8635</v>
      </c>
      <c r="O1420" s="76" t="s">
        <v>7310</v>
      </c>
      <c r="P1420" s="79" t="s">
        <v>3220</v>
      </c>
      <c r="Q1420" s="79" t="s">
        <v>3239</v>
      </c>
      <c r="R1420" s="79" t="s">
        <v>3222</v>
      </c>
      <c r="S1420" s="79" t="s">
        <v>2221</v>
      </c>
      <c r="T1420" s="79" t="s">
        <v>2221</v>
      </c>
      <c r="U1420" s="80" t="s">
        <v>2221</v>
      </c>
      <c r="V1420" s="80"/>
      <c r="W1420" s="79"/>
      <c r="X1420" s="81"/>
      <c r="Y1420" s="79"/>
      <c r="Z1420" s="79"/>
      <c r="AA1420" s="82" t="str">
        <f t="shared" si="25"/>
        <v/>
      </c>
      <c r="AB1420" s="80"/>
      <c r="AC1420" s="80"/>
      <c r="AD1420" s="80"/>
      <c r="AE1420" s="76" t="s">
        <v>7317</v>
      </c>
      <c r="AF1420" s="79" t="s">
        <v>2346</v>
      </c>
      <c r="AG1420" s="76" t="s">
        <v>3088</v>
      </c>
    </row>
    <row r="1421" spans="1:33" s="83" customFormat="1" ht="89.25" x14ac:dyDescent="0.25">
      <c r="A1421" s="74" t="s">
        <v>7301</v>
      </c>
      <c r="B1421" s="75">
        <v>78111808</v>
      </c>
      <c r="C1421" s="76" t="s">
        <v>3248</v>
      </c>
      <c r="D1421" t="s">
        <v>4128</v>
      </c>
      <c r="E1421" s="75" t="s">
        <v>2249</v>
      </c>
      <c r="F1421" s="75" t="s">
        <v>2291</v>
      </c>
      <c r="G1421" s="77" t="s">
        <v>2338</v>
      </c>
      <c r="H1421" s="78">
        <v>70000000</v>
      </c>
      <c r="I1421" s="78">
        <v>70000000</v>
      </c>
      <c r="J1421" s="79" t="s">
        <v>2220</v>
      </c>
      <c r="K1421" s="79" t="s">
        <v>2221</v>
      </c>
      <c r="L1421" s="76" t="s">
        <v>7318</v>
      </c>
      <c r="M1421" s="76" t="s">
        <v>2444</v>
      </c>
      <c r="N1421" s="76" t="s">
        <v>3250</v>
      </c>
      <c r="O1421" s="76" t="s">
        <v>7310</v>
      </c>
      <c r="P1421" s="79" t="s">
        <v>3220</v>
      </c>
      <c r="Q1421" s="79" t="s">
        <v>3239</v>
      </c>
      <c r="R1421" s="79" t="s">
        <v>3222</v>
      </c>
      <c r="S1421" s="79" t="s">
        <v>3240</v>
      </c>
      <c r="T1421" s="79" t="s">
        <v>3239</v>
      </c>
      <c r="U1421" s="80" t="s">
        <v>3252</v>
      </c>
      <c r="V1421" s="80"/>
      <c r="W1421" s="79"/>
      <c r="X1421" s="81"/>
      <c r="Y1421" s="79"/>
      <c r="Z1421" s="79"/>
      <c r="AA1421" s="82" t="str">
        <f t="shared" ref="AA1421:AA1484" si="26">+IF(AND(W1421="",X1421="",Y1421="",Z1421=""),"",IF(AND(W1421&lt;&gt;"",X1421="",Y1421="",Z1421=""),0%,IF(AND(W1421&lt;&gt;"",X1421&lt;&gt;"",Y1421="",Z1421=""),33%,IF(AND(W1421&lt;&gt;"",X1421&lt;&gt;"",Y1421&lt;&gt;"",Z1421=""),66%,IF(AND(W1421&lt;&gt;"",X1421&lt;&gt;"",Y1421&lt;&gt;"",Z1421&lt;&gt;""),100%,"Información incompleta")))))</f>
        <v/>
      </c>
      <c r="AB1421" s="80"/>
      <c r="AC1421" s="80"/>
      <c r="AD1421" s="80"/>
      <c r="AE1421" s="76" t="s">
        <v>3249</v>
      </c>
      <c r="AF1421" s="79" t="s">
        <v>2346</v>
      </c>
      <c r="AG1421" s="76" t="s">
        <v>3088</v>
      </c>
    </row>
    <row r="1422" spans="1:33" s="83" customFormat="1" ht="89.25" x14ac:dyDescent="0.25">
      <c r="A1422" s="74" t="s">
        <v>7301</v>
      </c>
      <c r="B1422" s="75">
        <v>80111504</v>
      </c>
      <c r="C1422" s="76" t="s">
        <v>3253</v>
      </c>
      <c r="D1422" t="s">
        <v>4128</v>
      </c>
      <c r="E1422" s="75" t="s">
        <v>2249</v>
      </c>
      <c r="F1422" s="84" t="s">
        <v>4129</v>
      </c>
      <c r="G1422" s="77" t="s">
        <v>2338</v>
      </c>
      <c r="H1422" s="78">
        <v>140000000</v>
      </c>
      <c r="I1422" s="78">
        <v>140000000</v>
      </c>
      <c r="J1422" s="79" t="s">
        <v>2220</v>
      </c>
      <c r="K1422" s="79" t="s">
        <v>2221</v>
      </c>
      <c r="L1422" s="76" t="s">
        <v>7318</v>
      </c>
      <c r="M1422" s="76" t="s">
        <v>2444</v>
      </c>
      <c r="N1422" s="76" t="s">
        <v>3254</v>
      </c>
      <c r="O1422" s="76" t="s">
        <v>3251</v>
      </c>
      <c r="P1422" s="79" t="s">
        <v>3220</v>
      </c>
      <c r="Q1422" s="79" t="s">
        <v>3239</v>
      </c>
      <c r="R1422" s="79" t="s">
        <v>3222</v>
      </c>
      <c r="S1422" s="79" t="s">
        <v>3255</v>
      </c>
      <c r="T1422" s="79" t="s">
        <v>3239</v>
      </c>
      <c r="U1422" s="80" t="s">
        <v>3256</v>
      </c>
      <c r="V1422" s="80"/>
      <c r="W1422" s="79"/>
      <c r="X1422" s="81"/>
      <c r="Y1422" s="79"/>
      <c r="Z1422" s="79"/>
      <c r="AA1422" s="82" t="str">
        <f t="shared" si="26"/>
        <v/>
      </c>
      <c r="AB1422" s="80"/>
      <c r="AC1422" s="80"/>
      <c r="AD1422" s="80"/>
      <c r="AE1422" s="76" t="s">
        <v>3249</v>
      </c>
      <c r="AF1422" s="79" t="s">
        <v>2346</v>
      </c>
      <c r="AG1422" s="76" t="s">
        <v>3088</v>
      </c>
    </row>
    <row r="1423" spans="1:33" s="83" customFormat="1" ht="51" x14ac:dyDescent="0.25">
      <c r="A1423" s="74" t="s">
        <v>7301</v>
      </c>
      <c r="B1423" s="75">
        <v>77111602</v>
      </c>
      <c r="C1423" s="76" t="s">
        <v>3226</v>
      </c>
      <c r="D1423" t="s">
        <v>4603</v>
      </c>
      <c r="E1423" s="75" t="s">
        <v>2488</v>
      </c>
      <c r="F1423" s="84" t="s">
        <v>4129</v>
      </c>
      <c r="G1423" s="77" t="s">
        <v>2338</v>
      </c>
      <c r="H1423" s="78">
        <v>400000000</v>
      </c>
      <c r="I1423" s="78">
        <v>400000000</v>
      </c>
      <c r="J1423" s="79" t="s">
        <v>2220</v>
      </c>
      <c r="K1423" s="79" t="s">
        <v>2221</v>
      </c>
      <c r="L1423" s="76" t="s">
        <v>3227</v>
      </c>
      <c r="M1423" s="76" t="s">
        <v>3228</v>
      </c>
      <c r="N1423" s="76">
        <v>5499</v>
      </c>
      <c r="O1423" s="76" t="s">
        <v>3229</v>
      </c>
      <c r="P1423" s="79" t="s">
        <v>3230</v>
      </c>
      <c r="Q1423" s="79" t="s">
        <v>3231</v>
      </c>
      <c r="R1423" s="79" t="s">
        <v>3232</v>
      </c>
      <c r="S1423" s="79" t="s">
        <v>7319</v>
      </c>
      <c r="T1423" s="79" t="s">
        <v>3239</v>
      </c>
      <c r="U1423" s="80" t="s">
        <v>7320</v>
      </c>
      <c r="V1423" s="80"/>
      <c r="W1423" s="79"/>
      <c r="X1423" s="81"/>
      <c r="Y1423" s="79"/>
      <c r="Z1423" s="79"/>
      <c r="AA1423" s="82" t="str">
        <f t="shared" si="26"/>
        <v/>
      </c>
      <c r="AB1423" s="80"/>
      <c r="AC1423" s="80"/>
      <c r="AD1423" s="80"/>
      <c r="AE1423" s="76" t="s">
        <v>3227</v>
      </c>
      <c r="AF1423" s="79" t="s">
        <v>2223</v>
      </c>
      <c r="AG1423" s="76" t="s">
        <v>3088</v>
      </c>
    </row>
    <row r="1424" spans="1:33" s="83" customFormat="1" ht="63.75" x14ac:dyDescent="0.25">
      <c r="A1424" s="74" t="s">
        <v>7301</v>
      </c>
      <c r="B1424" s="75" t="s">
        <v>3236</v>
      </c>
      <c r="C1424" s="76" t="s">
        <v>7321</v>
      </c>
      <c r="D1424" t="s">
        <v>4603</v>
      </c>
      <c r="E1424" s="75" t="s">
        <v>2488</v>
      </c>
      <c r="F1424" s="84" t="s">
        <v>4129</v>
      </c>
      <c r="G1424" s="77" t="s">
        <v>2338</v>
      </c>
      <c r="H1424" s="78">
        <v>270000000</v>
      </c>
      <c r="I1424" s="78">
        <v>270000000</v>
      </c>
      <c r="J1424" s="79" t="s">
        <v>2220</v>
      </c>
      <c r="K1424" s="79" t="s">
        <v>2221</v>
      </c>
      <c r="L1424" s="76" t="s">
        <v>7322</v>
      </c>
      <c r="M1424" s="76" t="s">
        <v>3228</v>
      </c>
      <c r="N1424" s="76" t="s">
        <v>7323</v>
      </c>
      <c r="O1424" s="76" t="s">
        <v>7324</v>
      </c>
      <c r="P1424" s="79" t="s">
        <v>3230</v>
      </c>
      <c r="Q1424" s="79" t="s">
        <v>3237</v>
      </c>
      <c r="R1424" s="79" t="s">
        <v>3232</v>
      </c>
      <c r="S1424" s="79" t="s">
        <v>7319</v>
      </c>
      <c r="T1424" s="79" t="s">
        <v>7325</v>
      </c>
      <c r="U1424" s="80" t="s">
        <v>7326</v>
      </c>
      <c r="V1424" s="80"/>
      <c r="W1424" s="79"/>
      <c r="X1424" s="81"/>
      <c r="Y1424" s="79"/>
      <c r="Z1424" s="79"/>
      <c r="AA1424" s="82" t="str">
        <f t="shared" si="26"/>
        <v/>
      </c>
      <c r="AB1424" s="80"/>
      <c r="AC1424" s="80"/>
      <c r="AD1424" s="80"/>
      <c r="AE1424" s="76" t="s">
        <v>7322</v>
      </c>
      <c r="AF1424" s="79" t="s">
        <v>2223</v>
      </c>
      <c r="AG1424" s="76" t="s">
        <v>3088</v>
      </c>
    </row>
    <row r="1425" spans="1:33" s="83" customFormat="1" ht="51" x14ac:dyDescent="0.25">
      <c r="A1425" s="74" t="s">
        <v>7301</v>
      </c>
      <c r="B1425" s="75">
        <v>71100000</v>
      </c>
      <c r="C1425" s="76" t="s">
        <v>3244</v>
      </c>
      <c r="D1425" t="s">
        <v>4603</v>
      </c>
      <c r="E1425" s="75" t="s">
        <v>2488</v>
      </c>
      <c r="F1425" s="84" t="s">
        <v>4129</v>
      </c>
      <c r="G1425" s="77" t="s">
        <v>2338</v>
      </c>
      <c r="H1425" s="78">
        <v>800000000</v>
      </c>
      <c r="I1425" s="78">
        <v>410000000</v>
      </c>
      <c r="J1425" s="79" t="s">
        <v>2409</v>
      </c>
      <c r="K1425" s="79" t="s">
        <v>2544</v>
      </c>
      <c r="L1425" s="76" t="s">
        <v>7327</v>
      </c>
      <c r="M1425" s="76" t="s">
        <v>3228</v>
      </c>
      <c r="N1425" s="76">
        <v>5268</v>
      </c>
      <c r="O1425" s="76" t="s">
        <v>7328</v>
      </c>
      <c r="P1425" s="79" t="s">
        <v>3230</v>
      </c>
      <c r="Q1425" s="79" t="s">
        <v>3245</v>
      </c>
      <c r="R1425" s="79" t="s">
        <v>3232</v>
      </c>
      <c r="S1425" s="79" t="s">
        <v>7319</v>
      </c>
      <c r="T1425" s="79" t="s">
        <v>7329</v>
      </c>
      <c r="U1425" s="80" t="s">
        <v>7330</v>
      </c>
      <c r="V1425" s="80"/>
      <c r="W1425" s="79"/>
      <c r="X1425" s="81"/>
      <c r="Y1425" s="79"/>
      <c r="Z1425" s="79"/>
      <c r="AA1425" s="82" t="str">
        <f t="shared" si="26"/>
        <v/>
      </c>
      <c r="AB1425" s="80"/>
      <c r="AC1425" s="80"/>
      <c r="AD1425" s="80"/>
      <c r="AE1425" s="76" t="s">
        <v>7327</v>
      </c>
      <c r="AF1425" s="79" t="s">
        <v>2427</v>
      </c>
      <c r="AG1425" s="76" t="s">
        <v>3088</v>
      </c>
    </row>
    <row r="1426" spans="1:33" s="83" customFormat="1" ht="89.25" x14ac:dyDescent="0.25">
      <c r="A1426" s="74" t="s">
        <v>7301</v>
      </c>
      <c r="B1426" s="75" t="s">
        <v>3223</v>
      </c>
      <c r="C1426" s="76" t="s">
        <v>7331</v>
      </c>
      <c r="D1426" t="s">
        <v>4603</v>
      </c>
      <c r="E1426" s="75" t="s">
        <v>2552</v>
      </c>
      <c r="F1426" s="84" t="s">
        <v>4129</v>
      </c>
      <c r="G1426" s="77" t="s">
        <v>3292</v>
      </c>
      <c r="H1426" s="78">
        <v>6000000000</v>
      </c>
      <c r="I1426" s="78">
        <v>6000000000</v>
      </c>
      <c r="J1426" s="79" t="s">
        <v>2220</v>
      </c>
      <c r="K1426" s="79" t="s">
        <v>2221</v>
      </c>
      <c r="L1426" s="76" t="s">
        <v>7332</v>
      </c>
      <c r="M1426" s="76" t="s">
        <v>2444</v>
      </c>
      <c r="N1426" s="76">
        <v>9116</v>
      </c>
      <c r="O1426" s="76" t="s">
        <v>7333</v>
      </c>
      <c r="P1426" s="79" t="s">
        <v>3220</v>
      </c>
      <c r="Q1426" s="79" t="s">
        <v>3221</v>
      </c>
      <c r="R1426" s="79" t="s">
        <v>3222</v>
      </c>
      <c r="S1426" s="79" t="s">
        <v>3224</v>
      </c>
      <c r="T1426" s="79" t="s">
        <v>3221</v>
      </c>
      <c r="U1426" s="80" t="s">
        <v>3225</v>
      </c>
      <c r="V1426" s="80"/>
      <c r="W1426" s="79"/>
      <c r="X1426" s="81"/>
      <c r="Y1426" s="79"/>
      <c r="Z1426" s="79"/>
      <c r="AA1426" s="82" t="str">
        <f t="shared" si="26"/>
        <v/>
      </c>
      <c r="AB1426" s="80"/>
      <c r="AC1426" s="80"/>
      <c r="AD1426" s="80"/>
      <c r="AE1426" s="76" t="s">
        <v>7332</v>
      </c>
      <c r="AF1426" s="79" t="s">
        <v>2427</v>
      </c>
      <c r="AG1426" s="76" t="s">
        <v>3088</v>
      </c>
    </row>
    <row r="1427" spans="1:33" s="83" customFormat="1" ht="89.25" x14ac:dyDescent="0.25">
      <c r="A1427" s="74" t="s">
        <v>7301</v>
      </c>
      <c r="B1427" s="75" t="s">
        <v>7334</v>
      </c>
      <c r="C1427" s="76" t="s">
        <v>7335</v>
      </c>
      <c r="D1427" t="s">
        <v>3168</v>
      </c>
      <c r="E1427" s="75" t="s">
        <v>2219</v>
      </c>
      <c r="F1427" s="75" t="s">
        <v>2291</v>
      </c>
      <c r="G1427" s="77" t="s">
        <v>3292</v>
      </c>
      <c r="H1427" s="78">
        <v>150000000</v>
      </c>
      <c r="I1427" s="78">
        <v>150000000</v>
      </c>
      <c r="J1427" s="79" t="s">
        <v>2220</v>
      </c>
      <c r="K1427" s="79" t="s">
        <v>2221</v>
      </c>
      <c r="L1427" s="76" t="s">
        <v>3227</v>
      </c>
      <c r="M1427" s="76" t="s">
        <v>3228</v>
      </c>
      <c r="N1427" s="76">
        <v>5499</v>
      </c>
      <c r="O1427" s="76" t="s">
        <v>3229</v>
      </c>
      <c r="P1427" s="79" t="s">
        <v>3220</v>
      </c>
      <c r="Q1427" s="79" t="s">
        <v>3221</v>
      </c>
      <c r="R1427" s="79" t="s">
        <v>3222</v>
      </c>
      <c r="S1427" s="79" t="s">
        <v>7303</v>
      </c>
      <c r="T1427" s="79" t="s">
        <v>3221</v>
      </c>
      <c r="U1427" s="80" t="s">
        <v>3225</v>
      </c>
      <c r="V1427" s="80"/>
      <c r="W1427" s="79"/>
      <c r="X1427" s="81"/>
      <c r="Y1427" s="79"/>
      <c r="Z1427" s="79"/>
      <c r="AA1427" s="82" t="str">
        <f t="shared" si="26"/>
        <v/>
      </c>
      <c r="AB1427" s="80"/>
      <c r="AC1427" s="80"/>
      <c r="AD1427" s="80"/>
      <c r="AE1427" s="76" t="s">
        <v>3227</v>
      </c>
      <c r="AF1427" s="79" t="s">
        <v>2223</v>
      </c>
      <c r="AG1427" s="76" t="s">
        <v>3088</v>
      </c>
    </row>
    <row r="1428" spans="1:33" s="83" customFormat="1" ht="89.25" x14ac:dyDescent="0.25">
      <c r="A1428" s="74" t="s">
        <v>7301</v>
      </c>
      <c r="B1428" s="75" t="s">
        <v>7336</v>
      </c>
      <c r="C1428" s="76" t="s">
        <v>7337</v>
      </c>
      <c r="D1428" t="s">
        <v>3165</v>
      </c>
      <c r="E1428" s="75" t="s">
        <v>2219</v>
      </c>
      <c r="F1428" s="79" t="s">
        <v>2336</v>
      </c>
      <c r="G1428" s="77" t="s">
        <v>3292</v>
      </c>
      <c r="H1428" s="78">
        <v>5000000000</v>
      </c>
      <c r="I1428" s="78">
        <v>5000000000</v>
      </c>
      <c r="J1428" s="79" t="s">
        <v>2220</v>
      </c>
      <c r="K1428" s="79" t="s">
        <v>2221</v>
      </c>
      <c r="L1428" s="76" t="s">
        <v>3227</v>
      </c>
      <c r="M1428" s="76" t="s">
        <v>3228</v>
      </c>
      <c r="N1428" s="76">
        <v>5499</v>
      </c>
      <c r="O1428" s="76" t="s">
        <v>3229</v>
      </c>
      <c r="P1428" s="79" t="s">
        <v>3220</v>
      </c>
      <c r="Q1428" s="79" t="s">
        <v>3221</v>
      </c>
      <c r="R1428" s="79" t="s">
        <v>3222</v>
      </c>
      <c r="S1428" s="79" t="s">
        <v>7338</v>
      </c>
      <c r="T1428" s="79" t="s">
        <v>3221</v>
      </c>
      <c r="U1428" s="80" t="s">
        <v>3225</v>
      </c>
      <c r="V1428" s="80"/>
      <c r="W1428" s="79"/>
      <c r="X1428" s="81"/>
      <c r="Y1428" s="79"/>
      <c r="Z1428" s="79"/>
      <c r="AA1428" s="82" t="str">
        <f t="shared" si="26"/>
        <v/>
      </c>
      <c r="AB1428" s="80"/>
      <c r="AC1428" s="80"/>
      <c r="AD1428" s="80"/>
      <c r="AE1428" s="76" t="s">
        <v>3227</v>
      </c>
      <c r="AF1428" s="79" t="s">
        <v>2427</v>
      </c>
      <c r="AG1428" s="76" t="s">
        <v>3088</v>
      </c>
    </row>
    <row r="1429" spans="1:33" s="83" customFormat="1" ht="89.25" x14ac:dyDescent="0.25">
      <c r="A1429" s="74" t="s">
        <v>7301</v>
      </c>
      <c r="B1429" s="75" t="s">
        <v>7339</v>
      </c>
      <c r="C1429" s="76" t="s">
        <v>7340</v>
      </c>
      <c r="D1429" t="s">
        <v>3160</v>
      </c>
      <c r="E1429" s="75" t="s">
        <v>2292</v>
      </c>
      <c r="F1429" s="79" t="s">
        <v>2336</v>
      </c>
      <c r="G1429" s="77" t="s">
        <v>3292</v>
      </c>
      <c r="H1429" s="78">
        <v>1400000000</v>
      </c>
      <c r="I1429" s="78">
        <v>1400000000</v>
      </c>
      <c r="J1429" s="79" t="s">
        <v>2220</v>
      </c>
      <c r="K1429" s="79" t="s">
        <v>2221</v>
      </c>
      <c r="L1429" s="76" t="s">
        <v>7332</v>
      </c>
      <c r="M1429" s="76" t="s">
        <v>2444</v>
      </c>
      <c r="N1429" s="76">
        <v>9116</v>
      </c>
      <c r="O1429" s="76" t="s">
        <v>7333</v>
      </c>
      <c r="P1429" s="79" t="s">
        <v>3220</v>
      </c>
      <c r="Q1429" s="79" t="s">
        <v>3221</v>
      </c>
      <c r="R1429" s="79" t="s">
        <v>3222</v>
      </c>
      <c r="S1429" s="79" t="s">
        <v>7341</v>
      </c>
      <c r="T1429" s="79" t="s">
        <v>3221</v>
      </c>
      <c r="U1429" s="80" t="s">
        <v>3225</v>
      </c>
      <c r="V1429" s="80"/>
      <c r="W1429" s="79"/>
      <c r="X1429" s="81"/>
      <c r="Y1429" s="79"/>
      <c r="Z1429" s="79"/>
      <c r="AA1429" s="82" t="str">
        <f t="shared" si="26"/>
        <v/>
      </c>
      <c r="AB1429" s="80"/>
      <c r="AC1429" s="80"/>
      <c r="AD1429" s="80"/>
      <c r="AE1429" s="76" t="s">
        <v>7332</v>
      </c>
      <c r="AF1429" s="79" t="s">
        <v>2223</v>
      </c>
      <c r="AG1429" s="76" t="s">
        <v>3088</v>
      </c>
    </row>
    <row r="1430" spans="1:33" s="83" customFormat="1" ht="89.25" x14ac:dyDescent="0.25">
      <c r="A1430" s="74" t="s">
        <v>7301</v>
      </c>
      <c r="B1430" s="75" t="s">
        <v>7342</v>
      </c>
      <c r="C1430" s="76" t="s">
        <v>7343</v>
      </c>
      <c r="D1430" t="s">
        <v>3163</v>
      </c>
      <c r="E1430" s="75" t="s">
        <v>2237</v>
      </c>
      <c r="F1430" s="79" t="s">
        <v>2336</v>
      </c>
      <c r="G1430" s="77" t="s">
        <v>3292</v>
      </c>
      <c r="H1430" s="78">
        <v>4000000000</v>
      </c>
      <c r="I1430" s="78">
        <v>4000000000</v>
      </c>
      <c r="J1430" s="79" t="s">
        <v>2220</v>
      </c>
      <c r="K1430" s="79" t="s">
        <v>2221</v>
      </c>
      <c r="L1430" s="76" t="s">
        <v>7332</v>
      </c>
      <c r="M1430" s="76" t="s">
        <v>2444</v>
      </c>
      <c r="N1430" s="76">
        <v>9116</v>
      </c>
      <c r="O1430" s="76" t="s">
        <v>7333</v>
      </c>
      <c r="P1430" s="79" t="s">
        <v>3220</v>
      </c>
      <c r="Q1430" s="79" t="s">
        <v>3221</v>
      </c>
      <c r="R1430" s="79" t="s">
        <v>3222</v>
      </c>
      <c r="S1430" s="79" t="s">
        <v>3224</v>
      </c>
      <c r="T1430" s="79" t="s">
        <v>3221</v>
      </c>
      <c r="U1430" s="80" t="s">
        <v>3225</v>
      </c>
      <c r="V1430" s="80"/>
      <c r="W1430" s="79"/>
      <c r="X1430" s="81"/>
      <c r="Y1430" s="79"/>
      <c r="Z1430" s="79"/>
      <c r="AA1430" s="82" t="str">
        <f t="shared" si="26"/>
        <v/>
      </c>
      <c r="AB1430" s="80"/>
      <c r="AC1430" s="80"/>
      <c r="AD1430" s="80"/>
      <c r="AE1430" s="76" t="s">
        <v>7332</v>
      </c>
      <c r="AF1430" s="79" t="s">
        <v>2427</v>
      </c>
      <c r="AG1430" s="76" t="s">
        <v>3088</v>
      </c>
    </row>
    <row r="1431" spans="1:33" s="83" customFormat="1" ht="89.25" x14ac:dyDescent="0.25">
      <c r="A1431" s="74" t="s">
        <v>7301</v>
      </c>
      <c r="B1431" s="75">
        <v>73152103</v>
      </c>
      <c r="C1431" s="76" t="s">
        <v>7344</v>
      </c>
      <c r="D1431" t="s">
        <v>3168</v>
      </c>
      <c r="E1431" s="75" t="s">
        <v>2363</v>
      </c>
      <c r="F1431" s="75" t="s">
        <v>2260</v>
      </c>
      <c r="G1431" s="85" t="s">
        <v>4407</v>
      </c>
      <c r="H1431" s="78">
        <v>26600000</v>
      </c>
      <c r="I1431" s="78">
        <v>26600000</v>
      </c>
      <c r="J1431" s="79" t="s">
        <v>2220</v>
      </c>
      <c r="K1431" s="79" t="s">
        <v>2221</v>
      </c>
      <c r="L1431" s="76" t="s">
        <v>7345</v>
      </c>
      <c r="M1431" s="76" t="s">
        <v>3228</v>
      </c>
      <c r="N1431" s="76">
        <v>5110</v>
      </c>
      <c r="O1431" s="76" t="s">
        <v>7346</v>
      </c>
      <c r="P1431" s="79" t="s">
        <v>3220</v>
      </c>
      <c r="Q1431" s="79" t="s">
        <v>3221</v>
      </c>
      <c r="R1431" s="79" t="s">
        <v>3222</v>
      </c>
      <c r="S1431" s="79" t="s">
        <v>3224</v>
      </c>
      <c r="T1431" s="79" t="s">
        <v>3221</v>
      </c>
      <c r="U1431" s="80" t="s">
        <v>3225</v>
      </c>
      <c r="V1431" s="80"/>
      <c r="W1431" s="79"/>
      <c r="X1431" s="81"/>
      <c r="Y1431" s="79"/>
      <c r="Z1431" s="79"/>
      <c r="AA1431" s="82" t="str">
        <f t="shared" si="26"/>
        <v/>
      </c>
      <c r="AB1431" s="80"/>
      <c r="AC1431" s="80"/>
      <c r="AD1431" s="80"/>
      <c r="AE1431" s="76" t="s">
        <v>7332</v>
      </c>
      <c r="AF1431" s="79" t="s">
        <v>2427</v>
      </c>
      <c r="AG1431" s="76" t="s">
        <v>3088</v>
      </c>
    </row>
    <row r="1432" spans="1:33" s="83" customFormat="1" ht="89.25" x14ac:dyDescent="0.25">
      <c r="A1432" s="74" t="s">
        <v>7301</v>
      </c>
      <c r="B1432" s="75">
        <v>32101656</v>
      </c>
      <c r="C1432" s="76" t="s">
        <v>7347</v>
      </c>
      <c r="D1432" t="s">
        <v>3168</v>
      </c>
      <c r="E1432" s="75" t="s">
        <v>2363</v>
      </c>
      <c r="F1432" s="75" t="s">
        <v>2260</v>
      </c>
      <c r="G1432" s="85" t="s">
        <v>4407</v>
      </c>
      <c r="H1432" s="78">
        <v>73700000</v>
      </c>
      <c r="I1432" s="78">
        <v>73700000</v>
      </c>
      <c r="J1432" s="79" t="s">
        <v>2220</v>
      </c>
      <c r="K1432" s="79" t="s">
        <v>2221</v>
      </c>
      <c r="L1432" s="76" t="s">
        <v>7345</v>
      </c>
      <c r="M1432" s="76" t="s">
        <v>3228</v>
      </c>
      <c r="N1432" s="76">
        <v>5110</v>
      </c>
      <c r="O1432" s="76" t="s">
        <v>7346</v>
      </c>
      <c r="P1432" s="79" t="s">
        <v>3220</v>
      </c>
      <c r="Q1432" s="79" t="s">
        <v>3221</v>
      </c>
      <c r="R1432" s="79" t="s">
        <v>3222</v>
      </c>
      <c r="S1432" s="79" t="s">
        <v>3224</v>
      </c>
      <c r="T1432" s="79" t="s">
        <v>3221</v>
      </c>
      <c r="U1432" s="80" t="s">
        <v>3225</v>
      </c>
      <c r="V1432" s="80"/>
      <c r="W1432" s="79"/>
      <c r="X1432" s="81"/>
      <c r="Y1432" s="79"/>
      <c r="Z1432" s="79"/>
      <c r="AA1432" s="82" t="str">
        <f t="shared" si="26"/>
        <v/>
      </c>
      <c r="AB1432" s="80"/>
      <c r="AC1432" s="80"/>
      <c r="AD1432" s="80"/>
      <c r="AE1432" s="76" t="s">
        <v>7332</v>
      </c>
      <c r="AF1432" s="79" t="s">
        <v>2223</v>
      </c>
      <c r="AG1432" s="76" t="s">
        <v>3088</v>
      </c>
    </row>
    <row r="1433" spans="1:33" s="83" customFormat="1" ht="89.25" x14ac:dyDescent="0.25">
      <c r="A1433" s="74" t="s">
        <v>7301</v>
      </c>
      <c r="B1433" s="75">
        <v>93141808</v>
      </c>
      <c r="C1433" s="76" t="s">
        <v>7348</v>
      </c>
      <c r="D1433" t="s">
        <v>3168</v>
      </c>
      <c r="E1433" s="75" t="s">
        <v>2363</v>
      </c>
      <c r="F1433" s="75" t="s">
        <v>2260</v>
      </c>
      <c r="G1433" s="85" t="s">
        <v>4407</v>
      </c>
      <c r="H1433" s="78">
        <v>53122000</v>
      </c>
      <c r="I1433" s="78">
        <v>53122000</v>
      </c>
      <c r="J1433" s="79" t="s">
        <v>2220</v>
      </c>
      <c r="K1433" s="79" t="s">
        <v>2221</v>
      </c>
      <c r="L1433" s="76" t="s">
        <v>7345</v>
      </c>
      <c r="M1433" s="76" t="s">
        <v>3228</v>
      </c>
      <c r="N1433" s="76">
        <v>5110</v>
      </c>
      <c r="O1433" s="76" t="s">
        <v>7346</v>
      </c>
      <c r="P1433" s="79" t="s">
        <v>3220</v>
      </c>
      <c r="Q1433" s="79" t="s">
        <v>3221</v>
      </c>
      <c r="R1433" s="79" t="s">
        <v>3222</v>
      </c>
      <c r="S1433" s="79" t="s">
        <v>3224</v>
      </c>
      <c r="T1433" s="79" t="s">
        <v>3221</v>
      </c>
      <c r="U1433" s="80" t="s">
        <v>3225</v>
      </c>
      <c r="V1433" s="80"/>
      <c r="W1433" s="79"/>
      <c r="X1433" s="81"/>
      <c r="Y1433" s="79"/>
      <c r="Z1433" s="79"/>
      <c r="AA1433" s="82" t="str">
        <f t="shared" si="26"/>
        <v/>
      </c>
      <c r="AB1433" s="80"/>
      <c r="AC1433" s="80"/>
      <c r="AD1433" s="80"/>
      <c r="AE1433" s="76" t="s">
        <v>7332</v>
      </c>
      <c r="AF1433" s="79" t="s">
        <v>2223</v>
      </c>
      <c r="AG1433" s="76" t="s">
        <v>3088</v>
      </c>
    </row>
    <row r="1434" spans="1:33" x14ac:dyDescent="0.25">
      <c r="AA1434" s="82" t="str">
        <f t="shared" si="26"/>
        <v/>
      </c>
    </row>
    <row r="1435" spans="1:33" x14ac:dyDescent="0.25">
      <c r="AA1435" s="82" t="str">
        <f t="shared" si="26"/>
        <v/>
      </c>
    </row>
    <row r="1436" spans="1:33" x14ac:dyDescent="0.25">
      <c r="AA1436" s="82" t="str">
        <f t="shared" si="26"/>
        <v/>
      </c>
    </row>
    <row r="1437" spans="1:33" x14ac:dyDescent="0.25">
      <c r="AA1437" s="82" t="str">
        <f t="shared" si="26"/>
        <v/>
      </c>
    </row>
    <row r="1438" spans="1:33" x14ac:dyDescent="0.25">
      <c r="AA1438" s="82" t="str">
        <f t="shared" si="26"/>
        <v/>
      </c>
    </row>
    <row r="1439" spans="1:33" x14ac:dyDescent="0.25">
      <c r="AA1439" s="82" t="str">
        <f t="shared" si="26"/>
        <v/>
      </c>
    </row>
    <row r="1440" spans="1:33" x14ac:dyDescent="0.25">
      <c r="AA1440" s="82" t="str">
        <f t="shared" si="26"/>
        <v/>
      </c>
    </row>
    <row r="1441" spans="27:27" x14ac:dyDescent="0.25">
      <c r="AA1441" s="82" t="str">
        <f t="shared" si="26"/>
        <v/>
      </c>
    </row>
    <row r="1442" spans="27:27" x14ac:dyDescent="0.25">
      <c r="AA1442" s="82" t="str">
        <f t="shared" si="26"/>
        <v/>
      </c>
    </row>
    <row r="1443" spans="27:27" x14ac:dyDescent="0.25">
      <c r="AA1443" s="82" t="str">
        <f t="shared" si="26"/>
        <v/>
      </c>
    </row>
    <row r="1444" spans="27:27" x14ac:dyDescent="0.25">
      <c r="AA1444" s="82" t="str">
        <f t="shared" si="26"/>
        <v/>
      </c>
    </row>
    <row r="1445" spans="27:27" x14ac:dyDescent="0.25">
      <c r="AA1445" s="82" t="str">
        <f t="shared" si="26"/>
        <v/>
      </c>
    </row>
    <row r="1446" spans="27:27" x14ac:dyDescent="0.25">
      <c r="AA1446" s="82" t="str">
        <f t="shared" si="26"/>
        <v/>
      </c>
    </row>
    <row r="1447" spans="27:27" x14ac:dyDescent="0.25">
      <c r="AA1447" s="82" t="str">
        <f t="shared" si="26"/>
        <v/>
      </c>
    </row>
    <row r="1448" spans="27:27" x14ac:dyDescent="0.25">
      <c r="AA1448" s="82" t="str">
        <f t="shared" si="26"/>
        <v/>
      </c>
    </row>
    <row r="1449" spans="27:27" x14ac:dyDescent="0.25">
      <c r="AA1449" s="82" t="str">
        <f t="shared" si="26"/>
        <v/>
      </c>
    </row>
    <row r="1450" spans="27:27" x14ac:dyDescent="0.25">
      <c r="AA1450" s="82" t="str">
        <f t="shared" si="26"/>
        <v/>
      </c>
    </row>
    <row r="1451" spans="27:27" x14ac:dyDescent="0.25">
      <c r="AA1451" s="82" t="str">
        <f t="shared" si="26"/>
        <v/>
      </c>
    </row>
    <row r="1452" spans="27:27" x14ac:dyDescent="0.25">
      <c r="AA1452" s="82" t="str">
        <f t="shared" si="26"/>
        <v/>
      </c>
    </row>
    <row r="1453" spans="27:27" x14ac:dyDescent="0.25">
      <c r="AA1453" s="82" t="str">
        <f t="shared" si="26"/>
        <v/>
      </c>
    </row>
    <row r="1454" spans="27:27" x14ac:dyDescent="0.25">
      <c r="AA1454" s="82" t="str">
        <f t="shared" si="26"/>
        <v/>
      </c>
    </row>
    <row r="1455" spans="27:27" x14ac:dyDescent="0.25">
      <c r="AA1455" s="82" t="str">
        <f t="shared" si="26"/>
        <v/>
      </c>
    </row>
    <row r="1456" spans="27:27" x14ac:dyDescent="0.25">
      <c r="AA1456" s="82" t="str">
        <f t="shared" si="26"/>
        <v/>
      </c>
    </row>
    <row r="1457" spans="27:27" x14ac:dyDescent="0.25">
      <c r="AA1457" s="82" t="str">
        <f t="shared" si="26"/>
        <v/>
      </c>
    </row>
    <row r="1458" spans="27:27" x14ac:dyDescent="0.25">
      <c r="AA1458" s="82" t="str">
        <f t="shared" si="26"/>
        <v/>
      </c>
    </row>
    <row r="1459" spans="27:27" x14ac:dyDescent="0.25">
      <c r="AA1459" s="82" t="str">
        <f t="shared" si="26"/>
        <v/>
      </c>
    </row>
    <row r="1460" spans="27:27" x14ac:dyDescent="0.25">
      <c r="AA1460" s="82" t="str">
        <f t="shared" si="26"/>
        <v/>
      </c>
    </row>
    <row r="1461" spans="27:27" x14ac:dyDescent="0.25">
      <c r="AA1461" s="82" t="str">
        <f t="shared" si="26"/>
        <v/>
      </c>
    </row>
    <row r="1462" spans="27:27" x14ac:dyDescent="0.25">
      <c r="AA1462" s="82" t="str">
        <f t="shared" si="26"/>
        <v/>
      </c>
    </row>
    <row r="1463" spans="27:27" x14ac:dyDescent="0.25">
      <c r="AA1463" s="82" t="str">
        <f t="shared" si="26"/>
        <v/>
      </c>
    </row>
    <row r="1464" spans="27:27" x14ac:dyDescent="0.25">
      <c r="AA1464" s="82" t="str">
        <f t="shared" si="26"/>
        <v/>
      </c>
    </row>
    <row r="1465" spans="27:27" x14ac:dyDescent="0.25">
      <c r="AA1465" s="82" t="str">
        <f t="shared" si="26"/>
        <v/>
      </c>
    </row>
    <row r="1466" spans="27:27" x14ac:dyDescent="0.25">
      <c r="AA1466" s="82" t="str">
        <f t="shared" si="26"/>
        <v/>
      </c>
    </row>
    <row r="1467" spans="27:27" x14ac:dyDescent="0.25">
      <c r="AA1467" s="82" t="str">
        <f t="shared" si="26"/>
        <v/>
      </c>
    </row>
    <row r="1468" spans="27:27" x14ac:dyDescent="0.25">
      <c r="AA1468" s="82" t="str">
        <f t="shared" si="26"/>
        <v/>
      </c>
    </row>
    <row r="1469" spans="27:27" x14ac:dyDescent="0.25">
      <c r="AA1469" s="82" t="str">
        <f t="shared" si="26"/>
        <v/>
      </c>
    </row>
    <row r="1470" spans="27:27" x14ac:dyDescent="0.25">
      <c r="AA1470" s="82" t="str">
        <f t="shared" si="26"/>
        <v/>
      </c>
    </row>
    <row r="1471" spans="27:27" x14ac:dyDescent="0.25">
      <c r="AA1471" s="82" t="str">
        <f t="shared" si="26"/>
        <v/>
      </c>
    </row>
    <row r="1472" spans="27:27" x14ac:dyDescent="0.25">
      <c r="AA1472" s="82" t="str">
        <f t="shared" si="26"/>
        <v/>
      </c>
    </row>
    <row r="1473" spans="27:27" x14ac:dyDescent="0.25">
      <c r="AA1473" s="82" t="str">
        <f t="shared" si="26"/>
        <v/>
      </c>
    </row>
    <row r="1474" spans="27:27" x14ac:dyDescent="0.25">
      <c r="AA1474" s="82" t="str">
        <f t="shared" si="26"/>
        <v/>
      </c>
    </row>
    <row r="1475" spans="27:27" x14ac:dyDescent="0.25">
      <c r="AA1475" s="82" t="str">
        <f t="shared" si="26"/>
        <v/>
      </c>
    </row>
    <row r="1476" spans="27:27" x14ac:dyDescent="0.25">
      <c r="AA1476" s="82" t="str">
        <f t="shared" si="26"/>
        <v/>
      </c>
    </row>
    <row r="1477" spans="27:27" x14ac:dyDescent="0.25">
      <c r="AA1477" s="82" t="str">
        <f t="shared" si="26"/>
        <v/>
      </c>
    </row>
    <row r="1478" spans="27:27" x14ac:dyDescent="0.25">
      <c r="AA1478" s="82" t="str">
        <f t="shared" si="26"/>
        <v/>
      </c>
    </row>
    <row r="1479" spans="27:27" x14ac:dyDescent="0.25">
      <c r="AA1479" s="82" t="str">
        <f t="shared" si="26"/>
        <v/>
      </c>
    </row>
    <row r="1480" spans="27:27" x14ac:dyDescent="0.25">
      <c r="AA1480" s="82" t="str">
        <f t="shared" si="26"/>
        <v/>
      </c>
    </row>
    <row r="1481" spans="27:27" x14ac:dyDescent="0.25">
      <c r="AA1481" s="82" t="str">
        <f t="shared" si="26"/>
        <v/>
      </c>
    </row>
    <row r="1482" spans="27:27" x14ac:dyDescent="0.25">
      <c r="AA1482" s="82" t="str">
        <f t="shared" si="26"/>
        <v/>
      </c>
    </row>
    <row r="1483" spans="27:27" x14ac:dyDescent="0.25">
      <c r="AA1483" s="82" t="str">
        <f t="shared" si="26"/>
        <v/>
      </c>
    </row>
    <row r="1484" spans="27:27" x14ac:dyDescent="0.25">
      <c r="AA1484" s="82" t="str">
        <f t="shared" si="26"/>
        <v/>
      </c>
    </row>
    <row r="1485" spans="27:27" x14ac:dyDescent="0.25">
      <c r="AA1485" s="82" t="str">
        <f t="shared" ref="AA1485:AA1548" si="27">+IF(AND(W1485="",X1485="",Y1485="",Z1485=""),"",IF(AND(W1485&lt;&gt;"",X1485="",Y1485="",Z1485=""),0%,IF(AND(W1485&lt;&gt;"",X1485&lt;&gt;"",Y1485="",Z1485=""),33%,IF(AND(W1485&lt;&gt;"",X1485&lt;&gt;"",Y1485&lt;&gt;"",Z1485=""),66%,IF(AND(W1485&lt;&gt;"",X1485&lt;&gt;"",Y1485&lt;&gt;"",Z1485&lt;&gt;""),100%,"Información incompleta")))))</f>
        <v/>
      </c>
    </row>
    <row r="1486" spans="27:27" x14ac:dyDescent="0.25">
      <c r="AA1486" s="82" t="str">
        <f t="shared" si="27"/>
        <v/>
      </c>
    </row>
    <row r="1487" spans="27:27" x14ac:dyDescent="0.25">
      <c r="AA1487" s="82" t="str">
        <f t="shared" si="27"/>
        <v/>
      </c>
    </row>
    <row r="1488" spans="27:27" x14ac:dyDescent="0.25">
      <c r="AA1488" s="82" t="str">
        <f t="shared" si="27"/>
        <v/>
      </c>
    </row>
    <row r="1489" spans="27:27" x14ac:dyDescent="0.25">
      <c r="AA1489" s="82" t="str">
        <f t="shared" si="27"/>
        <v/>
      </c>
    </row>
    <row r="1490" spans="27:27" x14ac:dyDescent="0.25">
      <c r="AA1490" s="82" t="str">
        <f t="shared" si="27"/>
        <v/>
      </c>
    </row>
    <row r="1491" spans="27:27" x14ac:dyDescent="0.25">
      <c r="AA1491" s="82" t="str">
        <f t="shared" si="27"/>
        <v/>
      </c>
    </row>
    <row r="1492" spans="27:27" x14ac:dyDescent="0.25">
      <c r="AA1492" s="82" t="str">
        <f t="shared" si="27"/>
        <v/>
      </c>
    </row>
    <row r="1493" spans="27:27" x14ac:dyDescent="0.25">
      <c r="AA1493" s="82" t="str">
        <f t="shared" si="27"/>
        <v/>
      </c>
    </row>
    <row r="1494" spans="27:27" x14ac:dyDescent="0.25">
      <c r="AA1494" s="82" t="str">
        <f t="shared" si="27"/>
        <v/>
      </c>
    </row>
    <row r="1495" spans="27:27" x14ac:dyDescent="0.25">
      <c r="AA1495" s="82" t="str">
        <f t="shared" si="27"/>
        <v/>
      </c>
    </row>
    <row r="1496" spans="27:27" x14ac:dyDescent="0.25">
      <c r="AA1496" s="82" t="str">
        <f t="shared" si="27"/>
        <v/>
      </c>
    </row>
    <row r="1497" spans="27:27" x14ac:dyDescent="0.25">
      <c r="AA1497" s="82" t="str">
        <f t="shared" si="27"/>
        <v/>
      </c>
    </row>
    <row r="1498" spans="27:27" x14ac:dyDescent="0.25">
      <c r="AA1498" s="82" t="str">
        <f t="shared" si="27"/>
        <v/>
      </c>
    </row>
    <row r="1499" spans="27:27" x14ac:dyDescent="0.25">
      <c r="AA1499" s="82" t="str">
        <f t="shared" si="27"/>
        <v/>
      </c>
    </row>
    <row r="1500" spans="27:27" x14ac:dyDescent="0.25">
      <c r="AA1500" s="82" t="str">
        <f t="shared" si="27"/>
        <v/>
      </c>
    </row>
    <row r="1501" spans="27:27" x14ac:dyDescent="0.25">
      <c r="AA1501" s="82" t="str">
        <f t="shared" si="27"/>
        <v/>
      </c>
    </row>
    <row r="1502" spans="27:27" x14ac:dyDescent="0.25">
      <c r="AA1502" s="82" t="str">
        <f t="shared" si="27"/>
        <v/>
      </c>
    </row>
    <row r="1503" spans="27:27" x14ac:dyDescent="0.25">
      <c r="AA1503" s="82" t="str">
        <f t="shared" si="27"/>
        <v/>
      </c>
    </row>
    <row r="1504" spans="27:27" x14ac:dyDescent="0.25">
      <c r="AA1504" s="82" t="str">
        <f t="shared" si="27"/>
        <v/>
      </c>
    </row>
    <row r="1505" spans="27:27" x14ac:dyDescent="0.25">
      <c r="AA1505" s="82" t="str">
        <f t="shared" si="27"/>
        <v/>
      </c>
    </row>
    <row r="1506" spans="27:27" x14ac:dyDescent="0.25">
      <c r="AA1506" s="82" t="str">
        <f t="shared" si="27"/>
        <v/>
      </c>
    </row>
    <row r="1507" spans="27:27" x14ac:dyDescent="0.25">
      <c r="AA1507" s="82" t="str">
        <f t="shared" si="27"/>
        <v/>
      </c>
    </row>
    <row r="1508" spans="27:27" x14ac:dyDescent="0.25">
      <c r="AA1508" s="82" t="str">
        <f t="shared" si="27"/>
        <v/>
      </c>
    </row>
    <row r="1509" spans="27:27" x14ac:dyDescent="0.25">
      <c r="AA1509" s="82" t="str">
        <f t="shared" si="27"/>
        <v/>
      </c>
    </row>
    <row r="1510" spans="27:27" x14ac:dyDescent="0.25">
      <c r="AA1510" s="82" t="str">
        <f t="shared" si="27"/>
        <v/>
      </c>
    </row>
    <row r="1511" spans="27:27" x14ac:dyDescent="0.25">
      <c r="AA1511" s="82" t="str">
        <f t="shared" si="27"/>
        <v/>
      </c>
    </row>
    <row r="1512" spans="27:27" x14ac:dyDescent="0.25">
      <c r="AA1512" s="82" t="str">
        <f t="shared" si="27"/>
        <v/>
      </c>
    </row>
    <row r="1513" spans="27:27" x14ac:dyDescent="0.25">
      <c r="AA1513" s="82" t="str">
        <f t="shared" si="27"/>
        <v/>
      </c>
    </row>
    <row r="1514" spans="27:27" x14ac:dyDescent="0.25">
      <c r="AA1514" s="82" t="str">
        <f t="shared" si="27"/>
        <v/>
      </c>
    </row>
    <row r="1515" spans="27:27" x14ac:dyDescent="0.25">
      <c r="AA1515" s="82" t="str">
        <f t="shared" si="27"/>
        <v/>
      </c>
    </row>
    <row r="1516" spans="27:27" x14ac:dyDescent="0.25">
      <c r="AA1516" s="82" t="str">
        <f t="shared" si="27"/>
        <v/>
      </c>
    </row>
    <row r="1517" spans="27:27" x14ac:dyDescent="0.25">
      <c r="AA1517" s="82" t="str">
        <f t="shared" si="27"/>
        <v/>
      </c>
    </row>
    <row r="1518" spans="27:27" x14ac:dyDescent="0.25">
      <c r="AA1518" s="82" t="str">
        <f t="shared" si="27"/>
        <v/>
      </c>
    </row>
    <row r="1519" spans="27:27" x14ac:dyDescent="0.25">
      <c r="AA1519" s="82" t="str">
        <f t="shared" si="27"/>
        <v/>
      </c>
    </row>
    <row r="1520" spans="27:27" x14ac:dyDescent="0.25">
      <c r="AA1520" s="82" t="str">
        <f t="shared" si="27"/>
        <v/>
      </c>
    </row>
    <row r="1521" spans="27:27" x14ac:dyDescent="0.25">
      <c r="AA1521" s="82" t="str">
        <f t="shared" si="27"/>
        <v/>
      </c>
    </row>
    <row r="1522" spans="27:27" x14ac:dyDescent="0.25">
      <c r="AA1522" s="82" t="str">
        <f t="shared" si="27"/>
        <v/>
      </c>
    </row>
    <row r="1523" spans="27:27" x14ac:dyDescent="0.25">
      <c r="AA1523" s="82" t="str">
        <f t="shared" si="27"/>
        <v/>
      </c>
    </row>
    <row r="1524" spans="27:27" x14ac:dyDescent="0.25">
      <c r="AA1524" s="82" t="str">
        <f t="shared" si="27"/>
        <v/>
      </c>
    </row>
    <row r="1525" spans="27:27" x14ac:dyDescent="0.25">
      <c r="AA1525" s="82" t="str">
        <f t="shared" si="27"/>
        <v/>
      </c>
    </row>
    <row r="1526" spans="27:27" x14ac:dyDescent="0.25">
      <c r="AA1526" s="82" t="str">
        <f t="shared" si="27"/>
        <v/>
      </c>
    </row>
    <row r="1527" spans="27:27" x14ac:dyDescent="0.25">
      <c r="AA1527" s="82" t="str">
        <f t="shared" si="27"/>
        <v/>
      </c>
    </row>
    <row r="1528" spans="27:27" x14ac:dyDescent="0.25">
      <c r="AA1528" s="82" t="str">
        <f t="shared" si="27"/>
        <v/>
      </c>
    </row>
    <row r="1529" spans="27:27" x14ac:dyDescent="0.25">
      <c r="AA1529" s="82" t="str">
        <f t="shared" si="27"/>
        <v/>
      </c>
    </row>
    <row r="1530" spans="27:27" x14ac:dyDescent="0.25">
      <c r="AA1530" s="82" t="str">
        <f t="shared" si="27"/>
        <v/>
      </c>
    </row>
    <row r="1531" spans="27:27" x14ac:dyDescent="0.25">
      <c r="AA1531" s="82" t="str">
        <f t="shared" si="27"/>
        <v/>
      </c>
    </row>
    <row r="1532" spans="27:27" x14ac:dyDescent="0.25">
      <c r="AA1532" s="82" t="str">
        <f t="shared" si="27"/>
        <v/>
      </c>
    </row>
    <row r="1533" spans="27:27" x14ac:dyDescent="0.25">
      <c r="AA1533" s="82" t="str">
        <f t="shared" si="27"/>
        <v/>
      </c>
    </row>
    <row r="1534" spans="27:27" x14ac:dyDescent="0.25">
      <c r="AA1534" s="82" t="str">
        <f t="shared" si="27"/>
        <v/>
      </c>
    </row>
    <row r="1535" spans="27:27" x14ac:dyDescent="0.25">
      <c r="AA1535" s="82" t="str">
        <f t="shared" si="27"/>
        <v/>
      </c>
    </row>
    <row r="1536" spans="27:27" x14ac:dyDescent="0.25">
      <c r="AA1536" s="82" t="str">
        <f t="shared" si="27"/>
        <v/>
      </c>
    </row>
    <row r="1537" spans="27:27" x14ac:dyDescent="0.25">
      <c r="AA1537" s="82" t="str">
        <f t="shared" si="27"/>
        <v/>
      </c>
    </row>
    <row r="1538" spans="27:27" x14ac:dyDescent="0.25">
      <c r="AA1538" s="82" t="str">
        <f t="shared" si="27"/>
        <v/>
      </c>
    </row>
    <row r="1539" spans="27:27" x14ac:dyDescent="0.25">
      <c r="AA1539" s="82" t="str">
        <f t="shared" si="27"/>
        <v/>
      </c>
    </row>
    <row r="1540" spans="27:27" x14ac:dyDescent="0.25">
      <c r="AA1540" s="82" t="str">
        <f t="shared" si="27"/>
        <v/>
      </c>
    </row>
    <row r="1541" spans="27:27" x14ac:dyDescent="0.25">
      <c r="AA1541" s="82" t="str">
        <f t="shared" si="27"/>
        <v/>
      </c>
    </row>
    <row r="1542" spans="27:27" x14ac:dyDescent="0.25">
      <c r="AA1542" s="82" t="str">
        <f t="shared" si="27"/>
        <v/>
      </c>
    </row>
    <row r="1543" spans="27:27" x14ac:dyDescent="0.25">
      <c r="AA1543" s="82" t="str">
        <f t="shared" si="27"/>
        <v/>
      </c>
    </row>
    <row r="1544" spans="27:27" x14ac:dyDescent="0.25">
      <c r="AA1544" s="82" t="str">
        <f t="shared" si="27"/>
        <v/>
      </c>
    </row>
    <row r="1545" spans="27:27" x14ac:dyDescent="0.25">
      <c r="AA1545" s="82" t="str">
        <f t="shared" si="27"/>
        <v/>
      </c>
    </row>
    <row r="1546" spans="27:27" x14ac:dyDescent="0.25">
      <c r="AA1546" s="82" t="str">
        <f t="shared" si="27"/>
        <v/>
      </c>
    </row>
    <row r="1547" spans="27:27" x14ac:dyDescent="0.25">
      <c r="AA1547" s="82" t="str">
        <f t="shared" si="27"/>
        <v/>
      </c>
    </row>
    <row r="1548" spans="27:27" x14ac:dyDescent="0.25">
      <c r="AA1548" s="82" t="str">
        <f t="shared" si="27"/>
        <v/>
      </c>
    </row>
    <row r="1549" spans="27:27" x14ac:dyDescent="0.25">
      <c r="AA1549" s="82" t="str">
        <f t="shared" ref="AA1549:AA1557" si="28">+IF(AND(W1549="",X1549="",Y1549="",Z1549=""),"",IF(AND(W1549&lt;&gt;"",X1549="",Y1549="",Z1549=""),0%,IF(AND(W1549&lt;&gt;"",X1549&lt;&gt;"",Y1549="",Z1549=""),33%,IF(AND(W1549&lt;&gt;"",X1549&lt;&gt;"",Y1549&lt;&gt;"",Z1549=""),66%,IF(AND(W1549&lt;&gt;"",X1549&lt;&gt;"",Y1549&lt;&gt;"",Z1549&lt;&gt;""),100%,"Información incompleta")))))</f>
        <v/>
      </c>
    </row>
    <row r="1550" spans="27:27" x14ac:dyDescent="0.25">
      <c r="AA1550" s="82" t="str">
        <f t="shared" si="28"/>
        <v/>
      </c>
    </row>
    <row r="1551" spans="27:27" x14ac:dyDescent="0.25">
      <c r="AA1551" s="82" t="str">
        <f t="shared" si="28"/>
        <v/>
      </c>
    </row>
    <row r="1552" spans="27:27" x14ac:dyDescent="0.25">
      <c r="AA1552" s="82" t="str">
        <f t="shared" si="28"/>
        <v/>
      </c>
    </row>
    <row r="1553" spans="27:27" x14ac:dyDescent="0.25">
      <c r="AA1553" s="82" t="str">
        <f t="shared" si="28"/>
        <v/>
      </c>
    </row>
    <row r="1554" spans="27:27" x14ac:dyDescent="0.25">
      <c r="AA1554" s="82" t="str">
        <f t="shared" si="28"/>
        <v/>
      </c>
    </row>
    <row r="1555" spans="27:27" x14ac:dyDescent="0.25">
      <c r="AA1555" s="82" t="str">
        <f t="shared" si="28"/>
        <v/>
      </c>
    </row>
    <row r="1556" spans="27:27" x14ac:dyDescent="0.25">
      <c r="AA1556" s="82" t="str">
        <f t="shared" si="28"/>
        <v/>
      </c>
    </row>
    <row r="1557" spans="27:27" x14ac:dyDescent="0.25">
      <c r="AA1557" s="82" t="str">
        <f t="shared" si="28"/>
        <v/>
      </c>
    </row>
    <row r="1048576" spans="31:31" x14ac:dyDescent="0.25">
      <c r="AE1048576" s="76"/>
    </row>
  </sheetData>
  <sheetProtection algorithmName="SHA-512" hashValue="3B+SKCTtO/V4Kh4bbbuVfWkCj7zRPdQG2NpyWO8FLp3IRSNQ67u9AlmYZsLKxlsk7ZwFSx3v2kYeSvmRHd3ZgQ==" saltValue="PhoLYTVNMDefSdvnsTbQYg==" spinCount="100000" sheet="1" objects="1" scenarios="1"/>
  <protectedRanges>
    <protectedRange sqref="A13:A17 P13:Z17 AB13:AD17 AF13:AF121 J13:K17 J20:K103 J107:K115 J117:K130 J133:K135 J137:K164 J167:K173 J179:K179 J182:K185 J188:K191 J193:K201 J204:K225 J227:K227 J229:K239 J241:K245 J247:K247 J249:K266 J268:K276 J278:K278 J280:K285 J288:K291 J293:K309 J311:K322 J324:K377 J380:K380 J383:K383 J385:K393 J395:K396 J399:K400 J402:K402 J407:K409 J412:K413 J415:K416 J418:K418 J420:K422 J425:K426 J431:K434 J437:K442 J444:K444 J446:K446 J448:K449 J451:K451 J453:K456 J458:K458 J460:K460 J463:K463 J465:K465 J467:K467 J469:K471 J477:K478 J482:K482 J484:K492 J551:K551 J565:K606 J609:K779 J916:K919 J986:K998 J1000:K1006 J1011:K1013 J1015:K1039 J1041:K1061 J1064:K1070 J1073:K1074 J1076:K1077 J1080:K1086 J1088:K1089 J1091:K1096 J1099:K1108 J1110:K1125 J1127:K1127 J1129:K1153 J1161:K1166 J1170:K1175 J1178:K1181 J1184:K1211 J1227:K1235 J1237:K1240 J1243:K1243 J1245:K1250 J1252:K1260 J1262:K1264 J1266:K1269 J1272:K1274 J1276:K1279 J1282:K1290 J1292:K1292 J1298:K1302 J1306:K1320 J1339:K1377 J1379:K1389 J1391:K1414 K131:K132 K1167 K1169 K1177 K1183 K1336 F13:F17 F24 F28:F98 F103:F113 F115 F117:F119 F121 F141 F373:F377 F381 F414 F427 F442 F469:F470 F472:F476 F484 F487:F489 F491:F548 F551 F636 F639:F640 F993:F998 F1042:F1050 F1064:F1067 F1070 F1076:F1077 F1089 F1099 F1120 F1150 F1152 F1370 F1393:F1396 F1398:F1400 F1415:F1416 F1418:F1420 F1422:F1426 F343 F553:F568 F570 F572 F574 F576 F578:F579 F581:F583 F586:F605 F608:F611 F613 F615 F617 F619:F624 F626 F631 F652 F654 F656 F658 F660 F662 F664 F666 F668:F670 F701 F703 F705 F707 F709 F711 F713 F715 F717 F719 F721 F723 F725 F727 F729 F731 F733 F735 F737 F739 F741 F743 F745 F747 F749 F751 F753 F755 F757 F759 F761 F763:F767 F774 F776:F779 F1091 F1095 F1126:F1127 F1170 F1413 F143:F147 F149:F151 F153:F154 F159:F161 F198:F199 F202 F210 F214 F229 F232:F233 F240 F243:F245 F251 F305 F332:F333 F336:F339 F341 F354 F362:F364 F392 F421 F430:F431 F454 F456 F916:F990 F1013:F1014 F1017:F1039 F1052 F1054:F1056 F1112:F1116 F1123:F1124 F1130 F1141:F1142 F1161 F1163 F1173:F1174 F1184 F1207:F1209 F1224:F1228 F1236:F1237 F1241:F1242 F1246 F1257 F1264 F1268:F1269 F1274 F1292:F1293 F1295:F1297 F1305:F1306 F1308:F1309 F1342 F1353 F1363 F1365 F1375:F1389" name="Rango1_8"/>
    <protectedRange sqref="B13:B17" name="Rango1_1_1"/>
    <protectedRange sqref="C13:C17 E214 E220 D114 D159:D160 D298 D301 D315 D367 D1369 D104:D106 D165:D166 D168:D178 D181:D187 D192:D193 D219:D222 D224 D226:D232 D256 D259:D260 D262 D276:D279 D290:D292 D305 D348 D353 D355:D358 D362:D365 D390 D394 D397:D398 D412 D414 D416:D417 D419 D428:D432 D435:D441 D449 D451:D452 D454:D462 D464:D466 D468:D470 D1052:D1054 D1075:D1079 D1087:D1092 D1095:D1100 D1108:D1111 D1115:D1118 D1120:D1121 D1125:D1126 D1128:D1138 D1140:D1142 D1261 D1265 D1267 D13:D23 D25:D102 D135:D157 D190 D199:D217 D234:D238 D240:D252 D264:D272 D274 D281:D288 D296 D303 D309:D313 D329 D331 D336 D338:D340 D392 D421:D426 D444 D472:D484 D1145:D1160 D1184 D1250:D1252 D1254 D1256:D1258 D1270:D1277 D1279:D1297 D1375:D1390 D120:D133 D318:D326 D333:D334 D342:D345 D373 D375:D385 D402:D410 D493:D649 D651:D761 D768:D915 D918 D920:D995 D999:D1015 D1017:D1050 D1059:D1068 D1070:D1073 D1081:D1085 D1103:D1106 D1162:D1167 D1170:D1176 D1178:D1182 D1186 D1189:D1240 D1242 D1244:D1246 D1299:D1363 D1371:D1372 D1392:D1414" name="Rango1_3_1"/>
    <protectedRange sqref="E20:E21 E25:E27 E99:E102 E166 E168:E173 E232 E247 E251 E259 E268 E278 E284 E309 E315 E362:E363 E394 E401 E421 E425 E428 E432 E635 E967:E980 E1007:E1010 E1013 E1052 E1054 E1062 E1067 E1088 E1110:E1111 E1136 E1148 E1155 E1168 E1179 E1207:E1209 E1244 E1250 E1267 E1270:E1271 E1275 E1286:E1288 E1300 E1337:E1338 E1343 E1348 E1355:E1356 E1358 E1382 E1390 E1393:E1400 E1413 E13:E18 E124:E125 E130:E132 E142 E148:E150 E152:E153 E159:E160 E180 E185:E189 E192 E209 E213 E215 E217:E219 E221 E223 E301:E302 E324 E326:E327 E338 E359 E380 E397:E398 E408 E410:E412 E417:E419 E435:E439 E441:E442 E446 E453:E456 E467 E484 E486:E487 E490 E492 E551 E565:E566 E601 E614:E619 E624:E626 E630:E631 E637:E638 E671:E699 E760 E768:E772 E918:E919 E941 E986:E989 E991:E996 E1003 E1018:E1039 E1042:E1050 E1059:E1060 E1075 E1081:E1082 E1084 E1086 E1096 E1100 E1102:E1103 E1105 E1107 E1123:E1124 E1126:E1127 E1171:E1172 E1175 E1181 E1189:E1196 E1241 E1255 E1259 E1265 E1340:E1341 E1361:E1367 E1370 E1374:E1375" name="Rango1_4_1"/>
    <protectedRange sqref="H13:I17" name="Rango1_5_1"/>
    <protectedRange sqref="L13:O17" name="Rango1_6_1"/>
    <protectedRange sqref="AE13:AE17" name="Rango1_7_1"/>
    <protectedRange sqref="AG13:AG121" name="Rango1_9_1"/>
    <protectedRange sqref="AB18:AE102 AE133:AE134 AE141 AE373:AE374 AE1048576 L20:Z102 H20:I102 A18:C23 A25:C102 E19:F19 E103 E105 E133:E136 E151 E191 E204 E216 E233 E275 E293 E308 E332 E360:E361 E373:E377 E399:E400 E420 E434 E491 E621 E773 E916:E917 E997:E998 E1058 E1080 E1083 E1094 E1101 E1104 E1149:E1153 E1238:E1239 E1243 E1269 E297 E300 E634 E761 E1041 E1139:E1140 E1173:E1174 E1260 E1266 E1392 E139:E141 E161:E165 E174:E178 E181:E182 E193:E198 E286 E319:E320 E368:E370 E381:E392 E395:E396 E405:E406 E409 E413:E414 E416 E422 E427 E440 E457 E466 E482 E552 E586:E587 E599 E609 E636 E639:E641 E1000:E1002 E1070 E1076:E1077 E1087 E1089 E1099 E1108 E1134:E1135 E1169 E1176:E1177 E1197:E1198 E1210:E1214 E1233:E1234 E1276:E1277 E1279 E1291 E1293:E1296 E1303:E1305 E1349 E1371:E1373 E1376:E1381 E1383:E1389 F18 E22:E23 E28:E98 E107:E121 E126:E129 E143:E147 E229 E288:E289 E304 E334:E336 E339 E341 E448 E463 E478 E488:E489 E611:E613 E1014:E1017 E1063:E1066 E1074 E1112:E1120 E1156:E1161 E1185 E1249 E1252:E1253 E1342 E1353 E1359 D218 D223 D253 D255 D280 D299 D302 D307 D314 D337 D350 D372 D415 D443 D445 D447 D450 D486 D650 D1051:E1051 D1177 D1253 D1264 D1278 D1364 J1390:K1390 H18:Z19 J104:K106 J116:K116 J136:K136 J165:K166 J174:K178 J180:K181 J186:K187 J192:K192 J202:K203 J226:K226 J228:K228 J240:K240 J246:K246 J248:K248 J267:K267 J277:K277 J279:K279 J286:K287 J292:K292 J310:K310 J323:K323 J378:K379 J381:K382 J384:K384 J394:K394 J397:K398 J401:K401 J403:K406 J410:K411 J414:K414 J417:K417 J419:K419 J423:K424 J427:K430 J435:K436 J443:K443 J445:K445 J447:K447 J450:K450 J452:K452 J457:K457 J459:K459 J461:K462 J464:K464 J466:K466 J468:K468 J472:K476 J479:K481 J483:K483 J493:K550 J552:K564 J780:K915 J920:K985 J999:K999 J1007:K1010 J1014:K1014 J1040:K1040 J1062:K1063 J1071:K1072 J1075:K1075 J1078:K1079 J1087:K1087 J1090:K1090 J1097:K1098 J1109:K1109 J1126:K1126 J1128:K1128 J1154:K1154 J1168:K1168 J1176:K1176 J1182:K1182 J1212:K1219 J1244:K1244 J1251:K1251 J1261:K1261 J1265:K1265 J1270:K1271 J1275:K1275 J1280:K1281 J1291:K1291 J1293:K1297 J1303:K1305 J1321:K1335 J1337:K1338 J1378:K1378 D1161 D1055:E1056 D134 A24:E24 F148 F152 F203 F234:F235 F267 F342 F407 E471:F471 E569:F569 E571:F571 E573:F573 E575:F575 E577:F577 E580:F580 E607:F607 F612 F614 F616 F618 F625 E651:F651 E653:F653 E655:F655 E657:F657 E659:F659 E661:F661 E663:F663 E665:F665 E667:F667 F671:F700 F702 F704 F706 F708 F710 F712 F714 F716 F718 F720 F722 F724 F726 F728 F730 F732 F734 F736 F738 F740 F742 F744 F746 F748 F750 F752 F754 F756 F758 F760 F762 F768:F773 F775 F1151 F1199:F1206 E1298:F1298 E1401:F1412 F1414 F1428:F1430 F426 F628:F630 F1053 F1273 F1290 F20:F23 F25:F27 F99:F102 F122:F123 F127:F136 F138:F140 F142 E155:F158 F162:F197 F201 F217:F222 F224 F227:F228 F238 F246 F248 E254:F254 E256:F256 F260 F262 F264:F265 E273:F273 F277 F286:F287 F291:F295 E310:F310 F313 F319:F321 F323:F325 E328:F328 F340 F358:F361 F365 F368:F369 F371 F378 F382:F386 F388:F390 F393:F404 F409:F410 F412:F413 F415:F420 F422:F423 F428:F429 F433 F435:F440 F443 F445:F448 F450:F453 F457:F468 F479:F481 F483 F549:F550 F585 F606 F633:F635 F637:F638 F641:F645 F647:F649 F780:F915 F999:F1005 F1007:F1012 F1015:F1016 F1040:F1041 F1059:F1060 F1062:F1063 E1068:F1069 F1071:F1075 F1078:F1088 E1090:F1090 F1093:F1094 F1096:F1098 F1100:F1102 F1104:F1111 F1117:F1119 E1121:F1122 E1125:F1125 F1128:F1129 F1134 F1136:F1140 E1143:F1144 F1148:F1149 F1153:F1160 E1164:F1165 F1168:F1169 F1171 F1175:F1177 F1181:F1183 F1186 F1189:F1196 F1210:F1223 F1233 F1243:F1245 E1247:F1248 F1250:F1255 F1258:F1261 F1265 F1270:F1271 F1275 F1279:F1282 F1284 F1294 F1299 F1303:F1304 F1310:F1311 F1313:F1320 F1322:F1327 F1329:F1330 F1333:F1334 F1336:F1337 F1339:F1341 F1346 F1350:F1352 E1368:F1368 F1372:F1374 F1390:F1391 F1397" name="Rango1_10"/>
    <protectedRange sqref="C107:C113" name="Rango1_16_1"/>
    <protectedRange sqref="V122:Z130 P122:P130 AB122:AD130 A122:A129 S122:S130 AF122:AF130 F124:F126 F137 F200 F204:F209 F211:F213 F215:F216 F223 F225:F226 F230:F231 F236:F237 F239 F241:F242 F247 F249:F250 F252:F253 F257:F259 F261 F263 F270 F274:F275 F285 F288:F290 F296:F298 F300:F304 F306:F309 F311:F312 F314:F318 F322 F326:F327 F329:F331 F334:F335 F344:F353 F355:F357 F366 F370 F372 F380 F387 F405:F406 F408 F411 F441 F477:F478 F485:F486 F490 F552 F584 F650 F991:F992 F1057:F1058 F1061 F1131:F1133 F1135 F1145:F1147 F1162 F1172 F1178:F1180 F1188 F1229:F1230 F1234:F1235 F1238:F1240 F1249 F1256 F1262:F1263 F1266:F1267 F1272 F1278 F1283 F1285 F1289 F1300:F1302 F1307 F1312 F1338 F1343 F1347:F1349 F1354:F1355 F1357:F1362 F1366:F1367 F1369 F1431:F1433" name="Rango1"/>
    <protectedRange sqref="B122:B123" name="Diligenciar"/>
    <protectedRange sqref="C122:C123" name="Diligenciar_1"/>
    <protectedRange sqref="B124:B129" name="Diligenciar_2"/>
    <protectedRange sqref="C124:C129" name="Diligenciar_1_1"/>
    <protectedRange sqref="E123 E154 E167 E179 E222 E255 E261 E294:E295 E306:E307 E317 E329:E330 E333 E337 E344 E351 E371:E372 E433 E469 E583:E584 E642 E646 E700:E759 E762:E763 E775 E777 E990 E1057 E1073 E1187 E1360" name="Diligenciar_3"/>
    <protectedRange algorithmName="SHA-512" hashValue="49/yl+GTMlRN3FloWoyBL3IsXrYzEo95h5eEgXs/T6SxYAwuSo+Ndqxkist3BnknjOR8ERS4BgA76v7mpDBZcA==" saltValue="JvzRIA9SAjvsZX2GnV6n2A==" spinCount="100000" sqref="L123:L130" name="Rango7_6"/>
    <protectedRange sqref="L122" name="Diligenciar_5"/>
    <protectedRange algorithmName="SHA-512" hashValue="49/yl+GTMlRN3FloWoyBL3IsXrYzEo95h5eEgXs/T6SxYAwuSo+Ndqxkist3BnknjOR8ERS4BgA76v7mpDBZcA==" saltValue="JvzRIA9SAjvsZX2GnV6n2A==" spinCount="100000" sqref="M123:M130" name="Rango7_7"/>
    <protectedRange sqref="M122" name="Diligenciar_6"/>
    <protectedRange algorithmName="SHA-512" hashValue="49/yl+GTMlRN3FloWoyBL3IsXrYzEo95h5eEgXs/T6SxYAwuSo+Ndqxkist3BnknjOR8ERS4BgA76v7mpDBZcA==" saltValue="JvzRIA9SAjvsZX2GnV6n2A==" spinCount="100000" sqref="N123:N130" name="Rango7_8"/>
    <protectedRange sqref="N122:N130" name="Diligenciar_7"/>
    <protectedRange sqref="O122:O130" name="Diligenciar_8_2"/>
    <protectedRange sqref="Q122:Q130 U130" name="Diligenciar_10"/>
    <protectedRange sqref="R122:R130" name="Diligenciar_11"/>
    <protectedRange sqref="T122:T130" name="Diligenciar_12_1"/>
    <protectedRange algorithmName="SHA-512" hashValue="49/yl+GTMlRN3FloWoyBL3IsXrYzEo95h5eEgXs/T6SxYAwuSo+Ndqxkist3BnknjOR8ERS4BgA76v7mpDBZcA==" saltValue="JvzRIA9SAjvsZX2GnV6n2A==" spinCount="100000" sqref="U122:U129" name="Rango7_14"/>
    <protectedRange sqref="AE122:AE130" name="Diligenciar_13"/>
    <protectedRange sqref="AG122:AG130" name="Diligenciar_13_1"/>
    <protectedRange sqref="A135 C135 P135:R135 T135:Z135 AE135:AF135 AB135:AC135 H135:I135" name="Rango1_1"/>
    <protectedRange sqref="B131:C131 C134 B135 L135:O135 C132 L131:T131 L132:R134 H131:J132 H133:I134" name="Rango1_2_1"/>
    <protectedRange sqref="W131:X131" name="Diligenciar_1_2"/>
    <protectedRange sqref="B132" name="Diligenciar_2_1"/>
    <protectedRange sqref="W132:Y134 T132:T134 S132:S133 S135" name="Diligenciar_3_1_1"/>
    <protectedRange sqref="B133 B165" name="Diligenciar_5_1"/>
    <protectedRange sqref="C133" name="Diligenciar_6_1"/>
    <protectedRange sqref="A131:A134" name="Rango1_5_2"/>
    <protectedRange algorithmName="SHA-512" hashValue="49/yl+GTMlRN3FloWoyBL3IsXrYzEo95h5eEgXs/T6SxYAwuSo+Ndqxkist3BnknjOR8ERS4BgA76v7mpDBZcA==" saltValue="JvzRIA9SAjvsZX2GnV6n2A==" spinCount="100000" sqref="AG131" name="Rango7_2"/>
    <protectedRange sqref="AG131" name="Diligenciar_1_2_1"/>
    <protectedRange algorithmName="SHA-512" hashValue="49/yl+GTMlRN3FloWoyBL3IsXrYzEo95h5eEgXs/T6SxYAwuSo+Ndqxkist3BnknjOR8ERS4BgA76v7mpDBZcA==" saltValue="JvzRIA9SAjvsZX2GnV6n2A==" spinCount="100000" sqref="AG132:AG135" name="Rango7_1_1"/>
    <protectedRange sqref="AG132:AG135" name="Diligenciar_4_2"/>
    <protectedRange algorithmName="SHA-512" hashValue="49/yl+GTMlRN3FloWoyBL3IsXrYzEo95h5eEgXs/T6SxYAwuSo+Ndqxkist3BnknjOR8ERS4BgA76v7mpDBZcA==" saltValue="JvzRIA9SAjvsZX2GnV6n2A==" spinCount="100000" sqref="AF140:AG140 S136:S139 AE136:AG139 M136:M141 H136:I139 E137:E138 E183:E184 E199:E202 E205:E208 E210:E212 E224 E227 E230:E231 E249:E250 E264:E265 E271:E272 E276:E277 E281:E283 E290:E291 E298 E305 E311:E312 E321:E322 E325 E340 E348 E355:E358 E364:E365 E379 E402 E429 E460 E465 E579 E582 E585 E606 E610 E632 E933 E942:E966 E1006 E1053 E1085 E1092 E1129:E1133 E1137:E1138 E1182:E1183 E1222 E1282:E1285 E1344:E1347 E1350:E1352 E1357" name="Rango7"/>
    <protectedRange sqref="Z137:Z139 B140:C140 AE140:AG140 P136:T140 AF136:AG139 E137:E138 E183:E184 E199:E202 E205:E208 E210:E212 E224 E227 E230:E231 E249:E250 E264:E265 E271:E272 E276:E277 E281:E283 E290:E291 E298 E305 E311:E312 E321:E322 E325 E340 E348 E355:E358 E364:E365 E379 E402 E429 E460 E465 E579 E582 E585 E606 E610 E632 E933 E942:E966 E1006 E1053 E1085 E1092 E1129:E1133 E1137:E1138 E1182:E1183 E1222 E1282:E1285 E1344:E1347 E1350:E1352 E1357 AB137:AC138 AB139" name="Diligenciar_4"/>
    <protectedRange sqref="C136:C139" name="Diligenciar_2_2"/>
    <protectedRange sqref="B136:B139" name="Diligenciar_3_2"/>
    <protectedRange sqref="L136:L141" name="Diligenciar_4_3"/>
    <protectedRange sqref="N136:N141" name="Diligenciar_5_2"/>
    <protectedRange sqref="O136:O141" name="Diligenciar_6_2"/>
    <protectedRange sqref="AB136:AC136" name="Diligenciar_7_1"/>
    <protectedRange sqref="Z136" name="Diligenciar_7_1_1"/>
    <protectedRange sqref="Z140 AB140:AC140" name="Diligenciar_8"/>
    <protectedRange sqref="B154:B158" name="Diligenciar_18_1"/>
    <protectedRange sqref="B142:B153" name="Diligenciar_18_3_1"/>
    <protectedRange sqref="B168" name="Rango7_4_1_1"/>
    <protectedRange sqref="B169" name="Rango7_4_2_1"/>
    <protectedRange sqref="B170" name="Rango7_4_3_1"/>
    <protectedRange sqref="B171" name="Rango7_4_6_1"/>
    <protectedRange sqref="B172" name="Rango7_4_8_1"/>
    <protectedRange sqref="B173" name="Rango7_4_9_1"/>
    <protectedRange sqref="B175:B176 B375" name="Diligenciar_8_2_1"/>
    <protectedRange sqref="B193" name="Diligenciar_18_1_3_2_1"/>
    <protectedRange sqref="C155:C158" name="Diligenciar_18_1_1"/>
    <protectedRange sqref="C168" name="Rango7_4_1_2"/>
    <protectedRange sqref="C168" name="Diligenciar_5_1_1"/>
    <protectedRange sqref="C169" name="Rango7_4_2_2"/>
    <protectedRange sqref="C169" name="Diligenciar_5_2_1"/>
    <protectedRange sqref="C170" name="Rango7_4_3_2"/>
    <protectedRange sqref="C170" name="Diligenciar_5_3"/>
    <protectedRange sqref="C171" name="Rango7_4_6_2"/>
    <protectedRange sqref="C171" name="Diligenciar_5_6"/>
    <protectedRange sqref="C172" name="Rango7_4_8_2"/>
    <protectedRange sqref="C172" name="Diligenciar_5_8"/>
    <protectedRange sqref="C173" name="Rango7_4_9_2"/>
    <protectedRange sqref="C173" name="Diligenciar_5_9"/>
    <protectedRange sqref="C190" name="Rango1_1_2"/>
    <protectedRange sqref="I168:I173" name="Rango7_4_11_1"/>
    <protectedRange sqref="I168:I173" name="Diligenciar_5_11_1"/>
    <protectedRange sqref="L155:L158" name="Rango7_17"/>
    <protectedRange sqref="L168:M173" name="Rango7_4_11_2"/>
    <protectedRange sqref="L175:M176" name="Rango7_7_4"/>
    <protectedRange sqref="L188:L189 L191:L197" name="Rango7_17_1_2_1"/>
    <protectedRange sqref="L190" name="Rango7_17_1_2_1_1"/>
    <protectedRange sqref="N168:O173" name="Rango7_4_11_3"/>
    <protectedRange sqref="N168:O173" name="Diligenciar_5_11_2"/>
    <protectedRange sqref="N175:O176" name="Rango7_7_4_1"/>
    <protectedRange sqref="N175:O176" name="Diligenciar_8_5"/>
    <protectedRange sqref="N180:O180" name="Rango7_1_2"/>
    <protectedRange sqref="N180" name="Rango5_1_2"/>
    <protectedRange sqref="N180" name="Diligenciar_1_1_2"/>
    <protectedRange sqref="N180:O180" name="Rango4_1_2"/>
    <protectedRange sqref="N180" name="Rango6_1"/>
    <protectedRange sqref="P161" name="Rango7_2_1"/>
    <protectedRange sqref="P161" name="Rango4_2_1"/>
    <protectedRange sqref="Q174" name="Rango7_7_1"/>
    <protectedRange sqref="Q174" name="Diligenciar_8_1"/>
    <protectedRange sqref="P175:Q176 R176 U176" name="Rango7_7_5_1"/>
    <protectedRange sqref="P175:Q176 R176 U176" name="Diligenciar_8_6_1"/>
    <protectedRange sqref="U174" name="Rango7_7_1_2"/>
    <protectedRange sqref="T174" name="Rango7_7_2_1"/>
    <protectedRange sqref="T174" name="Diligenciar_8_1_2"/>
    <protectedRange sqref="T180:U180" name="Rango7_1_2_2"/>
    <protectedRange sqref="T180:U180" name="Rango4_1_2_2"/>
    <protectedRange sqref="AG142 AG149 AG153 AG155:AG164 AG169 AG178:AG180 AG183:AG185 AG187:AG189 AG172:AG176 AG192:AG368" name="Rango7_3_1_1_1"/>
    <protectedRange sqref="AG142 AG149 AG153 AG155:AG164 AG169 AG178:AG180 AG183:AG185 AG187:AG189 AG172:AG176 AG192:AG368" name="Diligenciar_4_1_1_1"/>
    <protectedRange sqref="AE175:AE176" name="Rango7_7_6_1"/>
    <protectedRange sqref="AE180" name="Rango7_1_2_4"/>
    <protectedRange sqref="AE180" name="Rango5_1_2_2"/>
    <protectedRange sqref="AE180" name="Diligenciar_1_1_2_2"/>
    <protectedRange sqref="AE180" name="Rango4_1_2_4"/>
    <protectedRange sqref="AE180" name="Rango6_1_2"/>
    <protectedRange sqref="AB236:AF236 AB238:AF238 AB237:AD237 AF237 AB239:AD316 AF239:AF316 AB329:AD368 AB317:AF319 AB321:AF328 AB320:AD320 AF320 H323:I323 P200:Z330 P331:T341 V331:Z341 P342:Z368 H202:I203 H200:H201 H226:I226 H204:H225 H228:I228 H227 H246:I246 H229:H245 H248:I248 H247 H267:I267 H249:H266 H277:I277 H268:H276 H279:I279 H278 H286:I287 H280:H285 H292:I292 H288:H291 H310:I310 H293:H309 H311:H322 AB200:AD235 AF199:AF235 A200:A368 H324:H368 AF329:AF368 C364:C368 E203 E313 E366 E393 E602 E776 E1262:E1263 E248 E279 E292 E225:E226 E228 E323 E403:E404 E430 E452 E459 E669:E670 E920:E932 E934:E940 E267 E461:E462 E600 E633 E981:E985 E1109 E1128 E1215 E257:E258 E237:E241 E253 E260 E285 E331 E349:E350 E477 E485 E623 E627:E629 E647:E650 E778:E779 E1093 E1106 E1188 E1369 E262:E263 E318 E345:E347 E352:E354 E287 E378 E443 E445 E447 E450 E468 E479 E643 E999 E1040 E1154 E1242 E1326:E1336 E423 E481 E483 E588:E598 E1004:E1005 E1011:E1012 E1071:E1072 E1078:E1079 E1322 E1324 E246" name="Rango1_3"/>
    <protectedRange sqref="C209 B200 B307 B287 B254:B255 B279 B302 B248 B212 B269 B290 B356 B317 B361 B237 B293 B296 B240 B202 B348 B223 B321 B323 B326:B328 B358:B359 B366 B205:B206 B242:B243 B231:B233 B335:B345 B1133 B330 B217:B218 B332:B333 B310" name="Rango1_1_3"/>
    <protectedRange sqref="C275:C277 C200:C208 C279:C363 C210:C273 U331:U341 D225 D349 D294:D295 D434 D488 D1057 D1188 D1241 D1268 D346 D352 D366 D391 D471 D1093 D1262:D1263 D395:D396 D1168:D1169 D239" name="Rango1_2_2"/>
    <protectedRange sqref="L315:L341 L200:L313 L343:L368" name="Rango1_4_2"/>
    <protectedRange sqref="M200:M368" name="Rango1_5_3"/>
    <protectedRange sqref="N200:N368" name="Rango1_6"/>
    <protectedRange sqref="O200:O368" name="Rango1_7"/>
    <protectedRange sqref="L342 AE237 L314 AE239:AE316 AE320 AE200:AE203 AE205:AE207 AE210:AE213 AE224:AE235 AE329:AE368" name="Rango1_8_1"/>
    <protectedRange sqref="B369:C369 L369:T369 H369:I369" name="Rango1_2_3"/>
    <protectedRange sqref="W369:X369" name="Diligenciar_1_3"/>
    <protectedRange sqref="A369:A377" name="Rango1_5_4"/>
    <protectedRange algorithmName="SHA-512" hashValue="49/yl+GTMlRN3FloWoyBL3IsXrYzEo95h5eEgXs/T6SxYAwuSo+Ndqxkist3BnknjOR8ERS4BgA76v7mpDBZcA==" saltValue="JvzRIA9SAjvsZX2GnV6n2A==" spinCount="100000" sqref="AG369:AG372" name="Rango7_2_2"/>
    <protectedRange sqref="AG369:AG372" name="Diligenciar_1_2_2"/>
    <protectedRange sqref="AB386:AE387 AB389:AE391 H386:H389 AB388:AD388 S386:S387 H391 AB409:AE409 AB403:AF403 AB404:AD406 H402:H406 A408:A409 AB407:AE407 AB408:AD408 H408 B409:C409 U409:Z409 H409:I409 V386:Z408 AB392:AD402 A386:A406 I402" name="Rango1_9"/>
    <protectedRange sqref="C384" name="Rango1_2_8_3_1_2_2_1"/>
    <protectedRange sqref="C388" name="Rango1_2_9_1_2_2"/>
    <protectedRange sqref="C389" name="Rango1_2_17_3_1_2_2"/>
    <protectedRange sqref="I384" name="Rango1_2_3_2_3_1_1_2_1_3"/>
    <protectedRange sqref="AF388 AF385" name="Rango7_3_1_1"/>
    <protectedRange sqref="AF388 AF385" name="Diligenciar_1_4"/>
    <protectedRange sqref="A379:C379" name="Rango1_1_4"/>
    <protectedRange sqref="A380:C381" name="Rango1_2_4"/>
    <protectedRange sqref="AG385 AG388 AG382 AE380:AG381" name="Rango1_3_3"/>
    <protectedRange sqref="B378" name="Rango1_4_3"/>
    <protectedRange sqref="P378:U378" name="Rango1_5_5"/>
    <protectedRange sqref="AE378:AG378" name="Rango1_6_2"/>
    <protectedRange sqref="AE379:AG379 AF392:AG401" name="Rango1_7_2"/>
    <protectedRange sqref="B402:C403 C404:C406 B408:C408" name="Rango1_8_2"/>
    <protectedRange sqref="C392 H392:I392 H397:I401 B397:C401" name="Rango1_2_5"/>
    <protectedRange sqref="B393:C393 H393:I393" name="Rango1_2_1_2"/>
    <protectedRange sqref="B394:C394 H394:I394" name="Rango1_2_2_1"/>
    <protectedRange sqref="B395:C395 H395:I395" name="Rango1_2_3_1"/>
    <protectedRange sqref="B396:C396 H396:I396" name="Rango1_2_4_1"/>
    <protectedRange sqref="AE392 AE397:AE401" name="Rango1_2_6"/>
    <protectedRange sqref="AE393" name="Rango1_2_1_3"/>
    <protectedRange sqref="AE394" name="Rango1_2_2_2"/>
    <protectedRange sqref="AE395" name="Rango1_2_3_2"/>
    <protectedRange sqref="AE396" name="Rango1_2_4_2"/>
    <protectedRange sqref="P392:U392 P397:U401" name="Rango1_2_7"/>
    <protectedRange sqref="P393:U393" name="Rango1_2_1_4"/>
    <protectedRange sqref="P394:U394" name="Rango1_2_2_3"/>
    <protectedRange sqref="P395:U395" name="Rango1_2_3_3"/>
    <protectedRange sqref="P396:U396" name="Rango1_2_4_3"/>
    <protectedRange sqref="P402:U402" name="Rango1_9_2"/>
    <protectedRange sqref="AE402:AG402 AG403" name="Rango1_11"/>
    <protectedRange sqref="P403:U403 P406:U406 P409:T409" name="Rango1_12"/>
    <protectedRange sqref="B404" name="Rango1_13"/>
    <protectedRange sqref="P404:U404" name="Rango1_14"/>
    <protectedRange sqref="AE404:AG404" name="Rango1_15"/>
    <protectedRange sqref="B406" name="Rango1_16"/>
    <protectedRange sqref="AE406:AG406 AF407:AG407 AG408:AG409 AG1000:AG1002" name="Rango1_17"/>
    <protectedRange sqref="A407:C407" name="Rango1_20"/>
    <protectedRange sqref="AE405:AG405" name="Rango1_21"/>
    <protectedRange sqref="P405:U405" name="Rango1_22"/>
    <protectedRange sqref="P408:U408" name="Rango1_18"/>
    <protectedRange sqref="AE408:AF408 AF409 AF1000:AF1002" name="Rango1_19"/>
    <protectedRange sqref="P407:U407" name="Rango1_23"/>
    <protectedRange sqref="P384:Z384 AB384:AC384" name="Rango1_10_1"/>
    <protectedRange sqref="AE384:AG384" name="Rango1_25"/>
    <protectedRange sqref="B405" name="Rango1_26"/>
    <protectedRange sqref="B392" name="Rango1_27"/>
    <protectedRange sqref="V414:Z414 AE418 AE420 AE427:AF427 AF428 AF434 A414 C414 A432 C432 L432:M432 V432:Z432 AE435:AF438 S442:U444 B442:B445 L442:U442 U428:Z428 L423:T423 A441:A446 R424:S426 R428:S428 U433:Z434 R433:S434 R417:S422 A415:C415 U417:Z426 AE425 AF439:AF441 V438:Z444 U445:Z447 AF445:AF447 R445:S447 U439:U441 R439:S441 L410:Z413 AE446 AF415:AF421 AB414:AB447 AE429:AF433 AE442:AF444 AD415:AD447 AD410:AF414 AC410:AC413 AF423:AF426 L415:Z416 L417:P422 L424:P426 L433:P434 L435:Z437 L438:T438 L439:P441 A422 C422 A416 C416 B451 H410:I413 H415:I431 H433:I447 L427:Z427 L429:Z431 L428:P428 L443:R444 L445:P447 A433:C440 C441:C445 A446:C447 A423:C431 A410:C413 A417:C421" name="Rango1_24"/>
    <protectedRange sqref="AG410:AG421 AG423:AG447" name="Rango7_1"/>
    <protectedRange sqref="AG410:AG421 AG423:AG447" name="Diligenciar_9"/>
    <protectedRange sqref="B414" name="Rango1_2_8"/>
    <protectedRange sqref="H414:I414" name="Rango1_3_4"/>
    <protectedRange sqref="P414:U414" name="Rango1_4_4"/>
    <protectedRange sqref="B432" name="Rango1_5_6"/>
    <protectedRange sqref="H432:I432" name="Rango1_7_3"/>
    <protectedRange sqref="P432:U432" name="Rango1_8_3"/>
    <protectedRange sqref="O432" name="Rango1_9_3"/>
    <protectedRange sqref="AE456:AG456 P450:Z451 U452:Z455 R452:S455 U448:Z449 AF448:AF449 R448:S449 AF452:AF455 AE450:AF451 AE448 AB448:AB456 AD448:AD456 L448:P449 L456:Z456 A451 C451 H448:I456 L450:N451 L452:P455 A452:C456 A448:C450 E451" name="Rango1_28"/>
    <protectedRange sqref="AG448:AG455" name="Rango7_4"/>
    <protectedRange sqref="AG448:AG455" name="Diligenciar_12"/>
    <protectedRange sqref="O450:O451" name="Rango1_12_1"/>
    <protectedRange sqref="AF469:AF478 A478 V459 Y459 P466:P467 Y466 B484 P461:P462 P469:P470 AB469:AB471 AF457:AF467 V460:Z463 V469:Z477 AD469:AD477 AB472:AC477 V467:Z467 V465:Z465 Y464:Z464 V458:Z458 AD458:AD467 A457:C467 A469:C477 E472:E476 E480 E1325 AB458:AB467" name="Rango1_29"/>
    <protectedRange algorithmName="SHA-512" hashValue="49/yl+GTMlRN3FloWoyBL3IsXrYzEo95h5eEgXs/T6SxYAwuSo+Ndqxkist3BnknjOR8ERS4BgA76v7mpDBZcA==" saltValue="JvzRIA9SAjvsZX2GnV6n2A==" spinCount="100000" sqref="N472:O472 L472:L476 O462 L457:N457 AE464:AE465 L469:O470 L462:N466 O468 L458:O461" name="Rango7_2_3"/>
    <protectedRange sqref="N469:O470 N472:O472 O462 N457 N462:N466 O468 N458:O461" name="Diligenciar_1_5"/>
    <protectedRange sqref="AE459:AE460" name="Diligenciar_6_3"/>
    <protectedRange algorithmName="SHA-512" hashValue="49/yl+GTMlRN3FloWoyBL3IsXrYzEo95h5eEgXs/T6SxYAwuSo+Ndqxkist3BnknjOR8ERS4BgA76v7mpDBZcA==" saltValue="JvzRIA9SAjvsZX2GnV6n2A==" spinCount="100000" sqref="AG469:AG477 AG457:AG467" name="Rango7_9"/>
    <protectedRange sqref="AG469:AG477 AG457:AG467" name="Diligenciar_10_1"/>
    <protectedRange sqref="P482 V479:Z479 AB479:AD479 V484:Z484 A479:C479 AF479 A484 C484 V483:W483 Y483:Z483 V482:Z482 AF482:AF484 A482:C483 AB482:AD484" name="Rango1_2_9"/>
    <protectedRange algorithmName="SHA-512" hashValue="49/yl+GTMlRN3FloWoyBL3IsXrYzEo95h5eEgXs/T6SxYAwuSo+Ndqxkist3BnknjOR8ERS4BgA76v7mpDBZcA==" saltValue="JvzRIA9SAjvsZX2GnV6n2A==" spinCount="100000" sqref="AG479 AG482:AG484" name="Rango7_9_2"/>
    <protectedRange sqref="AG479 AG482:AG484" name="Diligenciar_10_2"/>
    <protectedRange sqref="B478:C478 L477:N477 AG478 H478:I478 L478:Z478 AB478:AE478" name="Rango1_3_5"/>
    <protectedRange sqref="W457" name="Rango1_1_5"/>
    <protectedRange sqref="X457 X483" name="Rango1_4_5"/>
    <protectedRange sqref="Y457" name="Rango1_5_7"/>
    <protectedRange sqref="Z457" name="Rango1_6_4"/>
    <protectedRange sqref="AB457" name="Rango1_8_4"/>
    <protectedRange sqref="W459" name="Rango1_10_2"/>
    <protectedRange sqref="X459" name="Rango1_11_1"/>
    <protectedRange sqref="Z459" name="Rango1_13_1"/>
    <protectedRange sqref="V466" name="Rango1_16_2"/>
    <protectedRange sqref="W466" name="Rango1_17_1"/>
    <protectedRange sqref="X466" name="Rango1_18_1"/>
    <protectedRange sqref="Z466" name="Rango1_19_1"/>
    <protectedRange sqref="V464" name="Rango1_21_1"/>
    <protectedRange sqref="W464" name="Rango1_22_1"/>
    <protectedRange sqref="X464" name="Rango1_24_1"/>
    <protectedRange sqref="P468 A468:C468 AF468 V468:Z468 AD468 AB468" name="Rango1_12_2"/>
    <protectedRange algorithmName="SHA-512" hashValue="49/yl+GTMlRN3FloWoyBL3IsXrYzEo95h5eEgXs/T6SxYAwuSo+Ndqxkist3BnknjOR8ERS4BgA76v7mpDBZcA==" saltValue="JvzRIA9SAjvsZX2GnV6n2A==" spinCount="100000" sqref="L468:N468" name="Rango7_2_1_1"/>
    <protectedRange sqref="N468" name="Diligenciar_1_1_1"/>
    <protectedRange algorithmName="SHA-512" hashValue="49/yl+GTMlRN3FloWoyBL3IsXrYzEo95h5eEgXs/T6SxYAwuSo+Ndqxkist3BnknjOR8ERS4BgA76v7mpDBZcA==" saltValue="JvzRIA9SAjvsZX2GnV6n2A==" spinCount="100000" sqref="AG468" name="Rango7_9_1"/>
    <protectedRange sqref="AG468" name="Diligenciar_10_1_1"/>
    <protectedRange sqref="V485:Z492 AB491:AC492 AB485:AD490" name="Rango1_1_6"/>
    <protectedRange algorithmName="SHA-512" hashValue="49/yl+GTMlRN3FloWoyBL3IsXrYzEo95h5eEgXs/T6SxYAwuSo+Ndqxkist3BnknjOR8ERS4BgA76v7mpDBZcA==" saltValue="JvzRIA9SAjvsZX2GnV6n2A==" spinCount="100000" sqref="L492 L490:M491 O488:T488 P490:P491 L485:M485 P485:S485 O486:T486 R490:S491 P487:Q487" name="Rango7_3_2"/>
    <protectedRange sqref="N491:P491 N490 P490 O487:Q487 O488:T488 R490:S491 O486:T486 N485:T485" name="Diligenciar_3_3"/>
    <protectedRange algorithmName="SHA-512" hashValue="49/yl+GTMlRN3FloWoyBL3IsXrYzEo95h5eEgXs/T6SxYAwuSo+Ndqxkist3BnknjOR8ERS4BgA76v7mpDBZcA==" saltValue="JvzRIA9SAjvsZX2GnV6n2A==" spinCount="100000" sqref="P489 Q491 R489:S489 R487 L486:M489 M492" name="Rango7_5"/>
    <protectedRange sqref="N489:P489 O492 O490 R489:S489 R487 N486:N488 Q491" name="Diligenciar_5_4"/>
    <protectedRange algorithmName="SHA-512" hashValue="49/yl+GTMlRN3FloWoyBL3IsXrYzEo95h5eEgXs/T6SxYAwuSo+Ndqxkist3BnknjOR8ERS4BgA76v7mpDBZcA==" saltValue="JvzRIA9SAjvsZX2GnV6n2A==" spinCount="100000" sqref="Q489:Q490 P492:R492 AE486 AE488" name="Rango7_6_1"/>
    <protectedRange sqref="S492 S487" name="Diligenciar_1_1_3"/>
    <protectedRange sqref="Q489:Q490 P492:R492 N492" name="Diligenciar_6_4"/>
    <protectedRange algorithmName="SHA-512" hashValue="49/yl+GTMlRN3FloWoyBL3IsXrYzEo95h5eEgXs/T6SxYAwuSo+Ndqxkist3BnknjOR8ERS4BgA76v7mpDBZcA==" saltValue="JvzRIA9SAjvsZX2GnV6n2A==" spinCount="100000" sqref="AG489:AG490" name="Rango7_9_3"/>
    <protectedRange sqref="AE489:AG490" name="Diligenciar_9_1"/>
    <protectedRange algorithmName="SHA-512" hashValue="49/yl+GTMlRN3FloWoyBL3IsXrYzEo95h5eEgXs/T6SxYAwuSo+Ndqxkist3BnknjOR8ERS4BgA76v7mpDBZcA==" saltValue="JvzRIA9SAjvsZX2GnV6n2A==" spinCount="100000" sqref="AG485:AG488 AG491:AG492" name="Rango7_10"/>
    <protectedRange sqref="AG486 AE487:AG487 AE491:AG492 AE485:AG485 AG488" name="Diligenciar_10_3"/>
    <protectedRange sqref="T487 B490 A485:B485 A492:B492 U492 A491:C491" name="Diligenciar_3_1_2"/>
    <protectedRange sqref="A486:A490 T490:T491 C485:C488" name="Diligenciar_5_1_2"/>
    <protectedRange sqref="B486:B489" name="Diligenciar_3_2_1"/>
    <protectedRange sqref="AF486 AF488" name="Diligenciar_4_4"/>
    <protectedRange sqref="AE773:AE775 AE777:AE779" name="Rango1_31"/>
    <protectedRange algorithmName="SHA-512" hashValue="49/yl+GTMlRN3FloWoyBL3IsXrYzEo95h5eEgXs/T6SxYAwuSo+Ndqxkist3BnknjOR8ERS4BgA76v7mpDBZcA==" saltValue="JvzRIA9SAjvsZX2GnV6n2A==" spinCount="100000" sqref="L603:O626 J607:K608 J1155:K1160 J1220:K1226 J1236:K1236 J1241:K1242" name="Rango7_1_1_2"/>
    <protectedRange sqref="N603:O626" name="Diligenciar_1_1_2_1"/>
    <protectedRange sqref="AD602:AD617 AD620:AD624" name="Rango1_2_3_4"/>
    <protectedRange sqref="AG602:AG624" name="Diligenciar_14_1_1"/>
    <protectedRange sqref="A602 P602" name="Rango1_2_7_1"/>
    <protectedRange sqref="B602:C602" name="Diligenciar_9_2_1_5"/>
    <protectedRange algorithmName="SHA-512" hashValue="49/yl+GTMlRN3FloWoyBL3IsXrYzEo95h5eEgXs/T6SxYAwuSo+Ndqxkist3BnknjOR8ERS4BgA76v7mpDBZcA==" saltValue="JvzRIA9SAjvsZX2GnV6n2A==" spinCount="100000" sqref="R602:U602" name="Rango7_8_1_5"/>
    <protectedRange sqref="R602:T602" name="Diligenciar_12_1_5"/>
    <protectedRange algorithmName="SHA-512" hashValue="49/yl+GTMlRN3FloWoyBL3IsXrYzEo95h5eEgXs/T6SxYAwuSo+Ndqxkist3BnknjOR8ERS4BgA76v7mpDBZcA==" saltValue="JvzRIA9SAjvsZX2GnV6n2A==" spinCount="100000" sqref="Q602" name="Rango7_3_1_5"/>
    <protectedRange sqref="Q602" name="Diligenciar_5_1_5"/>
    <protectedRange algorithmName="SHA-512" hashValue="49/yl+GTMlRN3FloWoyBL3IsXrYzEo95h5eEgXs/T6SxYAwuSo+Ndqxkist3BnknjOR8ERS4BgA76v7mpDBZcA==" saltValue="JvzRIA9SAjvsZX2GnV6n2A==" spinCount="100000" sqref="L602:O602" name="Rango7_1_1_6"/>
    <protectedRange sqref="N602:O602" name="Diligenciar_1_1_6"/>
    <protectedRange sqref="A603:A604 P603:P604" name="Rango1_2_18"/>
    <protectedRange algorithmName="SHA-512" hashValue="49/yl+GTMlRN3FloWoyBL3IsXrYzEo95h5eEgXs/T6SxYAwuSo+Ndqxkist3BnknjOR8ERS4BgA76v7mpDBZcA==" saltValue="JvzRIA9SAjvsZX2GnV6n2A==" spinCount="100000" sqref="R603:U604" name="Rango7_8_1_16"/>
    <protectedRange sqref="R603:T604" name="Diligenciar_12_1_16"/>
    <protectedRange algorithmName="SHA-512" hashValue="49/yl+GTMlRN3FloWoyBL3IsXrYzEo95h5eEgXs/T6SxYAwuSo+Ndqxkist3BnknjOR8ERS4BgA76v7mpDBZcA==" saltValue="JvzRIA9SAjvsZX2GnV6n2A==" spinCount="100000" sqref="Q603:Q604" name="Rango7_3_1_16"/>
    <protectedRange sqref="Q603:Q604" name="Diligenciar_5_1_16"/>
    <protectedRange sqref="B603" name="Diligenciar_9_2_1_6_1_1"/>
    <protectedRange sqref="A605:A624 P605:P624 P636" name="Rango1_2_19"/>
    <protectedRange sqref="H606:I624" name="Diligenciar_3_1_12"/>
    <protectedRange algorithmName="SHA-512" hashValue="49/yl+GTMlRN3FloWoyBL3IsXrYzEo95h5eEgXs/T6SxYAwuSo+Ndqxkist3BnknjOR8ERS4BgA76v7mpDBZcA==" saltValue="JvzRIA9SAjvsZX2GnV6n2A==" spinCount="100000" sqref="R636:U636 R605:U624" name="Rango7_8_1_17"/>
    <protectedRange sqref="R636:T636 R605:T624" name="Diligenciar_12_1_17"/>
    <protectedRange algorithmName="SHA-512" hashValue="49/yl+GTMlRN3FloWoyBL3IsXrYzEo95h5eEgXs/T6SxYAwuSo+Ndqxkist3BnknjOR8ERS4BgA76v7mpDBZcA==" saltValue="JvzRIA9SAjvsZX2GnV6n2A==" spinCount="100000" sqref="Q636 Q605:Q624" name="Rango7_3_1_17"/>
    <protectedRange sqref="Q636 Q605:Q624" name="Diligenciar_5_1_17"/>
    <protectedRange sqref="B605:B609 B611:B624" name="Diligenciar_9_2_1_1_1"/>
    <protectedRange sqref="AF570 AF572 AF581:AF582 AF574 AF578:AF579 AF576 P567:P582 A567:A582 AF567:AF568 X567:Z582 AD570:AD582 AF422 AF389:AF391 AF386:AF387 AF383 AF373:AF377 AF141 AB567:AD569 AB571:AC582" name="Rango1_2_21"/>
    <protectedRange algorithmName="SHA-512" hashValue="49/yl+GTMlRN3FloWoyBL3IsXrYzEo95h5eEgXs/T6SxYAwuSo+Ndqxkist3BnknjOR8ERS4BgA76v7mpDBZcA==" saltValue="JvzRIA9SAjvsZX2GnV6n2A==" spinCount="100000" sqref="E567:E568 E1216:E1218" name="Rango7_2_1_7"/>
    <protectedRange sqref="E567:E568 E1216:E1218" name="Diligenciar_2_1_7"/>
    <protectedRange sqref="B567:C582 B610" name="Diligenciar_9_2_1_10"/>
    <protectedRange sqref="H567:I568" name="Diligenciar_3_1_3"/>
    <protectedRange algorithmName="SHA-512" hashValue="49/yl+GTMlRN3FloWoyBL3IsXrYzEo95h5eEgXs/T6SxYAwuSo+Ndqxkist3BnknjOR8ERS4BgA76v7mpDBZcA==" saltValue="JvzRIA9SAjvsZX2GnV6n2A==" spinCount="100000" sqref="R567:U582" name="Rango7_8_1_20"/>
    <protectedRange sqref="R567:T582" name="Diligenciar_12_1_20"/>
    <protectedRange algorithmName="SHA-512" hashValue="49/yl+GTMlRN3FloWoyBL3IsXrYzEo95h5eEgXs/T6SxYAwuSo+Ndqxkist3BnknjOR8ERS4BgA76v7mpDBZcA==" saltValue="JvzRIA9SAjvsZX2GnV6n2A==" spinCount="100000" sqref="Q567:Q582" name="Rango7_3_1_19"/>
    <protectedRange sqref="Q567:Q582" name="Diligenciar_5_1_19"/>
    <protectedRange sqref="AE578:AE579 AE570 AE572 AE581:AE582 AE574 AE576 AE567:AE568" name="Diligenciar_13_1_1"/>
    <protectedRange sqref="AG578:AG579 AG570 AG572 AG581:AG582 AG574 AG576 AG567:AG568 AG422 AG389:AG391 AG386:AG387 AG383 AG373:AG377 AG141" name="Diligenciar_14_1_2"/>
    <protectedRange algorithmName="SHA-512" hashValue="49/yl+GTMlRN3FloWoyBL3IsXrYzEo95h5eEgXs/T6SxYAwuSo+Ndqxkist3BnknjOR8ERS4BgA76v7mpDBZcA==" saltValue="JvzRIA9SAjvsZX2GnV6n2A==" spinCount="100000" sqref="V567:W567 W570:W582" name="Rango7_4_2"/>
    <protectedRange sqref="W567 W570:W582" name="Diligenciar_4_1_1"/>
    <protectedRange algorithmName="SHA-512" hashValue="49/yl+GTMlRN3FloWoyBL3IsXrYzEo95h5eEgXs/T6SxYAwuSo+Ndqxkist3BnknjOR8ERS4BgA76v7mpDBZcA==" saltValue="JvzRIA9SAjvsZX2GnV6n2A==" spinCount="100000" sqref="L567:O582" name="Rango7_1_1_16"/>
    <protectedRange sqref="N567:O582" name="Diligenciar_1_1_16"/>
    <protectedRange sqref="AF569 AF571 AF580 AF573 AF575 AF577" name="Rango1_2_22"/>
    <protectedRange sqref="AE569 AE571 AE580 AE573 AE575 AE577" name="Diligenciar_13_1_1_1"/>
    <protectedRange sqref="AG569 AG571 AG580 AG573 AG575 AG577" name="Diligenciar_14_1_3"/>
    <protectedRange algorithmName="SHA-512" hashValue="49/yl+GTMlRN3FloWoyBL3IsXrYzEo95h5eEgXs/T6SxYAwuSo+Ndqxkist3BnknjOR8ERS4BgA76v7mpDBZcA==" saltValue="JvzRIA9SAjvsZX2GnV6n2A==" spinCount="100000" sqref="L583:O584" name="Rango7_1_1_17"/>
    <protectedRange sqref="N583:O584" name="Diligenciar_1_1_17"/>
    <protectedRange sqref="A583:A584 P583:P584 AD583" name="Rango1_2_33"/>
    <protectedRange algorithmName="SHA-512" hashValue="49/yl+GTMlRN3FloWoyBL3IsXrYzEo95h5eEgXs/T6SxYAwuSo+Ndqxkist3BnknjOR8ERS4BgA76v7mpDBZcA==" saltValue="JvzRIA9SAjvsZX2GnV6n2A==" spinCount="100000" sqref="R583:U584" name="Rango7_8_1_31"/>
    <protectedRange sqref="R583:T584" name="Diligenciar_12_1_31"/>
    <protectedRange algorithmName="SHA-512" hashValue="49/yl+GTMlRN3FloWoyBL3IsXrYzEo95h5eEgXs/T6SxYAwuSo+Ndqxkist3BnknjOR8ERS4BgA76v7mpDBZcA==" saltValue="JvzRIA9SAjvsZX2GnV6n2A==" spinCount="100000" sqref="Q583:Q584" name="Rango7_3_1_31"/>
    <protectedRange sqref="Q583:Q584" name="Diligenciar_5_1_31"/>
    <protectedRange sqref="AF583:AF584" name="Rango1_2_33_1"/>
    <protectedRange sqref="AG583:AG584" name="Diligenciar_14_1_31"/>
    <protectedRange sqref="A585 P585 X585:Z585 AC588:AC600 AC606 AC641 AC669:AC670 AB585:AD585" name="Rango1_2_23"/>
    <protectedRange algorithmName="SHA-512" hashValue="49/yl+GTMlRN3FloWoyBL3IsXrYzEo95h5eEgXs/T6SxYAwuSo+Ndqxkist3BnknjOR8ERS4BgA76v7mpDBZcA==" saltValue="JvzRIA9SAjvsZX2GnV6n2A==" spinCount="100000" sqref="R585:U585" name="Rango7_8_1_21"/>
    <protectedRange sqref="R585:T585" name="Diligenciar_12_1_21"/>
    <protectedRange algorithmName="SHA-512" hashValue="49/yl+GTMlRN3FloWoyBL3IsXrYzEo95h5eEgXs/T6SxYAwuSo+Ndqxkist3BnknjOR8ERS4BgA76v7mpDBZcA==" saltValue="JvzRIA9SAjvsZX2GnV6n2A==" spinCount="100000" sqref="Q585" name="Rango7_3_1_20"/>
    <protectedRange sqref="Q585" name="Diligenciar_5_1_20"/>
    <protectedRange algorithmName="SHA-512" hashValue="49/yl+GTMlRN3FloWoyBL3IsXrYzEo95h5eEgXs/T6SxYAwuSo+Ndqxkist3BnknjOR8ERS4BgA76v7mpDBZcA==" saltValue="JvzRIA9SAjvsZX2GnV6n2A==" spinCount="100000" sqref="L585:O585" name="Rango7_1_1_18"/>
    <protectedRange sqref="N585:O585" name="Diligenciar_1_1_18"/>
    <protectedRange sqref="B585" name="Diligenciar_9_2_1_2_4"/>
    <protectedRange sqref="AF585" name="Rango1_2_24"/>
    <protectedRange sqref="AE585" name="Diligenciar_13_1_2"/>
    <protectedRange sqref="AG585" name="Diligenciar_14_1_4"/>
    <protectedRange sqref="A586:A587 AF586:AF587 P586:P587 X586:Z587 AB586:AD587" name="Rango1_2_25"/>
    <protectedRange sqref="B586:C587" name="Diligenciar_9_2_1_11"/>
    <protectedRange sqref="H586:I587" name="Diligenciar_3_1_4"/>
    <protectedRange algorithmName="SHA-512" hashValue="49/yl+GTMlRN3FloWoyBL3IsXrYzEo95h5eEgXs/T6SxYAwuSo+Ndqxkist3BnknjOR8ERS4BgA76v7mpDBZcA==" saltValue="JvzRIA9SAjvsZX2GnV6n2A==" spinCount="100000" sqref="R586:U587" name="Rango7_8_1_22"/>
    <protectedRange sqref="R586:T587" name="Diligenciar_12_1_22"/>
    <protectedRange algorithmName="SHA-512" hashValue="49/yl+GTMlRN3FloWoyBL3IsXrYzEo95h5eEgXs/T6SxYAwuSo+Ndqxkist3BnknjOR8ERS4BgA76v7mpDBZcA==" saltValue="JvzRIA9SAjvsZX2GnV6n2A==" spinCount="100000" sqref="Q586:Q587" name="Rango7_3_1_21"/>
    <protectedRange sqref="Q586:Q587" name="Diligenciar_5_1_21"/>
    <protectedRange sqref="AE586:AE587" name="Diligenciar_13_1_3"/>
    <protectedRange sqref="AG586:AG587" name="Diligenciar_14_1_5"/>
    <protectedRange algorithmName="SHA-512" hashValue="49/yl+GTMlRN3FloWoyBL3IsXrYzEo95h5eEgXs/T6SxYAwuSo+Ndqxkist3BnknjOR8ERS4BgA76v7mpDBZcA==" saltValue="JvzRIA9SAjvsZX2GnV6n2A==" spinCount="100000" sqref="V586:W587" name="Rango7_4_3"/>
    <protectedRange sqref="W586:W587" name="Diligenciar_4_2_1"/>
    <protectedRange sqref="A588:A598 P588:P598 X588:Z598 AD588:AD598 AB588:AB598" name="Rango1_2_28"/>
    <protectedRange algorithmName="SHA-512" hashValue="49/yl+GTMlRN3FloWoyBL3IsXrYzEo95h5eEgXs/T6SxYAwuSo+Ndqxkist3BnknjOR8ERS4BgA76v7mpDBZcA==" saltValue="JvzRIA9SAjvsZX2GnV6n2A==" spinCount="100000" sqref="R588:U598" name="Rango7_8_1_23"/>
    <protectedRange sqref="R588:T598" name="Diligenciar_12_1_23"/>
    <protectedRange algorithmName="SHA-512" hashValue="49/yl+GTMlRN3FloWoyBL3IsXrYzEo95h5eEgXs/T6SxYAwuSo+Ndqxkist3BnknjOR8ERS4BgA76v7mpDBZcA==" saltValue="JvzRIA9SAjvsZX2GnV6n2A==" spinCount="100000" sqref="Q588:Q598" name="Rango7_3_1_22"/>
    <protectedRange sqref="Q588:Q598" name="Diligenciar_5_1_22"/>
    <protectedRange algorithmName="SHA-512" hashValue="49/yl+GTMlRN3FloWoyBL3IsXrYzEo95h5eEgXs/T6SxYAwuSo+Ndqxkist3BnknjOR8ERS4BgA76v7mpDBZcA==" saltValue="JvzRIA9SAjvsZX2GnV6n2A==" spinCount="100000" sqref="V588:V598" name="Rango7_4_4"/>
    <protectedRange algorithmName="SHA-512" hashValue="49/yl+GTMlRN3FloWoyBL3IsXrYzEo95h5eEgXs/T6SxYAwuSo+Ndqxkist3BnknjOR8ERS4BgA76v7mpDBZcA==" saltValue="JvzRIA9SAjvsZX2GnV6n2A==" spinCount="100000" sqref="L588:O598" name="Rango7_1_1_20"/>
    <protectedRange sqref="N588:O598" name="Diligenciar_1_1_20"/>
    <protectedRange sqref="B588:B598" name="Diligenciar_9_2_1_2_5"/>
    <protectedRange sqref="A599:A600 P599:P600 X599:Z600 AD599:AD600 AB599:AB600" name="Rango1_2_29"/>
    <protectedRange algorithmName="SHA-512" hashValue="49/yl+GTMlRN3FloWoyBL3IsXrYzEo95h5eEgXs/T6SxYAwuSo+Ndqxkist3BnknjOR8ERS4BgA76v7mpDBZcA==" saltValue="JvzRIA9SAjvsZX2GnV6n2A==" spinCount="100000" sqref="R599:U600" name="Rango7_8_1_26"/>
    <protectedRange sqref="R599:T600" name="Diligenciar_12_1_26"/>
    <protectedRange algorithmName="SHA-512" hashValue="49/yl+GTMlRN3FloWoyBL3IsXrYzEo95h5eEgXs/T6SxYAwuSo+Ndqxkist3BnknjOR8ERS4BgA76v7mpDBZcA==" saltValue="JvzRIA9SAjvsZX2GnV6n2A==" spinCount="100000" sqref="Q599:Q600" name="Rango7_3_1_23"/>
    <protectedRange sqref="Q599:Q600" name="Diligenciar_5_1_23"/>
    <protectedRange algorithmName="SHA-512" hashValue="49/yl+GTMlRN3FloWoyBL3IsXrYzEo95h5eEgXs/T6SxYAwuSo+Ndqxkist3BnknjOR8ERS4BgA76v7mpDBZcA==" saltValue="JvzRIA9SAjvsZX2GnV6n2A==" spinCount="100000" sqref="V599:V600" name="Rango7_4_5"/>
    <protectedRange algorithmName="SHA-512" hashValue="49/yl+GTMlRN3FloWoyBL3IsXrYzEo95h5eEgXs/T6SxYAwuSo+Ndqxkist3BnknjOR8ERS4BgA76v7mpDBZcA==" saltValue="JvzRIA9SAjvsZX2GnV6n2A==" spinCount="100000" sqref="L599:O600" name="Rango7_1_1_21"/>
    <protectedRange sqref="N599:O600" name="Diligenciar_1_1_21"/>
    <protectedRange sqref="B599:B600" name="Diligenciar_9_2_1_2_6"/>
    <protectedRange sqref="AF588:AF598" name="Rango1_2_31"/>
    <protectedRange sqref="AE588:AE598" name="Diligenciar_13_1_4"/>
    <protectedRange sqref="AG588:AG598" name="Diligenciar_14_1_6"/>
    <protectedRange sqref="AF599:AF601" name="Rango1_2_34"/>
    <protectedRange sqref="AE599:AE600" name="Diligenciar_13_1_5"/>
    <protectedRange sqref="AG599:AG601" name="Diligenciar_14_1_7"/>
    <protectedRange sqref="AF627:AF631" name="Rango1_2_35"/>
    <protectedRange sqref="AE627:AE631" name="Diligenciar_13_1_6"/>
    <protectedRange sqref="AG627:AG631" name="Diligenciar_14_1_8"/>
    <protectedRange sqref="P601 A601" name="Rango1_2_10_1"/>
    <protectedRange algorithmName="SHA-512" hashValue="49/yl+GTMlRN3FloWoyBL3IsXrYzEo95h5eEgXs/T6SxYAwuSo+Ndqxkist3BnknjOR8ERS4BgA76v7mpDBZcA==" saltValue="JvzRIA9SAjvsZX2GnV6n2A==" spinCount="100000" sqref="R601:U601" name="Rango7_8_1_11_1"/>
    <protectedRange sqref="R601:T601" name="Diligenciar_12_1_11_1"/>
    <protectedRange algorithmName="SHA-512" hashValue="49/yl+GTMlRN3FloWoyBL3IsXrYzEo95h5eEgXs/T6SxYAwuSo+Ndqxkist3BnknjOR8ERS4BgA76v7mpDBZcA==" saltValue="JvzRIA9SAjvsZX2GnV6n2A==" spinCount="100000" sqref="Q601" name="Rango7_3_1_8_1"/>
    <protectedRange sqref="Q601" name="Diligenciar_5_1_8_1"/>
    <protectedRange algorithmName="SHA-512" hashValue="49/yl+GTMlRN3FloWoyBL3IsXrYzEo95h5eEgXs/T6SxYAwuSo+Ndqxkist3BnknjOR8ERS4BgA76v7mpDBZcA==" saltValue="JvzRIA9SAjvsZX2GnV6n2A==" spinCount="100000" sqref="L601:O601" name="Rango7_1_1_8_1"/>
    <protectedRange sqref="N601:O601" name="Diligenciar_1_1_8_1"/>
    <protectedRange sqref="B601" name="Diligenciar_9_2_1_9_1"/>
    <protectedRange sqref="P625:P626 AF625:AF626 A625:A626 X625:Z626 AB625:AD626" name="Rango1_2_4_4"/>
    <protectedRange sqref="B625:C626" name="Diligenciar_9_2_1_2"/>
    <protectedRange sqref="H625:I626" name="Diligenciar_3_1_2_1"/>
    <protectedRange algorithmName="SHA-512" hashValue="49/yl+GTMlRN3FloWoyBL3IsXrYzEo95h5eEgXs/T6SxYAwuSo+Ndqxkist3BnknjOR8ERS4BgA76v7mpDBZcA==" saltValue="JvzRIA9SAjvsZX2GnV6n2A==" spinCount="100000" sqref="R625:U626" name="Rango7_8_1_3"/>
    <protectedRange sqref="R625:T626" name="Diligenciar_12_1_3"/>
    <protectedRange algorithmName="SHA-512" hashValue="49/yl+GTMlRN3FloWoyBL3IsXrYzEo95h5eEgXs/T6SxYAwuSo+Ndqxkist3BnknjOR8ERS4BgA76v7mpDBZcA==" saltValue="JvzRIA9SAjvsZX2GnV6n2A==" spinCount="100000" sqref="Q625:Q626" name="Rango7_3_1_3"/>
    <protectedRange sqref="Q625:Q626" name="Diligenciar_5_1_3"/>
    <protectedRange sqref="AE625:AE626" name="Diligenciar_13_1_7"/>
    <protectedRange sqref="AG625:AG626" name="Diligenciar_14_1_9"/>
    <protectedRange algorithmName="SHA-512" hashValue="49/yl+GTMlRN3FloWoyBL3IsXrYzEo95h5eEgXs/T6SxYAwuSo+Ndqxkist3BnknjOR8ERS4BgA76v7mpDBZcA==" saltValue="JvzRIA9SAjvsZX2GnV6n2A==" spinCount="100000" sqref="V625:W626" name="Rango7_4_1"/>
    <protectedRange sqref="W625:W626" name="Diligenciar_4_5"/>
    <protectedRange sqref="X641:Z641 A641 P641 AD641 AB641" name="Rango1_2_5_1"/>
    <protectedRange algorithmName="SHA-512" hashValue="49/yl+GTMlRN3FloWoyBL3IsXrYzEo95h5eEgXs/T6SxYAwuSo+Ndqxkist3BnknjOR8ERS4BgA76v7mpDBZcA==" saltValue="JvzRIA9SAjvsZX2GnV6n2A==" spinCount="100000" sqref="R641:U641" name="Rango7_8_1_4"/>
    <protectedRange sqref="R641:T641" name="Diligenciar_12_1_4"/>
    <protectedRange algorithmName="SHA-512" hashValue="49/yl+GTMlRN3FloWoyBL3IsXrYzEo95h5eEgXs/T6SxYAwuSo+Ndqxkist3BnknjOR8ERS4BgA76v7mpDBZcA==" saltValue="JvzRIA9SAjvsZX2GnV6n2A==" spinCount="100000" sqref="Q641" name="Rango7_3_1_4"/>
    <protectedRange sqref="Q641" name="Diligenciar_5_1_4_1"/>
    <protectedRange algorithmName="SHA-512" hashValue="49/yl+GTMlRN3FloWoyBL3IsXrYzEo95h5eEgXs/T6SxYAwuSo+Ndqxkist3BnknjOR8ERS4BgA76v7mpDBZcA==" saltValue="JvzRIA9SAjvsZX2GnV6n2A==" spinCount="100000" sqref="V641" name="Rango7_4_1_3"/>
    <protectedRange algorithmName="SHA-512" hashValue="49/yl+GTMlRN3FloWoyBL3IsXrYzEo95h5eEgXs/T6SxYAwuSo+Ndqxkist3BnknjOR8ERS4BgA76v7mpDBZcA==" saltValue="JvzRIA9SAjvsZX2GnV6n2A==" spinCount="100000" sqref="L641:O641" name="Rango7_1_1_3"/>
    <protectedRange sqref="N641:O641" name="Diligenciar_1_1_3_1"/>
    <protectedRange sqref="AF641" name="Rango1_2_6_1"/>
    <protectedRange sqref="AE641:AE650" name="Diligenciar_13_1_8"/>
    <protectedRange sqref="AG641" name="Diligenciar_14_1"/>
    <protectedRange sqref="A642:A643 P642:P643 X642:Z643 AB642:AD643" name="Rango1_2_43"/>
    <protectedRange algorithmName="SHA-512" hashValue="49/yl+GTMlRN3FloWoyBL3IsXrYzEo95h5eEgXs/T6SxYAwuSo+Ndqxkist3BnknjOR8ERS4BgA76v7mpDBZcA==" saltValue="JvzRIA9SAjvsZX2GnV6n2A==" spinCount="100000" sqref="R642:U643" name="Rango7_8_1_41"/>
    <protectedRange sqref="R642:T643" name="Diligenciar_12_1_41"/>
    <protectedRange algorithmName="SHA-512" hashValue="49/yl+GTMlRN3FloWoyBL3IsXrYzEo95h5eEgXs/T6SxYAwuSo+Ndqxkist3BnknjOR8ERS4BgA76v7mpDBZcA==" saltValue="JvzRIA9SAjvsZX2GnV6n2A==" spinCount="100000" sqref="Q642:Q643" name="Rango7_3_1_41"/>
    <protectedRange sqref="Q642:Q643" name="Diligenciar_5_1_41"/>
    <protectedRange algorithmName="SHA-512" hashValue="49/yl+GTMlRN3FloWoyBL3IsXrYzEo95h5eEgXs/T6SxYAwuSo+Ndqxkist3BnknjOR8ERS4BgA76v7mpDBZcA==" saltValue="JvzRIA9SAjvsZX2GnV6n2A==" spinCount="100000" sqref="V642:V643" name="Rango7_4_39"/>
    <protectedRange algorithmName="SHA-512" hashValue="49/yl+GTMlRN3FloWoyBL3IsXrYzEo95h5eEgXs/T6SxYAwuSo+Ndqxkist3BnknjOR8ERS4BgA76v7mpDBZcA==" saltValue="JvzRIA9SAjvsZX2GnV6n2A==" spinCount="100000" sqref="L632:O638 L642:O643" name="Rango7_1_1_41"/>
    <protectedRange sqref="N632:O638 N642:O643" name="Diligenciar_1_1_41"/>
    <protectedRange sqref="B642:B643" name="Diligenciar_9_2_1_2_3"/>
    <protectedRange sqref="AF642:AF650" name="Rango1_2_43_1"/>
    <protectedRange sqref="AG642:AG650" name="Diligenciar_14_1_41"/>
    <protectedRange sqref="P635 X632:X633 A632:A633 P632 P637:P638 Z632:Z633 AB632:AD633" name="Rango1_2_8_1"/>
    <protectedRange sqref="B632:B633 B1006" name="Diligenciar_9_2_1_1"/>
    <protectedRange algorithmName="SHA-512" hashValue="49/yl+GTMlRN3FloWoyBL3IsXrYzEo95h5eEgXs/T6SxYAwuSo+Ndqxkist3BnknjOR8ERS4BgA76v7mpDBZcA==" saltValue="JvzRIA9SAjvsZX2GnV6n2A==" spinCount="100000" sqref="R632:U632 R634:U635 R637:U638" name="Rango7_8_1_6"/>
    <protectedRange sqref="R632:T632 R634:T635 R637:T638" name="Diligenciar_12_1_6"/>
    <protectedRange algorithmName="SHA-512" hashValue="49/yl+GTMlRN3FloWoyBL3IsXrYzEo95h5eEgXs/T6SxYAwuSo+Ndqxkist3BnknjOR8ERS4BgA76v7mpDBZcA==" saltValue="JvzRIA9SAjvsZX2GnV6n2A==" spinCount="100000" sqref="Q635 Q632 Q637:Q638" name="Rango7_3_1_6"/>
    <protectedRange sqref="Q635 Q632 Q637:Q638" name="Diligenciar_5_1_6"/>
    <protectedRange algorithmName="SHA-512" hashValue="49/yl+GTMlRN3FloWoyBL3IsXrYzEo95h5eEgXs/T6SxYAwuSo+Ndqxkist3BnknjOR8ERS4BgA76v7mpDBZcA==" saltValue="JvzRIA9SAjvsZX2GnV6n2A==" spinCount="100000" sqref="V632:V633" name="Rango7_4_7"/>
    <protectedRange sqref="AF637:AF638 AF632" name="Rango1_2_10"/>
    <protectedRange sqref="AE637:AE638 AE632" name="Diligenciar_13_1_9"/>
    <protectedRange sqref="AG637:AG638 AG632" name="Diligenciar_14_1_10"/>
    <protectedRange sqref="A637 X637:Z637 AB637:AD637" name="Rango1_2_11"/>
    <protectedRange sqref="B637:C637" name="Diligenciar_9_2_1_3"/>
    <protectedRange sqref="H637:I637" name="Diligenciar_3_1_1_1"/>
    <protectedRange algorithmName="SHA-512" hashValue="49/yl+GTMlRN3FloWoyBL3IsXrYzEo95h5eEgXs/T6SxYAwuSo+Ndqxkist3BnknjOR8ERS4BgA76v7mpDBZcA==" saltValue="JvzRIA9SAjvsZX2GnV6n2A==" spinCount="100000" sqref="V637:W637" name="Rango7_4_8"/>
    <protectedRange sqref="W637" name="Diligenciar_4_3_1"/>
    <protectedRange sqref="A638 X638:Z638 AB638:AD638" name="Rango1_2_12"/>
    <protectedRange sqref="B638:C638" name="Diligenciar_9_2_1_4"/>
    <protectedRange sqref="H638:I638" name="Diligenciar_3_1_5"/>
    <protectedRange algorithmName="SHA-512" hashValue="49/yl+GTMlRN3FloWoyBL3IsXrYzEo95h5eEgXs/T6SxYAwuSo+Ndqxkist3BnknjOR8ERS4BgA76v7mpDBZcA==" saltValue="JvzRIA9SAjvsZX2GnV6n2A==" spinCount="100000" sqref="V638" name="Rango7_4_9"/>
    <protectedRange sqref="A635:A636 X635:Z636 AB635:AD636" name="Rango1_2_14"/>
    <protectedRange sqref="B635:C636" name="Diligenciar_9_2_1_8"/>
    <protectedRange sqref="H635:H636" name="Diligenciar_3_1_7"/>
    <protectedRange algorithmName="SHA-512" hashValue="49/yl+GTMlRN3FloWoyBL3IsXrYzEo95h5eEgXs/T6SxYAwuSo+Ndqxkist3BnknjOR8ERS4BgA76v7mpDBZcA==" saltValue="JvzRIA9SAjvsZX2GnV6n2A==" spinCount="100000" sqref="W635:W636" name="Rango7_4_11"/>
    <protectedRange sqref="W635:W636" name="Diligenciar_4_5_1"/>
    <protectedRange sqref="AF635:AF636" name="Rango1_2_16"/>
    <protectedRange sqref="AE635:AE636" name="Diligenciar_13_1_13"/>
    <protectedRange sqref="AG635:AG636" name="Diligenciar_14_1_14"/>
    <protectedRange sqref="A634 P634 X634:Z634 AB634:AD634" name="Rango1_2_17"/>
    <protectedRange algorithmName="SHA-512" hashValue="49/yl+GTMlRN3FloWoyBL3IsXrYzEo95h5eEgXs/T6SxYAwuSo+Ndqxkist3BnknjOR8ERS4BgA76v7mpDBZcA==" saltValue="JvzRIA9SAjvsZX2GnV6n2A==" spinCount="100000" sqref="Q634" name="Rango7_3_1_12"/>
    <protectedRange sqref="Q634" name="Diligenciar_5_1_12"/>
    <protectedRange algorithmName="SHA-512" hashValue="49/yl+GTMlRN3FloWoyBL3IsXrYzEo95h5eEgXs/T6SxYAwuSo+Ndqxkist3BnknjOR8ERS4BgA76v7mpDBZcA==" saltValue="JvzRIA9SAjvsZX2GnV6n2A==" spinCount="100000" sqref="V634" name="Rango7_4_12"/>
    <protectedRange sqref="AF633:AF634" name="Rango1_2_20"/>
    <protectedRange sqref="AE633:AE634" name="Diligenciar_13_1_15"/>
    <protectedRange sqref="AG633:AG634" name="Diligenciar_14_1_16"/>
    <protectedRange sqref="P639 A639 X639:Z639 AB639:AD639" name="Rango1_2_27"/>
    <protectedRange algorithmName="SHA-512" hashValue="49/yl+GTMlRN3FloWoyBL3IsXrYzEo95h5eEgXs/T6SxYAwuSo+Ndqxkist3BnknjOR8ERS4BgA76v7mpDBZcA==" saltValue="JvzRIA9SAjvsZX2GnV6n2A==" spinCount="100000" sqref="R639:U639" name="Rango7_8_1_15"/>
    <protectedRange sqref="R639:T639" name="Diligenciar_12_1_15"/>
    <protectedRange algorithmName="SHA-512" hashValue="49/yl+GTMlRN3FloWoyBL3IsXrYzEo95h5eEgXs/T6SxYAwuSo+Ndqxkist3BnknjOR8ERS4BgA76v7mpDBZcA==" saltValue="JvzRIA9SAjvsZX2GnV6n2A==" spinCount="100000" sqref="Q639" name="Rango7_3_1_14"/>
    <protectedRange sqref="Q639" name="Diligenciar_5_1_14"/>
    <protectedRange algorithmName="SHA-512" hashValue="49/yl+GTMlRN3FloWoyBL3IsXrYzEo95h5eEgXs/T6SxYAwuSo+Ndqxkist3BnknjOR8ERS4BgA76v7mpDBZcA==" saltValue="JvzRIA9SAjvsZX2GnV6n2A==" spinCount="100000" sqref="V639" name="Rango7_4_14"/>
    <protectedRange algorithmName="SHA-512" hashValue="49/yl+GTMlRN3FloWoyBL3IsXrYzEo95h5eEgXs/T6SxYAwuSo+Ndqxkist3BnknjOR8ERS4BgA76v7mpDBZcA==" saltValue="JvzRIA9SAjvsZX2GnV6n2A==" spinCount="100000" sqref="L639:O639" name="Rango7_1_1_13"/>
    <protectedRange sqref="N639:O639" name="Diligenciar_1_1_13"/>
    <protectedRange sqref="B639:B640" name="Diligenciar_9_2_1_2_8"/>
    <protectedRange sqref="AF639" name="Rango1_2_36"/>
    <protectedRange sqref="AE639" name="Diligenciar_13_1_16"/>
    <protectedRange sqref="AG639" name="Diligenciar_14_1_17"/>
    <protectedRange sqref="A627:A628 P627:P628 X627:Z628 AB627:AD628" name="Rango1_2_15"/>
    <protectedRange sqref="B627:C627" name="Diligenciar_9_2_1"/>
    <protectedRange sqref="H627:I627" name="Diligenciar_3_1_6"/>
    <protectedRange algorithmName="SHA-512" hashValue="49/yl+GTMlRN3FloWoyBL3IsXrYzEo95h5eEgXs/T6SxYAwuSo+Ndqxkist3BnknjOR8ERS4BgA76v7mpDBZcA==" saltValue="JvzRIA9SAjvsZX2GnV6n2A==" spinCount="100000" sqref="R627:U628" name="Rango7_8_1"/>
    <protectedRange sqref="R627:T628" name="Diligenciar_12_1_1"/>
    <protectedRange algorithmName="SHA-512" hashValue="49/yl+GTMlRN3FloWoyBL3IsXrYzEo95h5eEgXs/T6SxYAwuSo+Ndqxkist3BnknjOR8ERS4BgA76v7mpDBZcA==" saltValue="JvzRIA9SAjvsZX2GnV6n2A==" spinCount="100000" sqref="Q627:Q628" name="Rango7_3_1_7"/>
    <protectedRange sqref="Q627:Q628" name="Diligenciar_5_1_7"/>
    <protectedRange algorithmName="SHA-512" hashValue="49/yl+GTMlRN3FloWoyBL3IsXrYzEo95h5eEgXs/T6SxYAwuSo+Ndqxkist3BnknjOR8ERS4BgA76v7mpDBZcA==" saltValue="JvzRIA9SAjvsZX2GnV6n2A==" spinCount="100000" sqref="V628 V627:W627" name="Rango7_4_10"/>
    <protectedRange sqref="W627" name="Diligenciar_4_4_1"/>
    <protectedRange algorithmName="SHA-512" hashValue="49/yl+GTMlRN3FloWoyBL3IsXrYzEo95h5eEgXs/T6SxYAwuSo+Ndqxkist3BnknjOR8ERS4BgA76v7mpDBZcA==" saltValue="JvzRIA9SAjvsZX2GnV6n2A==" spinCount="100000" sqref="L627:O629" name="Rango7_1_1_1"/>
    <protectedRange sqref="N627:O629" name="Diligenciar_1_1_4"/>
    <protectedRange sqref="B628" name="Diligenciar_9_2_1_2_1"/>
    <protectedRange sqref="AG640" name="Diligenciar_14_1_11"/>
    <protectedRange sqref="A640 P640 X640:Z640 AB640:AD640" name="Rango1_2_26"/>
    <protectedRange sqref="C640" name="Diligenciar_9_2_1_12"/>
    <protectedRange sqref="H640:I640" name="Diligenciar_3_1_8"/>
    <protectedRange algorithmName="SHA-512" hashValue="49/yl+GTMlRN3FloWoyBL3IsXrYzEo95h5eEgXs/T6SxYAwuSo+Ndqxkist3BnknjOR8ERS4BgA76v7mpDBZcA==" saltValue="JvzRIA9SAjvsZX2GnV6n2A==" spinCount="100000" sqref="R640:U640" name="Rango7_8_1_10"/>
    <protectedRange sqref="R640:T640" name="Diligenciar_12_1_10"/>
    <protectedRange algorithmName="SHA-512" hashValue="49/yl+GTMlRN3FloWoyBL3IsXrYzEo95h5eEgXs/T6SxYAwuSo+Ndqxkist3BnknjOR8ERS4BgA76v7mpDBZcA==" saltValue="JvzRIA9SAjvsZX2GnV6n2A==" spinCount="100000" sqref="Q640" name="Rango7_3_1_9"/>
    <protectedRange sqref="Q640" name="Diligenciar_5_1_9"/>
    <protectedRange algorithmName="SHA-512" hashValue="49/yl+GTMlRN3FloWoyBL3IsXrYzEo95h5eEgXs/T6SxYAwuSo+Ndqxkist3BnknjOR8ERS4BgA76v7mpDBZcA==" saltValue="JvzRIA9SAjvsZX2GnV6n2A==" spinCount="100000" sqref="V640:W640" name="Rango7_4_16"/>
    <protectedRange sqref="W640" name="Diligenciar_4_7"/>
    <protectedRange algorithmName="SHA-512" hashValue="49/yl+GTMlRN3FloWoyBL3IsXrYzEo95h5eEgXs/T6SxYAwuSo+Ndqxkist3BnknjOR8ERS4BgA76v7mpDBZcA==" saltValue="JvzRIA9SAjvsZX2GnV6n2A==" spinCount="100000" sqref="L640:O640" name="Rango7_1_1_8"/>
    <protectedRange sqref="N640:O640" name="Diligenciar_1_1_8"/>
    <protectedRange sqref="P644:P650 A644:A650 X644:Z650 AB644:AD650" name="Rango1_2_15_1"/>
    <protectedRange sqref="B644:C650" name="Diligenciar_9_2_1_6"/>
    <protectedRange sqref="H644:I650" name="Diligenciar_3_1_6_1"/>
    <protectedRange algorithmName="SHA-512" hashValue="49/yl+GTMlRN3FloWoyBL3IsXrYzEo95h5eEgXs/T6SxYAwuSo+Ndqxkist3BnknjOR8ERS4BgA76v7mpDBZcA==" saltValue="JvzRIA9SAjvsZX2GnV6n2A==" spinCount="100000" sqref="R644:U650" name="Rango7_8_1_9"/>
    <protectedRange sqref="R644:T650" name="Diligenciar_12_1_9"/>
    <protectedRange algorithmName="SHA-512" hashValue="49/yl+GTMlRN3FloWoyBL3IsXrYzEo95h5eEgXs/T6SxYAwuSo+Ndqxkist3BnknjOR8ERS4BgA76v7mpDBZcA==" saltValue="JvzRIA9SAjvsZX2GnV6n2A==" spinCount="100000" sqref="Q644:Q650" name="Rango7_3_1_8"/>
    <protectedRange sqref="Q644:Q650" name="Diligenciar_5_1_8_2"/>
    <protectedRange algorithmName="SHA-512" hashValue="49/yl+GTMlRN3FloWoyBL3IsXrYzEo95h5eEgXs/T6SxYAwuSo+Ndqxkist3BnknjOR8ERS4BgA76v7mpDBZcA==" saltValue="JvzRIA9SAjvsZX2GnV6n2A==" spinCount="100000" sqref="W644:W650" name="Rango7_4_13"/>
    <protectedRange sqref="W644:W650" name="Diligenciar_4_6"/>
    <protectedRange algorithmName="SHA-512" hashValue="49/yl+GTMlRN3FloWoyBL3IsXrYzEo95h5eEgXs/T6SxYAwuSo+Ndqxkist3BnknjOR8ERS4BgA76v7mpDBZcA==" saltValue="JvzRIA9SAjvsZX2GnV6n2A==" spinCount="100000" sqref="L644:O650" name="Rango7_1_1_4"/>
    <protectedRange sqref="N644:O650" name="Diligenciar_1_1_4_1"/>
    <protectedRange sqref="Y583" name="Rango1_2_33_3"/>
    <protectedRange algorithmName="SHA-512" hashValue="49/yl+GTMlRN3FloWoyBL3IsXrYzEo95h5eEgXs/T6SxYAwuSo+Ndqxkist3BnknjOR8ERS4BgA76v7mpDBZcA==" saltValue="JvzRIA9SAjvsZX2GnV6n2A==" spinCount="100000" sqref="L700:O735 L671:O685" name="Rango7_1_1_2_1"/>
    <protectedRange sqref="N700:O735 N671:O685" name="Diligenciar_1_1_2_1_1"/>
    <protectedRange sqref="P671:P685 P700:P735" name="Rango1_2_2_4"/>
    <protectedRange algorithmName="SHA-512" hashValue="49/yl+GTMlRN3FloWoyBL3IsXrYzEo95h5eEgXs/T6SxYAwuSo+Ndqxkist3BnknjOR8ERS4BgA76v7mpDBZcA==" saltValue="JvzRIA9SAjvsZX2GnV6n2A==" spinCount="100000" sqref="R671:U685 R700:U735" name="Rango7_8_1_2"/>
    <protectedRange sqref="R671:T685 R700:T735" name="Diligenciar_12_1_2"/>
    <protectedRange algorithmName="SHA-512" hashValue="49/yl+GTMlRN3FloWoyBL3IsXrYzEo95h5eEgXs/T6SxYAwuSo+Ndqxkist3BnknjOR8ERS4BgA76v7mpDBZcA==" saltValue="JvzRIA9SAjvsZX2GnV6n2A==" spinCount="100000" sqref="Q671:Q685 Q700:Q735" name="Rango7_3_1_2_1"/>
    <protectedRange sqref="Q671:Q685 Q700:Q735" name="Diligenciar_5_1_2_1"/>
    <protectedRange sqref="AD671:AD685 AD700:AD735" name="Rango1_2_3_1_1"/>
    <protectedRange algorithmName="SHA-512" hashValue="49/yl+GTMlRN3FloWoyBL3IsXrYzEo95h5eEgXs/T6SxYAwuSo+Ndqxkist3BnknjOR8ERS4BgA76v7mpDBZcA==" saltValue="JvzRIA9SAjvsZX2GnV6n2A==" spinCount="100000" sqref="L686:O691" name="Rango7_1_1_2_1_1"/>
    <protectedRange sqref="N686:O691" name="Diligenciar_1_1_2_1_1_1"/>
    <protectedRange sqref="P686:P691" name="Rango1_2_2_1_1"/>
    <protectedRange algorithmName="SHA-512" hashValue="49/yl+GTMlRN3FloWoyBL3IsXrYzEo95h5eEgXs/T6SxYAwuSo+Ndqxkist3BnknjOR8ERS4BgA76v7mpDBZcA==" saltValue="JvzRIA9SAjvsZX2GnV6n2A==" spinCount="100000" sqref="R686:U686 R697:S697 R687:T691 U687:U699" name="Rango7_8_1_2_1"/>
    <protectedRange sqref="R686:T691 R697:S697" name="Diligenciar_12_1_2_1"/>
    <protectedRange algorithmName="SHA-512" hashValue="49/yl+GTMlRN3FloWoyBL3IsXrYzEo95h5eEgXs/T6SxYAwuSo+Ndqxkist3BnknjOR8ERS4BgA76v7mpDBZcA==" saltValue="JvzRIA9SAjvsZX2GnV6n2A==" spinCount="100000" sqref="Q686:Q691 Q697" name="Rango7_3_1_2_1_1"/>
    <protectedRange sqref="Q686:Q691 Q697" name="Diligenciar_5_1_2_1_1"/>
    <protectedRange sqref="AG671:AG700 AG702 AG704 AG706 AG708 AG710 AG712 AG714 AG716 AG718 AG720 AG722 AG724 AG726 AG728 AG730 AG732 AG734 AG736 AG738 AG740 AG742 AG744 AG746 AG748 AG750 AG752 AG754 AG756 AG758" name="Diligenciar_14_1_1_1"/>
    <protectedRange sqref="AD686:AD691" name="Rango1_2_3_1_1_1"/>
    <protectedRange sqref="A736:A759 P736:P759 X736:Z759 AB736:AD759" name="Rango1_2_21_1"/>
    <protectedRange sqref="B737:C737 C736 B739:C739 C738 B741:C741 C740 B743:C743 C742 B745:C745 C744 B747:C747 C746 B749:C749 C748 B751:C751 C750 B753:C753 C752 B755:C755 C754 B757:C757 C756 B759:C759 C758" name="Diligenciar_9_2_1_10_1"/>
    <protectedRange algorithmName="SHA-512" hashValue="49/yl+GTMlRN3FloWoyBL3IsXrYzEo95h5eEgXs/T6SxYAwuSo+Ndqxkist3BnknjOR8ERS4BgA76v7mpDBZcA==" saltValue="JvzRIA9SAjvsZX2GnV6n2A==" spinCount="100000" sqref="R736:U759" name="Rango7_8_1_20_1"/>
    <protectedRange sqref="R736:T759" name="Diligenciar_12_1_20_1"/>
    <protectedRange algorithmName="SHA-512" hashValue="49/yl+GTMlRN3FloWoyBL3IsXrYzEo95h5eEgXs/T6SxYAwuSo+Ndqxkist3BnknjOR8ERS4BgA76v7mpDBZcA==" saltValue="JvzRIA9SAjvsZX2GnV6n2A==" spinCount="100000" sqref="Q736:Q759" name="Rango7_3_1_19_1"/>
    <protectedRange sqref="Q736:Q759" name="Diligenciar_5_1_19_1"/>
    <protectedRange algorithmName="SHA-512" hashValue="49/yl+GTMlRN3FloWoyBL3IsXrYzEo95h5eEgXs/T6SxYAwuSo+Ndqxkist3BnknjOR8ERS4BgA76v7mpDBZcA==" saltValue="JvzRIA9SAjvsZX2GnV6n2A==" spinCount="100000" sqref="W736:W759" name="Rango7_4_2_1_1"/>
    <protectedRange sqref="W736:W759" name="Diligenciar_4_1_1_2"/>
    <protectedRange algorithmName="SHA-512" hashValue="49/yl+GTMlRN3FloWoyBL3IsXrYzEo95h5eEgXs/T6SxYAwuSo+Ndqxkist3BnknjOR8ERS4BgA76v7mpDBZcA==" saltValue="JvzRIA9SAjvsZX2GnV6n2A==" spinCount="100000" sqref="L736:O759" name="Rango7_1_1_16_1"/>
    <protectedRange sqref="N736:O759" name="Diligenciar_1_1_16_1"/>
    <protectedRange sqref="P669:P670 X669:Z670 AD669:AD670 AB669:AB670" name="Rango1_2_30"/>
    <protectedRange algorithmName="SHA-512" hashValue="49/yl+GTMlRN3FloWoyBL3IsXrYzEo95h5eEgXs/T6SxYAwuSo+Ndqxkist3BnknjOR8ERS4BgA76v7mpDBZcA==" saltValue="JvzRIA9SAjvsZX2GnV6n2A==" spinCount="100000" sqref="R669:U670" name="Rango7_8_1_27"/>
    <protectedRange sqref="R669:T670" name="Diligenciar_12_1_27"/>
    <protectedRange algorithmName="SHA-512" hashValue="49/yl+GTMlRN3FloWoyBL3IsXrYzEo95h5eEgXs/T6SxYAwuSo+Ndqxkist3BnknjOR8ERS4BgA76v7mpDBZcA==" saltValue="JvzRIA9SAjvsZX2GnV6n2A==" spinCount="100000" sqref="Q669:Q670" name="Rango7_3_1_26"/>
    <protectedRange sqref="Q669:Q670" name="Diligenciar_5_1_26"/>
    <protectedRange algorithmName="SHA-512" hashValue="49/yl+GTMlRN3FloWoyBL3IsXrYzEo95h5eEgXs/T6SxYAwuSo+Ndqxkist3BnknjOR8ERS4BgA76v7mpDBZcA==" saltValue="JvzRIA9SAjvsZX2GnV6n2A==" spinCount="100000" sqref="V669:V670" name="Rango7_4_6"/>
    <protectedRange algorithmName="SHA-512" hashValue="49/yl+GTMlRN3FloWoyBL3IsXrYzEo95h5eEgXs/T6SxYAwuSo+Ndqxkist3BnknjOR8ERS4BgA76v7mpDBZcA==" saltValue="JvzRIA9SAjvsZX2GnV6n2A==" spinCount="100000" sqref="L669:O670" name="Rango7_1_1_22"/>
    <protectedRange sqref="N669:O670" name="Diligenciar_1_1_22"/>
    <protectedRange sqref="B669:B670" name="Diligenciar_9_2_1_2_7"/>
    <protectedRange sqref="AF700:AF759" name="Rango1_2_34_1"/>
    <protectedRange sqref="AG701 AG703 AG705 AG707 AG709 AG711 AG713 AG715 AG717 AG719 AG721 AG723 AG725 AG727 AG729 AG731 AG733 AG735 AG737 AG739 AG741 AG743 AG745 AG747 AG749 AG751 AG753 AG755 AG757 AG759" name="Diligenciar_14_1_7_1"/>
    <protectedRange sqref="AF669:AF670" name="Rango1_2_35_1"/>
    <protectedRange sqref="AE669:AE670" name="Diligenciar_13_1_6_1"/>
    <protectedRange sqref="AG669:AG670" name="Diligenciar_14_1_8_1"/>
    <protectedRange sqref="A651:A668 P651:P668 X660:Z668 X651:Z658 Y659:Z659 AB651:AD668" name="Rango1_2_37"/>
    <protectedRange algorithmName="SHA-512" hashValue="49/yl+GTMlRN3FloWoyBL3IsXrYzEo95h5eEgXs/T6SxYAwuSo+Ndqxkist3BnknjOR8ERS4BgA76v7mpDBZcA==" saltValue="JvzRIA9SAjvsZX2GnV6n2A==" spinCount="100000" sqref="E652 E654 E656 E658 E660 E662 E664 E666 E668 E774" name="Rango7_2_1_11"/>
    <protectedRange sqref="E652 E654 E656 E658 E660 E662 E664 E666 E668 E774" name="Diligenciar_2_1_11"/>
    <protectedRange sqref="B651:B653 B655 B657 B661 B663 B665 B667 B671:B700 B702 B704 B706 B708 B710 B712 B714 B716 B718 B720 B722 B724 B726 B728 B730 B732 B734 B736 B738 B740 B742 B744 B746 B748 B750 B752 B754 B756 B758 B760 B764:B767 B773:B774" name="Diligenciar_9_2_1_9"/>
    <protectedRange algorithmName="SHA-512" hashValue="49/yl+GTMlRN3FloWoyBL3IsXrYzEo95h5eEgXs/T6SxYAwuSo+Ndqxkist3BnknjOR8ERS4BgA76v7mpDBZcA==" saltValue="JvzRIA9SAjvsZX2GnV6n2A==" spinCount="100000" sqref="R651:U668" name="Rango7_8_1_18"/>
    <protectedRange sqref="R651:T668" name="Diligenciar_12_1_18"/>
    <protectedRange algorithmName="SHA-512" hashValue="49/yl+GTMlRN3FloWoyBL3IsXrYzEo95h5eEgXs/T6SxYAwuSo+Ndqxkist3BnknjOR8ERS4BgA76v7mpDBZcA==" saltValue="JvzRIA9SAjvsZX2GnV6n2A==" spinCount="100000" sqref="Q651:Q668" name="Rango7_3_1_15"/>
    <protectedRange sqref="Q651:Q668" name="Diligenciar_5_1_15"/>
    <protectedRange algorithmName="SHA-512" hashValue="49/yl+GTMlRN3FloWoyBL3IsXrYzEo95h5eEgXs/T6SxYAwuSo+Ndqxkist3BnknjOR8ERS4BgA76v7mpDBZcA==" saltValue="JvzRIA9SAjvsZX2GnV6n2A==" spinCount="100000" sqref="V651:V668" name="Rango7_4_15"/>
    <protectedRange algorithmName="SHA-512" hashValue="49/yl+GTMlRN3FloWoyBL3IsXrYzEo95h5eEgXs/T6SxYAwuSo+Ndqxkist3BnknjOR8ERS4BgA76v7mpDBZcA==" saltValue="JvzRIA9SAjvsZX2GnV6n2A==" spinCount="100000" sqref="L651:O668" name="Rango7_1_1_14"/>
    <protectedRange sqref="N651:O668" name="Diligenciar_1_1_14"/>
    <protectedRange sqref="AF651:AF668" name="Rango1_2_38"/>
    <protectedRange sqref="AG651:AG668 AG780:AG915" name="Diligenciar_14_1_19"/>
    <protectedRange sqref="AE651:AE668" name="Diligenciar_13_1_1_2"/>
    <protectedRange algorithmName="SHA-512" hashValue="49/yl+GTMlRN3FloWoyBL3IsXrYzEo95h5eEgXs/T6SxYAwuSo+Ndqxkist3BnknjOR8ERS4BgA76v7mpDBZcA==" saltValue="JvzRIA9SAjvsZX2GnV6n2A==" spinCount="100000" sqref="W651:W668" name="Rango7_4_18"/>
    <protectedRange sqref="W651:W668" name="Diligenciar_4_9"/>
    <protectedRange sqref="P775 A775 P777 A777:A778" name="Rango1_2_9_1"/>
    <protectedRange sqref="B775 B777" name="Diligenciar_9_2_1_7"/>
    <protectedRange algorithmName="SHA-512" hashValue="49/yl+GTMlRN3FloWoyBL3IsXrYzEo95h5eEgXs/T6SxYAwuSo+Ndqxkist3BnknjOR8ERS4BgA76v7mpDBZcA==" saltValue="JvzRIA9SAjvsZX2GnV6n2A==" spinCount="100000" sqref="R775:U775 R777:U777" name="Rango7_8_1_7"/>
    <protectedRange sqref="R775:T775 R777:T777" name="Diligenciar_12_1_7"/>
    <protectedRange algorithmName="SHA-512" hashValue="49/yl+GTMlRN3FloWoyBL3IsXrYzEo95h5eEgXs/T6SxYAwuSo+Ndqxkist3BnknjOR8ERS4BgA76v7mpDBZcA==" saltValue="JvzRIA9SAjvsZX2GnV6n2A==" spinCount="100000" sqref="Q775 Q777" name="Rango7_3_1_7_1"/>
    <protectedRange sqref="Q775 Q777" name="Diligenciar_5_1_7_1"/>
    <protectedRange algorithmName="SHA-512" hashValue="49/yl+GTMlRN3FloWoyBL3IsXrYzEo95h5eEgXs/T6SxYAwuSo+Ndqxkist3BnknjOR8ERS4BgA76v7mpDBZcA==" saltValue="JvzRIA9SAjvsZX2GnV6n2A==" spinCount="100000" sqref="L775:O775 L777:O777" name="Rango7_1_1_7"/>
    <protectedRange sqref="N775:O775 N777:O777" name="Diligenciar_1_1_7"/>
    <protectedRange sqref="P779" name="Rango1_2_1_1"/>
    <protectedRange algorithmName="SHA-512" hashValue="49/yl+GTMlRN3FloWoyBL3IsXrYzEo95h5eEgXs/T6SxYAwuSo+Ndqxkist3BnknjOR8ERS4BgA76v7mpDBZcA==" saltValue="JvzRIA9SAjvsZX2GnV6n2A==" spinCount="100000" sqref="R779:S779" name="Rango7_8_1_1"/>
    <protectedRange sqref="R779:S779" name="Diligenciar_12_1_1_1"/>
    <protectedRange algorithmName="SHA-512" hashValue="49/yl+GTMlRN3FloWoyBL3IsXrYzEo95h5eEgXs/T6SxYAwuSo+Ndqxkist3BnknjOR8ERS4BgA76v7mpDBZcA==" saltValue="JvzRIA9SAjvsZX2GnV6n2A==" spinCount="100000" sqref="Q779" name="Rango7_3_1_1_2"/>
    <protectedRange sqref="Q779" name="Diligenciar_5_1_1_1"/>
    <protectedRange algorithmName="SHA-512" hashValue="49/yl+GTMlRN3FloWoyBL3IsXrYzEo95h5eEgXs/T6SxYAwuSo+Ndqxkist3BnknjOR8ERS4BgA76v7mpDBZcA==" saltValue="JvzRIA9SAjvsZX2GnV6n2A==" spinCount="100000" sqref="L779:O779" name="Rango7_1_1_1_1"/>
    <protectedRange sqref="N779:O779" name="Diligenciar_1_1_1_1"/>
    <protectedRange sqref="B779" name="Diligenciar_9_2_1_2_2"/>
    <protectedRange algorithmName="SHA-512" hashValue="49/yl+GTMlRN3FloWoyBL3IsXrYzEo95h5eEgXs/T6SxYAwuSo+Ndqxkist3BnknjOR8ERS4BgA76v7mpDBZcA==" saltValue="JvzRIA9SAjvsZX2GnV6n2A==" spinCount="100000" sqref="T779:U779" name="Rango7_8_1_8"/>
    <protectedRange sqref="T779" name="Diligenciar_12_1_8"/>
    <protectedRange sqref="X760:Z770 A760:A770 P760:P770 AD771:AD779 AB760:AD770" name="Rango1_2_21_3"/>
    <protectedRange algorithmName="SHA-512" hashValue="49/yl+GTMlRN3FloWoyBL3IsXrYzEo95h5eEgXs/T6SxYAwuSo+Ndqxkist3BnknjOR8ERS4BgA76v7mpDBZcA==" saltValue="JvzRIA9SAjvsZX2GnV6n2A==" spinCount="100000" sqref="E764:E767" name="Rango7_2_1_7_3"/>
    <protectedRange sqref="E764:E767" name="Diligenciar_2_1_7_3"/>
    <protectedRange sqref="C760 B761:C763 B768:C770 C764:C767" name="Diligenciar_9_2_1_10_3"/>
    <protectedRange algorithmName="SHA-512" hashValue="49/yl+GTMlRN3FloWoyBL3IsXrYzEo95h5eEgXs/T6SxYAwuSo+Ndqxkist3BnknjOR8ERS4BgA76v7mpDBZcA==" saltValue="JvzRIA9SAjvsZX2GnV6n2A==" spinCount="100000" sqref="R760:U770" name="Rango7_8_1_20_3"/>
    <protectedRange sqref="R760:T770" name="Diligenciar_12_1_20_3"/>
    <protectedRange algorithmName="SHA-512" hashValue="49/yl+GTMlRN3FloWoyBL3IsXrYzEo95h5eEgXs/T6SxYAwuSo+Ndqxkist3BnknjOR8ERS4BgA76v7mpDBZcA==" saltValue="JvzRIA9SAjvsZX2GnV6n2A==" spinCount="100000" sqref="Q760:Q770" name="Rango7_3_1_19_3"/>
    <protectedRange sqref="Q760:Q770" name="Diligenciar_5_1_19_3"/>
    <protectedRange algorithmName="SHA-512" hashValue="49/yl+GTMlRN3FloWoyBL3IsXrYzEo95h5eEgXs/T6SxYAwuSo+Ndqxkist3BnknjOR8ERS4BgA76v7mpDBZcA==" saltValue="JvzRIA9SAjvsZX2GnV6n2A==" spinCount="100000" sqref="W760:W770" name="Rango7_4_2_3"/>
    <protectedRange sqref="W760:W770" name="Diligenciar_4_1_3"/>
    <protectedRange algorithmName="SHA-512" hashValue="49/yl+GTMlRN3FloWoyBL3IsXrYzEo95h5eEgXs/T6SxYAwuSo+Ndqxkist3BnknjOR8ERS4BgA76v7mpDBZcA==" saltValue="JvzRIA9SAjvsZX2GnV6n2A==" spinCount="100000" sqref="L760:O770" name="Rango7_1_1_16_3"/>
    <protectedRange sqref="N760:O770" name="Diligenciar_1_1_16_3"/>
    <protectedRange sqref="AF760:AF770" name="Rango1_2_34_3"/>
    <protectedRange sqref="AG760:AG770" name="Diligenciar_14_1_7_3"/>
    <protectedRange sqref="A776 P776 X776:Z776 AB776:AC776" name="Rango1_2_39"/>
    <protectedRange sqref="B776:C776" name="Diligenciar_9_2_1_13"/>
    <protectedRange sqref="H776:I776" name="Diligenciar_3_1_9"/>
    <protectedRange algorithmName="SHA-512" hashValue="49/yl+GTMlRN3FloWoyBL3IsXrYzEo95h5eEgXs/T6SxYAwuSo+Ndqxkist3BnknjOR8ERS4BgA76v7mpDBZcA==" saltValue="JvzRIA9SAjvsZX2GnV6n2A==" spinCount="100000" sqref="R776:U776" name="Rango7_8_1_11"/>
    <protectedRange sqref="R776:T776" name="Diligenciar_12_1_11"/>
    <protectedRange algorithmName="SHA-512" hashValue="49/yl+GTMlRN3FloWoyBL3IsXrYzEo95h5eEgXs/T6SxYAwuSo+Ndqxkist3BnknjOR8ERS4BgA76v7mpDBZcA==" saltValue="JvzRIA9SAjvsZX2GnV6n2A==" spinCount="100000" sqref="Q776" name="Rango7_3_1_10"/>
    <protectedRange sqref="Q776" name="Diligenciar_5_1_10"/>
    <protectedRange algorithmName="SHA-512" hashValue="49/yl+GTMlRN3FloWoyBL3IsXrYzEo95h5eEgXs/T6SxYAwuSo+Ndqxkist3BnknjOR8ERS4BgA76v7mpDBZcA==" saltValue="JvzRIA9SAjvsZX2GnV6n2A==" spinCount="100000" sqref="V776:W776" name="Rango7_4_17"/>
    <protectedRange sqref="W776" name="Diligenciar_4_8"/>
    <protectedRange algorithmName="SHA-512" hashValue="49/yl+GTMlRN3FloWoyBL3IsXrYzEo95h5eEgXs/T6SxYAwuSo+Ndqxkist3BnknjOR8ERS4BgA76v7mpDBZcA==" saltValue="JvzRIA9SAjvsZX2GnV6n2A==" spinCount="100000" sqref="L776:O776" name="Rango7_1_1_5"/>
    <protectedRange sqref="N776:O776" name="Diligenciar_1_1_5"/>
    <protectedRange algorithmName="SHA-512" hashValue="49/yl+GTMlRN3FloWoyBL3IsXrYzEo95h5eEgXs/T6SxYAwuSo+Ndqxkist3BnknjOR8ERS4BgA76v7mpDBZcA==" saltValue="JvzRIA9SAjvsZX2GnV6n2A==" spinCount="100000" sqref="W568" name="Rango7_4_2_4"/>
    <protectedRange sqref="W568" name="Diligenciar_4_1_4"/>
    <protectedRange algorithmName="SHA-512" hashValue="49/yl+GTMlRN3FloWoyBL3IsXrYzEo95h5eEgXs/T6SxYAwuSo+Ndqxkist3BnknjOR8ERS4BgA76v7mpDBZcA==" saltValue="JvzRIA9SAjvsZX2GnV6n2A==" spinCount="100000" sqref="W569" name="Rango7_4_2_6_1"/>
    <protectedRange sqref="W569" name="Diligenciar_4_1_6"/>
    <protectedRange sqref="X659" name="Rango1_2_41"/>
    <protectedRange sqref="A780:A915 AC780:AD913 AF780:AF915" name="Rango1_32"/>
    <protectedRange sqref="Q780:R908 Q909:Q913 S909:T913 P780:P915" name="Diligenciar_2_3"/>
    <protectedRange sqref="A916:A1006 H916:I917 V916:Z919 V986:Z1006 AD920:AD985 AB916:AD919 AB986:AD1006" name="Rango1_33"/>
    <protectedRange sqref="B989:B996 B918:B987" name="Diligenciar_3_4"/>
    <protectedRange sqref="B988" name="Diligenciar_4_10"/>
    <protectedRange sqref="B916:B917" name="Diligenciar_5_5"/>
    <protectedRange algorithmName="SHA-512" hashValue="49/yl+GTMlRN3FloWoyBL3IsXrYzEo95h5eEgXs/T6SxYAwuSo+Ndqxkist3BnknjOR8ERS4BgA76v7mpDBZcA==" saltValue="JvzRIA9SAjvsZX2GnV6n2A==" spinCount="100000" sqref="L916:L1006" name="Rango7_11"/>
    <protectedRange sqref="M916:O1006" name="Diligenciar_14"/>
    <protectedRange sqref="R918 R989:R990" name="Diligenciar_1_1_1_2"/>
    <protectedRange sqref="P995:Q995 S918:T918 P918:Q918 P916:T917 T995:U995 S989:S990 P996:P1006 P919:P994" name="Diligenciar_6_5"/>
    <protectedRange sqref="AE941:AE985 AF941:AG999 AE916:AG940 AF1003:AG1006" name="Diligenciar_8_3"/>
    <protectedRange sqref="V924:Z924 AB924:AC924" name="Rango1_1_7"/>
    <protectedRange sqref="V925:Z925 AB925:AC925" name="Rango1_2_40"/>
    <protectedRange sqref="V926:Z926 AB926:AC926" name="Rango1_3_6"/>
    <protectedRange sqref="V927:Z927 AB927:AC927" name="Rango1_4_6"/>
    <protectedRange sqref="V921:Z921 AB921:AC921" name="Rango1_5_8"/>
    <protectedRange sqref="V932:Z932 AB932:AC932" name="Rango1_6_5"/>
    <protectedRange sqref="V929:Z929 AB929:AC929" name="Rango1_7_5"/>
    <protectedRange sqref="V930:Z930 AB930:AC930" name="Rango1_9_5"/>
    <protectedRange sqref="V938:Z938 AB938:AC938" name="Rango1_10_3"/>
    <protectedRange sqref="V940:Z940 AB940:AC940" name="Rango1_11_2"/>
    <protectedRange sqref="V934:Z934 AB934:AC934" name="Rango1_12_3"/>
    <protectedRange sqref="V931:Z931 AB931:AC931" name="Rango1_13_2"/>
    <protectedRange sqref="V939:Z939 AB939:AC939" name="Rango1_14_2"/>
    <protectedRange sqref="V935:Z935 AB935:AC935" name="Rango1_15_1"/>
    <protectedRange sqref="V922:Z922 AB922:AC922" name="Rango1_16_3"/>
    <protectedRange sqref="V928:Z928 AB928:AC928" name="Rango1_17_2"/>
    <protectedRange sqref="V920:Z920 AB920:AC920" name="Rango1_18_2"/>
    <protectedRange sqref="V923:Z923 AB923:AC923" name="Rango1_19_2"/>
    <protectedRange sqref="V937:Z937 AB937:AC937" name="Rango1_20_2"/>
    <protectedRange sqref="V936:Z936 AB936:AC936" name="Rango1_21_2"/>
    <protectedRange sqref="V933:Z933 AB933:AC933" name="Rango1_22_2"/>
    <protectedRange sqref="V941:Z941 AB941:AC941" name="Rango1_23_1"/>
    <protectedRange sqref="V944:Z944 AB944:AC944" name="Rango1_24_2"/>
    <protectedRange sqref="V953:Z953 AB953:AC953" name="Rango1_25_1"/>
    <protectedRange sqref="V943:Z943 AB943:AC943" name="Rango1_26_1"/>
    <protectedRange sqref="V942:Z942 AB942:AC942" name="Rango1_27_1"/>
    <protectedRange sqref="V945:Z945 AB945:AC945" name="Rango1_28_1"/>
    <protectedRange sqref="V946:Z946 AB946:AC946" name="Rango1_29_1"/>
    <protectedRange sqref="V947:Z947 AB947:AC947" name="Rango1_30_1"/>
    <protectedRange sqref="V948:Z948 AB948:AC948" name="Rango1_31_1"/>
    <protectedRange sqref="V965:Z965 AB965:AC965" name="Rango1_32_1"/>
    <protectedRange sqref="V949:Z949 AB949:AC949" name="Rango1_34"/>
    <protectedRange sqref="V950:Z950 AB950:AC950" name="Rango1_35"/>
    <protectedRange sqref="V951:Z951 AB951:AC951" name="Rango1_36"/>
    <protectedRange sqref="V952:Z952 AB952:AC952" name="Rango1_37"/>
    <protectedRange sqref="V954:Z954 AB954:AC954" name="Rango1_38"/>
    <protectedRange sqref="V955:Z955 AB955:AC955" name="Rango1_39"/>
    <protectedRange sqref="V956:Z956 AB956:AC956" name="Rango1_40"/>
    <protectedRange sqref="V957:Z957 AB957:AC957" name="Rango1_41"/>
    <protectedRange sqref="V958:Z958 AB958:AC958" name="Rango1_42"/>
    <protectedRange sqref="V959:Z959 AB959:AC959" name="Rango1_43"/>
    <protectedRange sqref="V963:Z963 AB963:AC963" name="Rango1_45"/>
    <protectedRange sqref="V964:Z964 AB964:AC964" name="Rango1_46"/>
    <protectedRange sqref="V960:Z960 AB960:AC960" name="Rango1_47"/>
    <protectedRange sqref="V961:Z961 AB961:AC961" name="Rango1_48"/>
    <protectedRange sqref="V966:Z966 AB966:AC966" name="Rango1_50"/>
    <protectedRange sqref="V968:Z968 AB968:AC968" name="Rango1_51"/>
    <protectedRange sqref="V962:Z962 AB962:AC962" name="Rango1_52"/>
    <protectedRange sqref="V967:Z967 AB967:AC967" name="Rango1_53"/>
    <protectedRange sqref="V969:Z969 AB969:AC969" name="Rango1_54"/>
    <protectedRange sqref="V970:Z970 AB970:AC970" name="Rango1_55"/>
    <protectedRange sqref="V971:Z971 AB971:AC971" name="Rango1_56"/>
    <protectedRange sqref="V972:Z972 AB972:AC972" name="Rango1_57"/>
    <protectedRange sqref="V973:Z975 AB973:AC975" name="Rango1_58"/>
    <protectedRange sqref="V976:Z978 AB976:AC978" name="Rango1_59"/>
    <protectedRange sqref="V979:Z980 AB979:AC980" name="Rango1_60"/>
    <protectedRange sqref="V981:Z983 V985:Z985 AB981:AC983 AB985:AC985" name="Rango1_61"/>
    <protectedRange sqref="V984:Z984 AB984:AC984" name="Rango1_62"/>
    <protectedRange sqref="B1040:C1040 AB1040:AB1041 V1040:Z1041 C1041 AD1040:AE1041 Q1040:Q1041 T1040:T1041 U1040 H1040:I1041 L1040:O1041" name="Rango1_44"/>
    <protectedRange sqref="P1022:Q1022 P1012:R1014 P1017:R1017 R1024:R1039 P1019:R1021 P1018 R1018 T1019:T1022 P1015:Q1016 T1012:T1017 P1024:P1041 R1041 H1011:I1039 C1011:C1039" name="Rango1_2_42"/>
    <protectedRange sqref="S1017:S1021 S1012:S1014 W1012:Y1039 Q1024:Q1039 S1024:T1039 Z1012 Z1014:Z1015 S1040:S1041" name="Diligenciar_3_1_10"/>
    <protectedRange sqref="A1011:A1041" name="Rango1_5_9"/>
    <protectedRange algorithmName="SHA-512" hashValue="49/yl+GTMlRN3FloWoyBL3IsXrYzEo95h5eEgXs/T6SxYAwuSo+Ndqxkist3BnknjOR8ERS4BgA76v7mpDBZcA==" saltValue="JvzRIA9SAjvsZX2GnV6n2A==" spinCount="100000" sqref="AG1012:AG1433" name="Rango7_1_1_9"/>
    <protectedRange sqref="AG1012:AG1433" name="Diligenciar_4_2_2"/>
    <protectedRange sqref="AD1012:AD1014 R1022:S1022 R1015:S1016 P1011:Z1011 AE1012 AB1011:AG1011" name="Rango1_1_8"/>
    <protectedRange sqref="L1011:O1039 C1007:C1010 A1007:A1010 AC1013:AC1041 H1007:I1010 L1007:Z1010 AB1007:AG1010" name="Rango1_3_7"/>
    <protectedRange sqref="Q1018 T1018" name="Rango1_4_7"/>
    <protectedRange sqref="U1018" name="Rango1_6_6"/>
    <protectedRange sqref="U1024:U1039" name="Rango1_7_6"/>
    <protectedRange sqref="B1007:B1039 B1041" name="Rango1_10_4"/>
    <protectedRange sqref="P1023:U1023" name="Rango1_13_3"/>
    <protectedRange sqref="U1012 U1014" name="Rango1_12_4"/>
    <protectedRange sqref="R1040" name="Rango1_8_5"/>
    <protectedRange sqref="AB1042:AF1042 A1042:C1045 AB1043:AE1045 AF1043:AF1067 H1042:I1045 L1042:Z1045" name="Rango1_49"/>
    <protectedRange sqref="A1062:C1062 H1062:I1062 L1062:Z1062 AB1062:AE1062" name="Rango1_1_9"/>
    <protectedRange sqref="V1063:Z1063 A1063:C1063 B1064 H1063:I1063 L1063:T1063 AB1063:AE1063" name="Rango1_2_44"/>
    <protectedRange sqref="B1070 A1068:A1075 AB1068:AD1069 P1068:Z1070 AB1070:AC1070 V1073:Z1074 AB1073:AC1074 V1076:Z1077 AB1076:AC1077 V1080:Z1086 AB1080:AC1086 V1088:Z1089 AB1088:AC1089 V1091:Z1096 AB1091:AC1096 V1099:Z1108 AB1099:AC1108 AB1110:AC1119 V1110:Z1119 V1121:Z1125 AB1121:AC1125 V1127:Z1127 AB1127:AC1127 H1068:I1070" name="Rango1_63"/>
    <protectedRange sqref="M1068:M1070" name="Diligenciar_15"/>
    <protectedRange sqref="L1068:L1070" name="Diligenciar_7_2"/>
    <protectedRange sqref="N1068:N1070" name="Diligenciar_8_4"/>
    <protectedRange sqref="O1068:O1070" name="Diligenciar_14_2"/>
    <protectedRange sqref="AF1071:AF1072 O1075 L1075 AC1087:AD1087 AC1090:AD1090 AC1097:AD1098 AC1109 AC1126 AC1128 AC1075:AD1075 AC1078:AD1079 AD1073:AD1074 H1071:I1074 L1073:U1074 L1072:Z1072 L1071:U1071 AB1071:AD1072" name="Rango1_5_10"/>
    <protectedRange sqref="C1071:C1072" name="Diligenciar_2_2_1"/>
    <protectedRange sqref="AF1073" name="Diligenciar_8_2_2"/>
    <protectedRange sqref="C1068:C1069" name="Diligenciar_2_2_2"/>
    <protectedRange algorithmName="SHA-512" hashValue="49/yl+GTMlRN3FloWoyBL3IsXrYzEo95h5eEgXs/T6SxYAwuSo+Ndqxkist3BnknjOR8ERS4BgA76v7mpDBZcA==" saltValue="JvzRIA9SAjvsZX2GnV6n2A==" spinCount="100000" sqref="AE1068:AE1069" name="Rango7_5_2"/>
    <protectedRange sqref="AF1068:AF1069" name="Diligenciar_8_1_1"/>
    <protectedRange sqref="C1070" name="Diligenciar_2_5_3"/>
    <protectedRange sqref="AD1070:AF1070" name="Rango1_1_10"/>
    <protectedRange sqref="AB1075 M1075:N1075 P1075:Z1075 H1075:I1075" name="Rango1_3_8"/>
    <protectedRange sqref="A1076:A1087 L1087:Z1087 AE1078:AF1079 AD1076:AF1077 AB1078:AB1079 AD1080:AF1085 AD1086 AB1087 H1076:I1087 L1076:U1077 L1080:U1086 L1078:Z1079" name="Rango1_2_45"/>
    <protectedRange algorithmName="SHA-512" hashValue="49/yl+GTMlRN3FloWoyBL3IsXrYzEo95h5eEgXs/T6SxYAwuSo+Ndqxkist3BnknjOR8ERS4BgA76v7mpDBZcA==" saltValue="JvzRIA9SAjvsZX2GnV6n2A==" spinCount="100000" sqref="AE1086" name="Rango7_6_2"/>
    <protectedRange sqref="AF1086" name="Diligenciar_17"/>
    <protectedRange sqref="C1078:C1079" name="Diligenciar_2_15"/>
    <protectedRange sqref="B1078:B1079" name="Diligenciar_2_1_9_1"/>
    <protectedRange sqref="B1076:C1077" name="Diligenciar_2_5_3_1"/>
    <protectedRange sqref="B1080:C1080" name="Diligenciar_2_1_10_1"/>
    <protectedRange sqref="C1081" name="Diligenciar_2_3_2"/>
    <protectedRange sqref="B1081" name="Diligenciar_2_1_11_1"/>
    <protectedRange sqref="C1082 C1085" name="Diligenciar_2_16"/>
    <protectedRange sqref="B1085" name="Diligenciar_2_3_3"/>
    <protectedRange sqref="B1082" name="Diligenciar_2_1_1_1_1"/>
    <protectedRange sqref="B1083:C1083" name="Diligenciar_2_2_1_1"/>
    <protectedRange sqref="B1084:C1084" name="Diligenciar_2_4_1"/>
    <protectedRange sqref="C1086" name="Diligenciar_2_17"/>
    <protectedRange sqref="B1086" name="Diligenciar_2_1_1_2"/>
    <protectedRange sqref="C1087" name="Diligenciar_2_4_2"/>
    <protectedRange sqref="B1087" name="Diligenciar_2_4_1_1"/>
    <protectedRange sqref="AF1087" name="Diligenciar_30"/>
    <protectedRange algorithmName="SHA-512" hashValue="49/yl+GTMlRN3FloWoyBL3IsXrYzEo95h5eEgXs/T6SxYAwuSo+Ndqxkist3BnknjOR8ERS4BgA76v7mpDBZcA==" saltValue="JvzRIA9SAjvsZX2GnV6n2A==" spinCount="100000" sqref="AE1087" name="Rango7_8_2"/>
    <protectedRange sqref="A1088:A1096 AF1092 L1090:Z1090 AD1088:AF1089 AD1091:AF1091 AD1092 AD1093:AF1094 AB1090 AD1095:AD1096 H1088:I1096 L1088:U1089 L1091:U1096" name="Rango1_4_8"/>
    <protectedRange sqref="B1088:C1089" name="Diligenciar_4_2_3"/>
    <protectedRange sqref="C1092" name="Rango1_1_1_1"/>
    <protectedRange sqref="B1094:C1094" name="Diligenciar_2_1_13"/>
    <protectedRange sqref="A1097:A1107 AE1097:AF1098 AD1101:AF1101 AD1103:AF1107 AB1097:AB1098 H1097:I1107 L1097:U1107" name="Rango1_6_7"/>
    <protectedRange sqref="B1101:C1101" name="Diligenciar_2_1_10_1_1"/>
    <protectedRange sqref="C1103" name="Diligenciar_2_16_1"/>
    <protectedRange sqref="B1103" name="Diligenciar_2_1_1_1_1_1"/>
    <protectedRange sqref="B1104:C1104" name="Diligenciar_2_2_1_1_1"/>
    <protectedRange sqref="C1100 C1102" name="Diligenciar_2_17_1"/>
    <protectedRange sqref="B1100 B1102" name="Diligenciar_2_1_1_2_1"/>
    <protectedRange sqref="B1097:C1098" name="Diligenciar_2_2_1_1_2"/>
    <protectedRange sqref="V1097:V1098 X1097:Z1098" name="Rango1_1_1_1_1"/>
    <protectedRange sqref="B1099:C1099" name="Diligenciar_2_5_3_2"/>
    <protectedRange sqref="AD1099:AF1099 AE1100 AE1102" name="Rango1_2_3_5"/>
    <protectedRange sqref="AD1100 AF1100" name="Rango1_3_1_1"/>
    <protectedRange sqref="AD1102 AF1102" name="Rango1_4_1_2"/>
    <protectedRange sqref="B1105:C1105" name="Diligenciar_2_2_1_2"/>
    <protectedRange sqref="B1106:C1106" name="Diligenciar_2_2_1_2_1"/>
    <protectedRange sqref="B1107:C1107" name="Diligenciar_2_2_1_3"/>
    <protectedRange sqref="A1108:A1114 A1128 H1128:I1128 AD1126 S1128:Z1128 AD1128:AE1128 AD1108:AF1114 AB1109 H1108:I1114 L1108:U1108 L1110:U1114 L1109:Z1109 L1128:O1128 AB1128" name="Rango1_8_6"/>
    <protectedRange sqref="B1108:C1108" name="Diligenciar_2_5_1"/>
    <protectedRange sqref="B1109:C1114 B1128:C1128" name="Diligenciar_2_1_5_2"/>
    <protectedRange sqref="AE1121:AF1122 A1115:A1127 V1071:Z1071 AD1117 AD1123:AF1125 AD1127:AE1127 H1115:I1127 L1115:U1127" name="Rango1_10_5"/>
    <protectedRange algorithmName="SHA-512" hashValue="49/yl+GTMlRN3FloWoyBL3IsXrYzEo95h5eEgXs/T6SxYAwuSo+Ndqxkist3BnknjOR8ERS4BgA76v7mpDBZcA==" saltValue="JvzRIA9SAjvsZX2GnV6n2A==" spinCount="100000" sqref="AE1118:AE1119" name="Rango7_6_3"/>
    <protectedRange sqref="AD1121:AD1122 AD1118:AD1119" name="Diligenciar_9_3"/>
    <protectedRange sqref="B1120:C1120 B1115:C1117" name="Diligenciar_2_4_4"/>
    <protectedRange sqref="B1118:C1119" name="Diligenciar_2_5_4"/>
    <protectedRange algorithmName="SHA-512" hashValue="49/yl+GTMlRN3FloWoyBL3IsXrYzEo95h5eEgXs/T6SxYAwuSo+Ndqxkist3BnknjOR8ERS4BgA76v7mpDBZcA==" saltValue="JvzRIA9SAjvsZX2GnV6n2A==" spinCount="100000" sqref="AE1120 AE1117" name="Rango7_8_3"/>
    <protectedRange sqref="AD1120 AF1120" name="Diligenciar_16_2"/>
    <protectedRange sqref="AF1117 AF1127:AF1153" name="Diligenciar_5_3_2"/>
    <protectedRange sqref="AF1118:AF1119" name="Diligenciar_17_3"/>
    <protectedRange sqref="B1121:C1122" name="Diligenciar_2_9_2"/>
    <protectedRange sqref="B1123:C1124" name="Diligenciar_2_10_2"/>
    <protectedRange sqref="C1125:C1127" name="Diligenciar_2_12_2"/>
    <protectedRange sqref="B1125:B1127" name="Diligenciar_3_1_4_1"/>
    <protectedRange sqref="AD1115:AF1116" name="Rango1_2_6_2"/>
    <protectedRange sqref="V1126:Z1126" name="Rango1_1_4_1"/>
    <protectedRange sqref="AB1126" name="Rango1_3_4_1"/>
    <protectedRange sqref="M1129:M1130 U1130:Z1130 V1129:Z1129 A1133:A1135 A1129:A1130 V1133:Z1135 AB1129:AD1130 AB1133:AD1135" name="Rango1_64"/>
    <protectedRange sqref="C1129:C1131" name="Diligenciar_6_7"/>
    <protectedRange sqref="B1130" name="Diligenciar_6_1_1"/>
    <protectedRange sqref="B1129" name="Diligenciar_2_4_1_2"/>
    <protectedRange sqref="AE1129 L1129:L1130" name="Diligenciar_2_4_4_1"/>
    <protectedRange sqref="N1129:N1130" name="Diligenciar_2_4_5"/>
    <protectedRange sqref="R1130" name="Diligenciar_2_4_9"/>
    <protectedRange sqref="S1130" name="Diligenciar_2_4_10"/>
    <protectedRange sqref="T1130" name="Diligenciar_2_4_11"/>
    <protectedRange sqref="C1133:C1135" name="Diligenciar_2_1_2_1"/>
    <protectedRange sqref="P1133:P1135" name="Diligenciar_2_1_2_5_1"/>
    <protectedRange sqref="R1133:R1135" name="Diligenciar_2_1_2_8"/>
    <protectedRange sqref="Q1133:Q1135" name="Diligenciar_2_1_2_10"/>
    <protectedRange sqref="S1133:S1135" name="Diligenciar_2_1_2_11"/>
    <protectedRange sqref="T1133:T1135" name="Diligenciar_2_1_2_12"/>
    <protectedRange sqref="U1131:Z1131 A1131 AB1131:AD1131" name="Rango1_1_1_2"/>
    <protectedRange sqref="B1131 B1135" name="Diligenciar_2_4_1_2_2"/>
    <protectedRange sqref="Q1131" name="Diligenciar_2_4_8_2_2"/>
    <protectedRange sqref="R1131" name="Diligenciar_2_4_9_2_2"/>
    <protectedRange sqref="S1131" name="Diligenciar_2_4_10_2_2"/>
    <protectedRange sqref="T1131" name="Diligenciar_2_4_11_2_2"/>
    <protectedRange sqref="U1132:Z1132 A1132 AB1132:AD1132" name="Rango1_2_2_6"/>
    <protectedRange sqref="C1132" name="Diligenciar_6_5_2"/>
    <protectedRange sqref="Q1132" name="Diligenciar_2_4_8_1_1_2"/>
    <protectedRange sqref="R1132" name="Diligenciar_2_4_9_1_1_2"/>
    <protectedRange sqref="S1132" name="Diligenciar_2_4_10_1_1_2"/>
    <protectedRange sqref="T1132" name="Diligenciar_2_4_11_1_1_2"/>
    <protectedRange sqref="L1139:N1139" name="Rango1_6_8"/>
    <protectedRange sqref="V1139:Z1139 A1139 AB1139:AD1139" name="Rango1_3_2_1"/>
    <protectedRange sqref="P1139" name="Diligenciar_2_1_2_5_2_1"/>
    <protectedRange sqref="M1139" name="Diligenciar_5_1_1_14_2_1"/>
    <protectedRange sqref="V1136:Z1137 AB1136:AE1137" name="Rango1_9_6"/>
    <protectedRange sqref="V1136:Z1137 A1136 M1136:O1137 A1137:B1137 H1136:I1137 AB1136:AD1137" name="Rango1_2_3_6"/>
    <protectedRange sqref="C1136" name="Diligenciar_2_5_6_2"/>
    <protectedRange sqref="C1137" name="Diligenciar_2_5_1_2_2"/>
    <protectedRange sqref="B1136" name="Diligenciar_3_1_2_2_1"/>
    <protectedRange sqref="P1136:R1137" name="Diligenciar_2_5_2_2_2"/>
    <protectedRange sqref="S1136:S1137" name="Diligenciar_2_5_3_2_2"/>
    <protectedRange sqref="T1136:T1137" name="Diligenciar_2_5_4_2_2"/>
    <protectedRange sqref="U1129" name="Rango1_1_11"/>
    <protectedRange sqref="U1148:Z1148 M1148 V1153:Z1153 L1153:N1153 A1148:A1153 AB1148:AD1148 AB1153:AE1153" name="Rango1_2_46"/>
    <protectedRange sqref="AE1148 L1148" name="Diligenciar_2_4_4_2"/>
    <protectedRange sqref="N1148" name="Diligenciar_2_4_5_2"/>
    <protectedRange sqref="O1153" name="Diligenciar_2_1_2_3_3"/>
    <protectedRange sqref="P1153" name="Diligenciar_2_1_2_10_5"/>
    <protectedRange sqref="M1149:M1150 U1149:Z1150 AB1149:AD1150" name="Rango1_1_1_2_2"/>
    <protectedRange sqref="L1149:L1150 AE1149:AE1150" name="Diligenciar_2_4_4_2_2_2"/>
    <protectedRange sqref="N1149:N1150" name="Diligenciar_2_4_5_2_2_2"/>
    <protectedRange sqref="Q1149:Q1150" name="Diligenciar_2_4_8_2_2_2"/>
    <protectedRange sqref="S1149:S1150" name="Diligenciar_2_4_10_2_2_2"/>
    <protectedRange sqref="T1149:T1150" name="Diligenciar_2_4_11_2_2_2"/>
    <protectedRange sqref="M1151:M1152 U1151:Z1152 AB1151:AD1152" name="Rango1_2_2_2_1"/>
    <protectedRange sqref="B1151:B1152" name="Diligenciar_2_4_1_1_1_2_2"/>
    <protectedRange sqref="L1151:L1152 AE1151:AE1152" name="Diligenciar_2_4_4_1_1_2_2"/>
    <protectedRange sqref="N1151:N1152" name="Diligenciar_2_4_5_1_1_2_2"/>
    <protectedRange sqref="C1148" name="Diligenciar_6_5_2_1_1"/>
    <protectedRange sqref="B1148" name="Diligenciar_2_4_1_1_1_2_1_2"/>
    <protectedRange sqref="B1149:B1150" name="Rango1_5_2_1"/>
    <protectedRange sqref="R1153" name="Diligenciar_2_1_2_8_4_1"/>
    <protectedRange sqref="Q1153" name="Diligenciar_2_1_2_10_4_2"/>
    <protectedRange sqref="S1153" name="Diligenciar_2_1_2_11_4_1"/>
    <protectedRange sqref="T1153" name="Diligenciar_2_1_2_12_4_1"/>
    <protectedRange sqref="C1149:C1150" name="Diligenciar_2_1_2_4_1"/>
    <protectedRange sqref="B1134" name="Rango1_7_7"/>
    <protectedRange sqref="P1142:Q1142 W1140:Z1141 L1140:T1140 P1141 Q1143:T1143 A1144:A1147 M1144:M1147 AC1144:AD1147 A1142:B1143 AB1140:AE1143 A1140:C1141" name="Diligenciar_5_1_1_13"/>
    <protectedRange sqref="M1138:N1138 M1131:N1135" name="Rango1_3_9"/>
    <protectedRange sqref="R1138" name="Diligenciar_2_1_2_8_2"/>
    <protectedRange sqref="S1138" name="Diligenciar_2_1_2_11_2"/>
    <protectedRange sqref="A1138 V1138:Z1138 AB1138:AD1138" name="Rango1_3_3_1"/>
    <protectedRange sqref="A1138 V1138:Z1138 AB1138:AD1138" name="Rango1_4_9"/>
    <protectedRange sqref="P1138" name="Diligenciar_2_1_2_5_3"/>
    <protectedRange sqref="Q1138" name="Diligenciar_2_1_2_10_3"/>
    <protectedRange sqref="T1138" name="Diligenciar_2_1_2_12_3"/>
    <protectedRange sqref="L1138 L1131:L1135 AE1138:AE1139 AE1147 AE1130:AE1135" name="Diligenciar_2_1_1_3"/>
    <protectedRange sqref="AB1274:AE1309 A1157:A1309 AB1154:AF1273 AF1274:AF1311 M1376:M1377 P1240:Z1240 C1215 L1240:M1240 L1241:Z1309 H1168:I1168 H1167:J1167 H1169:J1169 H1177:J1177 H1183:J1183 H1154:I1166 H1170:I1176 H1178:I1182 H1184:I1309 A1154:C1156 B1299:C1309 B1216:C1297 B1157:C1214 L1154:Z1239 E1272:E1273 E1170 E1219:E1221 E1186 E1223:E1226 B1298:D1298" name="Rango1_65"/>
    <protectedRange sqref="H1314:H1319 I1312:I1319 AB1315:AE1319 AB1310:AE1311 AB1312:AF1314 AF1315:AF1414 H1312 H1310:I1311 L1310:Z1319 A1310:C1319 E1310:E1319" name="Rango1_1_12"/>
    <protectedRange sqref="B1369:B1370 A1341 A1373:C1373 P1373:Z1373 AB1373:AE1373 AD1376 U1369:Z1370 U1376:Z1376 AB1369:AE1370 AB1376:AC1377 AH1376:AH1377 AD1377:AE1377 AH1373 AH1369:AH1370 N1377:Z1377 N1376:P1376 N1349:O1349 N1325:O1325 N1240:O1240 L1376:L1377 A1375:A1377 H1369:I1370 H1376:I1377 H1373:I1373 L1369:P1370 L1373:N1373" name="Rango1_66"/>
    <protectedRange sqref="B1361 H1345:I1350 H1342:I1343 N1371:O1371 C1371 N1353:O1357 H1330:I1330 H1326:H1329 H1331:H1332 H1336:J1336 H1335 H1339:I1340 H1337:H1338 H1344 I1326 H1361:I1361 H1352:I1357 H1371:I1371 H1333:I1334 H1320:I1325 L1353:L1357 L1371 E1320:E1321 C1353:C1361 E1339 E1323" name="Rango1_15_2"/>
    <protectedRange sqref="B1352:B1353 B1371 B1320:B1340 B1342:B1350 B1215 B1356:B1360 B1132" name="Rango1_1_5_1"/>
    <protectedRange sqref="C1352 C1320:C1340 C1342:C1350" name="Rango1_2_4_5"/>
    <protectedRange sqref="L1349 L1320:L1340 L1342:L1347" name="Rango1_4_4_1"/>
    <protectedRange sqref="M1352:M1357 M1371 M1320:M1340 M1342:M1350" name="Rango1_5_4_1"/>
    <protectedRange sqref="N1352 N1320:N1324 N1342:N1348 N1350 N1326:N1340" name="Rango1_6_4_1"/>
    <protectedRange sqref="O1352 O1320:O1324 O1342:O1348 O1350 O1326:O1340" name="Rango1_7_4_1"/>
    <protectedRange sqref="L1350 L1348 L1352 H1358:I1359 L1358:O1361 C1358:C1360" name="Rango1_10_4_1"/>
    <protectedRange sqref="AE1320" name="Rango1_8_7"/>
    <protectedRange sqref="B1372:C1372 P1364:Z1364 B1362:C1363 H1372:I1372 H1362:I1368 H1374:I1375 L1372:Z1372 L1362:Z1363 L1365:Z1368 L1374:Z1375 B1374:C1375 B1365:C1368" name="Rango1_16_4"/>
    <protectedRange sqref="B1354:B1355 B1364" name="Rango1_1_2_1"/>
    <protectedRange sqref="C1364" name="Rango1_2_2_7"/>
    <protectedRange sqref="L1364" name="Rango1_4_2_1"/>
    <protectedRange sqref="M1364" name="Rango1_5_1_1"/>
    <protectedRange sqref="N1364" name="Rango1_6_1_1"/>
    <protectedRange sqref="O1364" name="Rango1_7_1_1"/>
    <protectedRange sqref="AB1362:AB1368 AB1372 AB1374:AB1375" name="Rango1_17_3"/>
    <protectedRange sqref="AH1351 AH1372 AH1362:AH1364 AD1372:AE1372 AE1362:AE1365 AD1371 AH1366:AH1368 AD1366:AE1368 AH1374:AH1375 AD1321:AD1365 AD1374:AD1375" name="Rango1_19_3"/>
    <protectedRange sqref="B1351:C1351 H1351:I1351 L1351:X1351" name="Rango1_2_47"/>
    <protectedRange sqref="AB1350" name="Rango1_3_10"/>
    <protectedRange sqref="AE1351" name="Rango1_5_12"/>
    <protectedRange sqref="AD1320" name="Rango1_7_8"/>
    <protectedRange sqref="Y1348:Z1348 AB1348 AH1348" name="Rango1_6_9"/>
    <protectedRange sqref="U1348:X1348" name="Rango1_4_1_3"/>
    <protectedRange sqref="V1342:Z1342 AB1342 AE1342 AH1342" name="Rango1_9_7"/>
    <protectedRange sqref="V1343:Z1343 AE1343 AB1343 AH1343" name="Rango1_10_6"/>
    <protectedRange sqref="V1346:Z1346 AB1346 AH1346" name="Rango1_11_3"/>
    <protectedRange sqref="AE1350 AB1351 AH1350 V1350:X1350" name="Rango1_14_3"/>
    <protectedRange sqref="AE1352 AB1352 AH1352 V1352:Z1352" name="Rango1_20_3"/>
    <protectedRange sqref="AH1365" name="Rango1_23_2"/>
    <protectedRange sqref="AB1341:AC1341 B1341:C1341 AE1341 AH1341 H1341:I1341 L1341:Z1341" name="Rango1_12_5"/>
    <protectedRange sqref="A1391:B1392 L1381:R1412 X1378:Z1412 W1379:W1380 S1382:S1412 T1380:V1412 W1382:W1412 AB1378:AE1414 L1379:S1380 L1413:Z1414 L1378:W1378 H1378:I1390 H1393:I1414 A1378:C1390 A1393:C1414" name="Rango1_67"/>
    <protectedRange sqref="C1392 H1391:I1392 E1391" name="Rango1_10_7"/>
    <protectedRange sqref="C1391" name="Rango1_2_2_8"/>
    <protectedRange algorithmName="SHA-512" hashValue="49/yl+GTMlRN3FloWoyBL3IsXrYzEo95h5eEgXs/T6SxYAwuSo+Ndqxkist3BnknjOR8ERS4BgA76v7mpDBZcA==" saltValue="JvzRIA9SAjvsZX2GnV6n2A==" spinCount="100000" sqref="B1424 A1424:A1425 A1427:B1430 Q1427:U1430 Q1431:S1433 J1427:K1433 P1426:U1426 A1426:C1426 C1424:C1425 A1415:C1423 H1426:N1426 E1415:E1426 H1415:U1425" name="Rango7_3"/>
    <protectedRange sqref="S1420 N1426 N1420:R1425 S1421:T1425 A1415:A1430 Q1427:T1430 Q1431:S1433 P1426:T1426 N1415:T1419 J1415:K1433 C1415:C1426 E1415:E1426" name="Diligenciar_16"/>
    <protectedRange algorithmName="SHA-512" hashValue="49/yl+GTMlRN3FloWoyBL3IsXrYzEo95h5eEgXs/T6SxYAwuSo+Ndqxkist3BnknjOR8ERS4BgA76v7mpDBZcA==" saltValue="JvzRIA9SAjvsZX2GnV6n2A==" spinCount="100000" sqref="AF1427:AF1433 AE1415:AF1426" name="Rango7_12"/>
    <protectedRange sqref="AF1415:AF1433" name="Diligenciar_18"/>
    <protectedRange sqref="G13:G141 G549:G552 G564 G567:G585 G587 G602:G630 G632:G650 G1166 G1168:G1170 G1174 G1176:G1178 G1180:G1181 G1189 G1191 G1197:G1198 G1204:G1205 G1208 G1210:G1213 G1215 G1222:G1223 G1227:G1244 G1251 G1272:G1273 G1276:G1308 G1391:G1400 G1415:G1425 G159:G160 G162:G167 G176:G180 G182:G189 G191:G492 G760:G767 G773:G1160 G1310:G1389" name="Rango1_8_7_1"/>
    <protectedRange sqref="G586 G588:G601 G631" name="Rango1_2_25_2"/>
    <protectedRange sqref="G651:G668 G700:G759 G1426:G1430" name="Rango1_2_37_2"/>
  </protectedRanges>
  <mergeCells count="13">
    <mergeCell ref="A7:AG7"/>
    <mergeCell ref="A1:B6"/>
    <mergeCell ref="C1:AD6"/>
    <mergeCell ref="AE1:AG2"/>
    <mergeCell ref="AE3:AG4"/>
    <mergeCell ref="AE5:AG6"/>
    <mergeCell ref="A8:O9"/>
    <mergeCell ref="P8:U8"/>
    <mergeCell ref="V8:AD10"/>
    <mergeCell ref="AE8:AG10"/>
    <mergeCell ref="P9:Q10"/>
    <mergeCell ref="R9:U10"/>
    <mergeCell ref="L10:O10"/>
  </mergeCells>
  <dataValidations count="104">
    <dataValidation type="list" allowBlank="1" showErrorMessage="1" errorTitle="Información incorrecta" error="Seleccione una opción de la lista" promptTitle="Vigencias futuras" prompt="Seleccione SI o NO según el caso" sqref="J1415:J1433">
      <formula1>"SI,NO"</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15:K1433">
      <formula1>$AQ$8:$AQ$10</formula1>
    </dataValidation>
    <dataValidation type="list" allowBlank="1" showInputMessage="1" showErrorMessage="1" sqref="P1415:P1426">
      <formula1>$AS$8:$AS$125</formula1>
    </dataValidation>
    <dataValidation type="list" allowBlank="1" showInputMessage="1" showErrorMessage="1" sqref="A1415:A1430">
      <formula1>$AO$2:$AO$16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12:AF1414">
      <formula1>$F$320:$F$324</formula1>
    </dataValidation>
    <dataValidation type="date" operator="greaterThan" allowBlank="1" showInputMessage="1" showErrorMessage="1" errorTitle="Fecha no válida" error="Favor ingresar una fecha posterior al 01/01/2014" sqref="AC1344:AC1345 AC1347 AC1349 AC1351 AC1320:AC1340 AC1353:AC1377">
      <formula1>41640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54:AF1311">
      <formula1>$F$482:$F$486</formula1>
    </dataValidation>
    <dataValidation type="list" allowBlank="1" showInputMessage="1" showErrorMessage="1" sqref="A1140:A1147">
      <formula1>$AO$2:$AO$5</formula1>
    </dataValidation>
    <dataValidation type="list" allowBlank="1" showInputMessage="1" showErrorMessage="1" sqref="P1140:P1142">
      <formula1>$AS$6:$AS$49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1:AF1072">
      <formula1>$F$280:$F$284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0">
      <formula1>$F$360:$F$364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76:AF1085">
      <formula1>$F$349:$F$353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88:AF1089 AF1091:AF1094">
      <formula1>$F$336:$F$340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97:AF1107">
      <formula1>$F$330:$F$334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08:AF1114">
      <formula1>$F$296:$F$300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15:AF1116">
      <formula1>$F$308:$F$312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21:AF1125">
      <formula1>$F$310:$F$314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42:AF1067">
      <formula1>$F$340:$F$344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1">
      <formula1>$F$351:$F$355</formula1>
    </dataValidation>
    <dataValidation type="list" allowBlank="1" showInputMessage="1" showErrorMessage="1" promptTitle="Dependencia" prompt="Seleccione la dependencia" sqref="A1007:A1010">
      <formula1>secretaira</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07:AF1010">
      <formula1>$F$371:$F$375</formula1>
    </dataValidation>
    <dataValidation type="list" allowBlank="1" showInputMessage="1" showErrorMessage="1" promptTitle="Dependencia" prompt="Seleccione la dependencia" sqref="A1011:A1041">
      <formula1>MUJERES</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2:AF1041">
      <formula1>$F$342:$F$346</formula1>
    </dataValidation>
    <dataValidation allowBlank="1" showInputMessage="1" showErrorMessage="1" promptTitle="Ubicación" prompt="Verificar opciones en la hoja &quot;Datos&quot;" sqref="R989:R990 R918"/>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80:AF915">
      <formula1>$F$201:$F$205</formula1>
    </dataValidation>
    <dataValidation type="list" allowBlank="1" showInputMessage="1" showErrorMessage="1" sqref="R462 Q461 Q469:Q470 R470">
      <formula1>OFFSET(V$547,MATCH(R$5,U$547:U$1136,0) - 1, 0, COUNTIF(U$547:U$1136, R$5), 1)</formula1>
    </dataValidation>
    <dataValidation type="list" allowBlank="1" showInputMessage="1" showErrorMessage="1" sqref="Q468:R468">
      <formula1>OFFSET(V$552,MATCH(R$5,U$552:U$1141,0) - 1, 0, COUNTIF(U$552:U$1141, R$5), 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40">
      <formula1>$F$405:$F$409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67:AF601 AF625:AF639 AF641:AF670 AF700:AF770 AF422 AF389:AF391 AF386:AF387 AF383 AF373:AF377 AF141">
      <formula1>TIPOSUPER</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02:AF624 AF671:AF691">
      <formula1>$F$533:$F$537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93:AF566">
      <formula1>$F$383:$F$387</formula1>
    </dataValidation>
    <dataValidation type="list" allowBlank="1" showInputMessage="1" showErrorMessage="1" sqref="P493:P549 P553:P566">
      <formula1>$AS$78:$AS$192</formula1>
    </dataValidation>
    <dataValidation type="list" allowBlank="1" showInputMessage="1" showErrorMessage="1" sqref="P552">
      <formula1>$AS$78:$AS$197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5 AF487 AF489:AF492">
      <formula1>$AP$2:$AP$6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6 AF488">
      <formula1>$AS$2:$AS$6</formula1>
    </dataValidation>
    <dataValidation type="list" allowBlank="1" showInputMessage="1" showErrorMessage="1" sqref="P489 P492">
      <formula1>$AP$9:$AP$114</formula1>
    </dataValidation>
    <dataValidation type="list" allowBlank="1" showInputMessage="1" showErrorMessage="1" sqref="A486:A490">
      <formula1>$AL$2:$AL$26</formula1>
    </dataValidation>
    <dataValidation type="list" allowBlank="1" showInputMessage="1" showErrorMessage="1" sqref="P490:P491 P485:P488">
      <formula1>$AP$9:$AP$120</formula1>
    </dataValidation>
    <dataValidation type="list" allowBlank="1" showInputMessage="1" showErrorMessage="1" sqref="A491:A492 A485">
      <formula1>$AL$2:$AL$32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10:AF421 AF423:AF456">
      <formula1>$F$361:$F$365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0:AF481">
      <formula1>$F$2516:$F$2520</formula1>
    </dataValidation>
    <dataValidation operator="greaterThanOrEqual" allowBlank="1" showInputMessage="1" showErrorMessage="1" promptTitle="Valor" prompt="Digite el valor sin &quot;.&quot; y &quot;,&quot;" sqref="I480:I481 H1108:I1108"/>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3 AF382">
      <formula1>$G$351:$G$355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88 AF385 AF457:AF479 AF482:AF484 AF1068:AF1069 AF1126:AF1153 AF1117:AF1120 AF1095:AF1096 AF1090 AF1086:AF1087 AF1073:AF1075">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92:AF401 AF378:AF381">
      <formula1>$G$376:$G$380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2">
      <formula1>$G$349:$G$353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4">
      <formula1>$G$347:$G$351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6:AF407">
      <formula1>$G$345:$G$349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5">
      <formula1>$G$352:$G$356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08:AF409 AF1000:AF1002">
      <formula1>$G$356:$G$360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84">
      <formula1>$F$369:$F$373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369:AF372">
      <formula1>$F$324:$F$328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9:AF368">
      <formula1>$F$483:$F$487</formula1>
    </dataValidation>
    <dataValidation errorStyle="information" allowBlank="1" showInputMessage="1" showErrorMessage="1" sqref="P175:P177 P155:P156 P158 Q176:R176 U176"/>
    <dataValidation type="textLength" allowBlank="1" showInputMessage="1" showErrorMessage="1" error="Ingrese el nombre de la actividad que no exceda los 40 carácteres" sqref="U168:U174 U190 I992 U916:U1006">
      <formula1>0</formula1>
      <formula2>40</formula2>
    </dataValidation>
    <dataValidation errorStyle="information" allowBlank="1" showErrorMessage="1" sqref="S155:S157"/>
    <dataValidation type="list" allowBlank="1" showInputMessage="1" showErrorMessage="1" sqref="S142:S154 P1133:P1135 P1138:P1139 R168:R173 R159:R161 R185 R142:R157 R188:S188 S159:S160 R183:S183">
      <formula1>#REF!</formula1>
    </dataValidation>
    <dataValidation type="whole" operator="greaterThanOrEqual" allowBlank="1" showInputMessage="1" showErrorMessage="1" sqref="I491:I492 I489 I485:I487 I1415:I1426">
      <formula1>0</formula1>
    </dataValidation>
    <dataValidation allowBlank="1" showErrorMessage="1" promptTitle="PEP" prompt="Código PEP_x000a_Este código  permite relacionar el Plan de Adquisiciones con el informe de Ejecución Presupuestal de Hacienda y hacer un mejor análisis de la información." sqref="S136:S139 S485:S486 S488:S491 S493:S563 S565:S629 S632 S634:S691 S697 S779 S775:S777 S700:S770 S1046 S1415:S1433"/>
    <dataValidation type="list" allowBlank="1" showInputMessage="1" showErrorMessage="1" sqref="P136:P140">
      <formula1>$AS$8:$AS$129</formula1>
    </dataValidation>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AD136:AD140"/>
    <dataValidation errorStyle="information" allowBlank="1" showInputMessage="1" showErrorMessage="1" promptTitle="Nombre responsable" prompt="Es el lider gestor de contratación de cada Dependencia" sqref="L136:L141 S492 S487 L1068:L1070 AE1090 AE1092 AE1095:AE1096 AE1126 AE1071:AE1075"/>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6:AF140 AF916:AF999 AF1003:AF1006 AC1140:AC1147 AF1415:AF1419 AF1421:AF1433">
      <formula1>$AS$2:$AS$5</formula1>
    </dataValidation>
    <dataValidation type="list" allowBlank="1" showInputMessage="1" showErrorMessage="1" sqref="Z136">
      <formula1>$AS$11:$AS$136</formula1>
    </dataValidation>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131:X133 X1140:X1141 X369 X1012:X1039">
      <formula1>42370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1:AF135">
      <formula1>$F$318:$F$322</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C122 C133 C140 C155:C158 C168:C173 U492 C491:C492 T487 T490:T491 C552 C564 C1140:C1141 C1132:C1133 C1136:C1137 C1415:C1426"/>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122"/>
    <dataValidation type="decimal" operator="greaterThanOrEqual" allowBlank="1" showInputMessage="1" showErrorMessage="1" sqref="H122:I130 H136:I140 H458:I458 I490 I488 H485:H492 H552:I552 H1046 H1149:I1153 H1131:I1135 H1129:I1129 H1140:I1141 H1415:H1426">
      <formula1>0</formula1>
    </dataValidation>
    <dataValidation type="list" allowBlank="1" showInputMessage="1" showErrorMessage="1" errorTitle="Error" error="Inserte el estado del contrato" promptTitle="Estado del Contrato" prompt="Inserte el estado del Contrato" sqref="AC123:AC130 AC1007:AC1010 AC1013:AC1041 AC1045 AC1099:AC1108 AC1068:AC1070 AC1073:AC1074 AC1076:AC1077 AC1080:AC1086 AC1088:AC1089 AC1091:AC1096 AC1121:AC1125 AC1110:AC1119 AC1127 AC1136:AC1139 AC1341 AD1371 AD1321:AD1340 AD1342:AD1365 AC1399:AC1414">
      <formula1>EstadoContrato</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G122:AG130 AG551:AG553 AG567:AG770 AG780:AG999 AG1003:AG1006 AD1118:AD1122 AD1140:AD1147 AG422 AG389:AG391 AG386:AG387 AG383 AG373:AG377 AG141"/>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AF130">
      <formula1>$F$328:$F$332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AF121">
      <formula1>$F$321:$F$325</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Y618:Y619 AA12:AA1557">
      <formula1>""</formula1>
    </dataValidation>
    <dataValidation type="list" allowBlank="1" showInputMessage="1" showErrorMessage="1" errorTitle="Información incorrecta" error="Favor seleccione una de las opciones de la lista" promptTitle="Vigencias futuras" prompt="Seleccione el estado de las vigencias futuras" sqref="K552:K564 I369 K12 K1182:K1183 K381:K382 K483 K1378 K479:K481 K780:K915 K466 K1293:K1297 K1109 K131:K132 K18:K19 K1303:K1305 K186:K187 K192 K202:K203 K226 K228 K240 K246 K248 K267 K277 K279 K286:K287 K292 K310 K323 K378:K379 K394 K397:K398 K401 K403:K406 K410:K411 K414 K417 K419 K423:K424 K427:K430 K435:K436 K443 K445 K447 K450 K452 K457 K459 K461:K462 K464 K468 K472:K476 K1007:K1010 K1014 K1040 K1062:K1063 K1071:K1072 K1075 K1078:K1079 K1087 K1090 K1097:K1098 K1126 K1390 K493:K550 K1154 K999 K1176:K1177 K920:K985 K1128 K1212:K1219 K1244 K1251 K1261 K1265 K1270:K1271 K1275 K1280:K1281 K1291 K1167:K1169 K104:K106 K116 K136 K165:K166 K174:K178 K180:K181 K384 K1321:K1338">
      <formula1>VIGENCIAS</formula1>
    </dataValidation>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2:AG121 AG131:AG140 AG183:AG185 AG153 AG149 AG155:AG164 AG169 AG142 AG178:AG180 AG187:AG189 AG172:AG176 AG479:AG550 AF1420:AG1420 AG554:AG566 AD1128 AD1106:AD1116 AD1070:AD1072 AD1082 AD1126 AD1075:AD1079 AD1085:AD1090 AD1097:AD1100 AD1102:AD1103 AH1342:AH1377 AG423:AG477 AG392:AG421 AG388 AG384:AG385 AG192:AG372 AG378:AG382 AG1000:AG1002 AG1007:AG1419 AG1421:AG1433"/>
    <dataValidation errorStyle="information" allowBlank="1" showErrorMessage="1" promptTitle="Nombre responsable" prompt="Es el lider gestor de contratación de cada Dependencia" sqref="O12:O135 O168:O173 O175:O176 O199:O369 O472 O468:O470 O410:O462 O480:O481 O485:O585 O588:O629 O632:O691 O775:O779 O700:O770 O1007:O1067 O1140 O1374:O1416 O1071:O1130 O1136:O1137 O1148:O1371 O1418:O1425"/>
    <dataValidation type="list" allowBlank="1" showInputMessage="1" showErrorMessage="1" errorTitle="Información incorrecta" error="Seleccione una opción de la lista" promptTitle="Vigencias futuras" prompt="Seleccione la opción del desplegable" sqref="J1183 J131:J132 J1336 J1177 J12 J1167 J1169">
      <formula1>"SI,NO"</formula1>
    </dataValidation>
    <dataValidation allowBlank="1" showErrorMessage="1" errorTitle="Información incorrecta" error="Favor seleccione una de las opciones de la lista" promptTitle="Unidad de contratación" prompt="Seleccione la dependencia o secretaría responsable" sqref="N12:N135 M122 N168:N173 N175:N176 N199:N387 N468:N470 N472 N389:N466 N480:N481 N485:N585 N588:N629 N632:N691 N775:N779 N700:N770 M916:N1006 N1007:N1067 M1068:M1070 L1140:N1140 M1144:M1147 M1139 N1071:N1138 N1148:N1426"/>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2:X130 X135 X142:X180 X182:X368 X378:X383 X466:X477 X385:X464 X479:X582 X588:X617 X1377:X1414 X585 X1344:X1351 X620:X629 V618:V619 X632:X634 X775:X779 X1131:X1139 X638:X650 X666:X691 X660:X664 X652:X656 X658 X700:X770 X1353:X1375 X916:X1011 X1040:X1119 X1121:X1129 X1149:X1342">
      <formula1>36526</formula1>
    </dataValidation>
    <dataValidation allowBlank="1" showInputMessage="1" showErrorMessage="1" promptTitle="N° Necesidad en SAP" prompt="Es el número que arroja SAP al matricular el PAA" sqref="W12:W135 Z137:Z140 W143:W180 W182:W426 W462:W464 W428:W460 W466:W477 Y483 W479:W582 W775:W779 W640 W586:W587 W620:W627 W635:W637 W601:W617 W644:W668 W671:W691 W700:W770 V916:V917 W916:W1096 W1099:W1119 W1121:W1141 W1148:W1342 W1344:W1351 W1353:W1375 W1377:W1380 W1382:W1414"/>
    <dataValidation allowBlank="1" showInputMessage="1" showErrorMessage="1" promptTitle="Número de radicado" prompt="Ingrese el número del radicado resolución y/o carta de aceptación para los de mínima cuantía" sqref="Y12:Y130 Y132:Y133 AB136:AB140 Y135 Y142:Y180 Y182:Y368 X384 Y378:Y383 Y385:Y477 Y484 Y479:Y482 Y487 Y489:Y582 Y775:Y779 Y585:Y617 Y620:Y629 W618:W619 Y634:Y691 Y700:Y770 Y916:Y1119 Z1011:Z1012 Z1040:Z1041 Z1014:Z1015 Y1121:Y1141 Y1148:Y1337 Y1341:Y1342 Y1344:Y1347 Y1349 Y1339 Y1353:Y1375 Y1377:Y1414"/>
    <dataValidation type="date" operator="greaterThanOrEqual" allowBlank="1" showInputMessage="1" showErrorMessage="1" errorTitle="Error en el ingreso" error="Ingrese la fecha con el formato DD/MM/AAAA" promptTitle="Fecha inicio proceso" prompt="Ingrese la fecha con el formato DD/MM/AAAA" sqref="H1405:I1405 D12">
      <formula1>42005</formula1>
    </dataValidation>
    <dataValidation allowBlank="1" showInputMessage="1" showErrorMessage="1" promptTitle="PEP" prompt="Código PEP_x000a_Este código  permite relacionar el Plan de Adquisiciones con el informe de Ejecución Presupuestal de Hacienda y hacer un mejor análisis de la información." sqref="S12:S133 S135 S140 S199:S368 S370 S372:S378 S386:S387 S383:S384 S439:S456 S402:S437 S778 S909:S913 S989:S990 S916:S918 S1007:S1045 S1062:S1063 S1068:S1140 S1148:S1150 S1143 S1153:S1380 S1382:S1414"/>
    <dataValidation allowBlank="1" showInputMessage="1" showErrorMessage="1" promptTitle="UNSPSC" prompt="Escriba el código o códigos que aplican según la clasificación en la  hoja: DATOS o en la página web: www.colombiacompra.gov.co" sqref="B376:B380 B131 B135 C209 B294:B295 B241:B242 B244:B247 B270:B278 B234:B239 B256:B257 B203:B204 B357 B318:B329 B1378:B1414 B334 B359:B360 B199 B280:B286 B291:B292 B201 B442:B477 B249:B253 B349:B355 B259:B268 B288:B289 B297:B306 B207:B211 B362:B365 B402:B440 B346:B347 B12:B121 B392 B1216:B1319 B479:B484 B549:B550 B1362:B1376 B311:B316 B778 B1007:B1067 B1070 B1149:B1150 B1133:B1134 B331 B1349:B1351 B1338:B1339 B1154:B1214 B1341:B1346 B1353:B1356 B367:B374 B735 B213:B215 B217:B231 B701 B703 B705 B707 B709 B711 B713 B715 B717 B719 B721 B723 B725 B727 B729 B731 B733 B308:B309"/>
    <dataValidation allowBlank="1" showInputMessage="1" showErrorMessage="1" errorTitle="Información incorrecta" error="Favor seleccione el mes de la lista" promptTitle="Fecha" prompt="Ingrese la cantidad y la unidad &quot;5 meses&quot;" sqref="E204 E213 E124:E136 E185:E189 E1275:E1281 E237:E239 E776 E1134:E1136 E247:E248 E225 E297 E564:E566 E647:E651 E191:E198 E180:E182 E318:E320 E405:E406 E653 E655 E657 E659 E661 E663 E665 E667 E916:E919 E760:E761 E1093:E1094 E1139:E1140 E267:E268 E569:E578 E580:E581 E991:E1005 E941 E139:E153 E155:E166 E12:E122 E262:E263 E341:E342 E586:E588 E607:E609 E431:E432 E1086:E1090 E275 E598:E605 E1185:E1186 E168:E178 E359:E363 E967:E989 E345:E347 E221 E471:E552 E645 E373:E378 E229 E590 E223 E1310:E1343 E326:E328 E338:E339 E352:E354 E380:E401 E232:E234 E253:E254 E611:E621 E1074:E1084 E1096:E1128 E1348:E1349 E1062:E1072 E643 E308:E310 E284:E289 E592:E595 E453:E457 E633:E641 E366:E370 E623:E631 E778:E779 E241 E256:E260 E292:E293 E331:E332 E334:E336 E300:E304 E349:E350 E315:E316 E1361:E1414 E427:E428 E1054:E1056 E1181 E1358:E1359 E1007:E1052 E209 E215:E219 E278:E280 E324 E466:E468 E671:E699 E768:E773 E1355:E1356 E434:E451 E461:E463 E251 E273 E313 E408:E423 E425 E1058:E1060 E1143:E1161 E1164:E1165 E1168:E1177 E1179 E1188:E1198 E1219:E1221 E1233:E1234 E1238:E1239 E1241:E1263 E1265:E1273 E1286:E1288 E1291 E1293:E1296 E1298 E1300 E1303:E1305 E1353 E1207:E1215 E1223:E1226"/>
    <dataValidation type="list" allowBlank="1" showInputMessage="1" showErrorMessage="1" promptTitle="Dependencia" prompt="Seleccione la dependencia" sqref="A12:A129 A131:A135 A142:A484 A493:A629 A632:A668 A671:A691 A775:A778 A700:A770 A780:A1006 A1042:A1139 A1148:A1414">
      <formula1>DEPENDENCIA</formula1>
    </dataValidation>
    <dataValidation type="list" allowBlank="1" showInputMessage="1" showErrorMessage="1" sqref="P12:P135 P199:P378 P384 R442 R444 R431 P402:P411 R427 P414:P456 R456 P461:P462 P466:P470 P482 P567:P629 P632 P634:P691 P775:P915 P700:P770 R1023:R1039 R1012:R1014 R1017:R1021 P1007:P1127 R1041 P1148 P1129:P1132 P1154:P1414">
      <formula1>PROGRAMAS</formula1>
    </dataValidation>
    <dataValidation allowBlank="1" showInputMessage="1" showErrorMessage="1" errorTitle="Información incorrecta" error="Favor seleccione el mes de la lista" promptTitle="Descripción" prompt="Digite el objeto contractual" sqref="C12:C16 C18:C105 C107:C121 D1059:D1068 C275:C277 C199:C208 C279:C373 C256:C273 C243:C254 C210:C241 U331:U341 P394:P396 C1371:C1375 AE393:AE396 R394:S396 U394:U396 D13:D193 C379:C380 C410:C458 B478 L477:N477 D214:E214 C190 C1379:C1414 AG478 C463:C465 C471:C482 C700:C735 C671:C691 C1019:C1020 C1040:C1067 C1022:C1023 C1007:C1017 Q1040:Q1041 T1040:T1041 U1040 C1154:C1333 C1336:C1357 C1361:C1368 H478:I478 H394:I396 D1070:D1111 D195:D213 D355:D419 D486 C1092 D1250:D1414 D221:D288 C134 D336:D350 D290:D334 D449:D462 D490 D1017:D1057 D352:D353 D464:D484 D488 D1115:D1121 C131:C132 D493:D1015 C402 C461 D1188:D1248 D421:D447 C394:C396 D215:D219 C408 C468 D1123:D1186 D220:E220 L478:Z478 AB478:AE478"/>
    <dataValidation type="whole" operator="greaterThanOrEqual" allowBlank="1" showInputMessage="1" showErrorMessage="1" promptTitle="Valor" prompt="Digite el valor sin &quot;.&quot; y &quot;,&quot;" sqref="I12:I102 I105:I106 I199:I201 I311:I322 I204:I225 I227 I229:I245 I247 I249:I266 I268:I276 I278 I280:I285 I288:I291 I293:I309 I324:I368 I378:I379 I409 I457 I685:I688 I674:I682 I778 I916 I1042:I1061 I1064:I1069 H1073 I1085:I1089 H1075 I1097:I1099 I1101:I1102 I1104:I1107 I1109 H1125:I1125 H1090:I1096 I1071:I1077 I1079:I1083 H1137:I1137 I1381:I1385 I1348:I1350 I1352:I1356 I1341:I1343 I1362:I1369 H1376:I1377 I1371:I1375 I1393:I1398 I1390 I1378 I1154:I1323 H23 H682">
      <formula1>0</formula1>
    </dataValidation>
    <dataValidation type="decimal" operator="greaterThanOrEqual" allowBlank="1" showInputMessage="1" showErrorMessage="1" promptTitle="Valor" prompt="Digite el valor sin &quot;.&quot; y &quot;,&quot;" sqref="I1324:I1325 I103:I104 I107:I121 H131:I135 H199:H376 I226 I228 I246 I248 I267 I277 I279 I286:I287 I292 I310 I323 I202:I203 I380:I381 H408:H422 H379:H380 H384:H389 H391 H402:I402 H480:H481 H424:H457 I410:I456 H493:I551 H553:I563 H565:I566 H700:I735 I683:I684 I671:I673 H24:H121 I689:I691 H778 H916:H917 I917 H1007:I1041 H1042:H1045 H1062:I1063 I1070 I1084 H1109:H1119 I1100 I1103 I1110:I1119 H1097:H1107 H1121:I1124 H1126:I1128 H1068:H1072 H1074 H1076:H1089 I1078 H1136:I1136 H1314:H1333 H1154:H1312 I1333 I1347 H1347:H1356 I1351 I1361 I1339:I1340 I1330 H1361:H1375 H1357:I1359 I1345 H1336:H1345 I1336 I1370 I1391:I1392 I1386:I1389 H1404:I1404 I1399:I1403 H1378:H1403 I1379:I1380 H1406:I1414 H12:H22 H671:H681 H683:H691">
      <formula1>0</formula1>
    </dataValidation>
    <dataValidation type="list" allowBlank="1" showInputMessage="1" showErrorMessage="1" errorTitle="Error" error="Favor seleccione el estado del contrato de acuerdo a la lista" promptTitle="Estado del Contrato" prompt="Inserte el estado del Contrato" sqref="AC13:AC102 AC105 AC122 AC135 AC200:AC368 AC384 AC386:AC409 AC482:AC566 AC479 AD414:AD415 AD417:AD421 AD423:AD428 AD430:AD439 AD444 AD452:AD456 AB457:AB471 AC472:AC477 AC780:AC913 AD585:AD600 AD620:AD629 AC1378:AC1398 AD602:AD617 AD567:AD583 AD632:AD691 AD700:AD779 AC916:AC1006 AC1011 AC1042:AC1044 AC1062:AC1063 AC1087 AC1071:AC1072 AC1075 AC1078:AC1079 AC1090 AC1097:AC1098 AC1109 AC1126 AC1128:AC1135 AC1148:AC1319 AD1320 AD1341 AD1366:AD1370 AD1372:AD1373 AD1377">
      <formula1>EstadoContrato</formula1>
    </dataValidation>
    <dataValidation type="list" allowBlank="1" showInputMessage="1" showErrorMessage="1" errorTitle="Información incorrecta" error="Favor seleccione una opción de la lista" promptTitle="Modalidad de selección" prompt="Seleccione la modalidad de selección del contratista" sqref="F13:F1433">
      <formula1>MODSELECCION</formula1>
    </dataValidation>
    <dataValidation type="list" allowBlank="1" showInputMessage="1" showErrorMessage="1" promptTitle="Fuente de recursos" prompt="Ingrese la(s) fuente(s) de financiación, separelas por &quot;-&quot;" sqref="G567:G585 G13:G141 G587 G602:G630 G1276:G1308 G549:G552 G564 G773:G1160 G760:G767 G1166 G1168:G1170 G1174 G1176:G1178 G1180:G1181 G1189 G1191 G1197:G1198 G1204:G1205 G1208 G1210:G1213 G1215 G1415:G1425 G1227:G1244 G1251 G1272:G1273 G632:G650 G1391:G1400 G1222:G1223 G159:G160 G162:G167 G176:G180 G182:G189 G191:G492 G1310:G1389">
      <formula1>FUENTE</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
      <formula1>$F$315:$F$319</formula1>
    </dataValidation>
    <dataValidation type="list" allowBlank="1" showInputMessage="1" showErrorMessage="1" errorTitle="Información incorrecta" error="Favor seleccione una opción de la lista" promptTitle="Modalidad de selección" prompt="Seleccione la modalidad de selección del contratista" sqref="F12">
      <formula1>MODALIDAD</formula1>
    </dataValidation>
    <dataValidation allowBlank="1" showErrorMessage="1" errorTitle="Dato ingresado incorrecto" error="Ingrese el número correcto" promptTitle="Duración estimada contrato" prompt="Ingrese cantidad estimada de días, meses, años del contrato" sqref="E11"/>
    <dataValidation allowBlank="1" showErrorMessage="1" errorTitle="Información incorrecta" error="Favor seleccione el mes de la lista" prompt="_x000a_" sqref="D11"/>
    <dataValidation allowBlank="1" showErrorMessage="1" errorTitle="Información incorrecta" error="Seleccione una opción de la lista" promptTitle="Vigencias futuras" prompt="Seleccione SI o NO según el caso" sqref="K11"/>
    <dataValidation allowBlank="1" showInputMessage="1" showErrorMessage="1" errorTitle="Información incorrecta" error="Favor seleccione el mes de la lista" sqref="C11 E371:E372 E294:E295 E317 E1357 E1129:E1133 E777 E465 E1360 E333 E337 E582:E585 E344 E123 E990 E1092 E1073 E1187 E646 E668 E329:E330 E666 E664 E774:E775 E1216:E1218 E1344:E1347 E567:E568 E662 E642 E700:E759 E1282:E1285 E1057 E652 E351 E654 E656 E658 E660 E1085 E137:E138 E183:E184 E199:E202 E205:E208 E210:E212 E224 E227 E230:E231 E249:E250 E264:E265 E271:E272 E276:E277 E281:E283 E290:E291 E298 E305:E307 E311:E312 E321:E322 E325 E340 E348 E355:E358 E364:E365 E379 E402 E429 E460 E579 E606 E610 E632 E933 E942:E966 E1006 E1053 E1350:E1352 E1137:E1138 E1182:E1183 E1222 E469 E433 E154 E167 E179 E222 E255 E261 E762:E767 E1415:E1426"/>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dataValidation allowBlank="1" showErrorMessage="1" errorTitle="Información incorrecta" error="Favor seleccione una opción de la lista" promptTitle="Modalidad de selección" prompt="Seleccione la modalidad de selección de acuerdo al instructivo de la Hoja &quot;Datos&quot;" sqref="G11"/>
    <dataValidation allowBlank="1" showErrorMessage="1" errorTitle="Información incorrecta" error="Favor seleccione una de las opciones de la lista" promptTitle="Duración estimada" prompt="Seleccione con base en lo siguiente:_x000a_0 Días_x000a_1 Meses_x000a_2 Años" sqref="F11"/>
    <dataValidation allowBlank="1" showInputMessage="1" showErrorMessage="1" promptTitle="Fuente de recursos" prompt="Ingrese la(s) fuente(s) de financiación, separelas por &quot;-&quot;" sqref="G12 G588:G601 G1426:G1430 G651:G668 G586 G700:G759 G631"/>
  </dataValidations>
  <hyperlinks>
    <hyperlink ref="O1423" r:id="rId1"/>
    <hyperlink ref="O1415" r:id="rId2" display="Victoria.hoyos@antioquia.gov.co"/>
    <hyperlink ref="O1424" r:id="rId3"/>
    <hyperlink ref="O1420" r:id="rId4" display="Victoria.hoyos@antioquia.gov.co"/>
    <hyperlink ref="O1418" r:id="rId5"/>
    <hyperlink ref="O1421" r:id="rId6" display="juan.castano@antioquia.gov.co"/>
    <hyperlink ref="O1422" r:id="rId7"/>
    <hyperlink ref="O1419" r:id="rId8" display="Victoria.hoyos@antioquia.gov.co"/>
    <hyperlink ref="O1425" r:id="rId9" display="Victoria.hoyos@antioquia.gov.co"/>
    <hyperlink ref="O1431" r:id="rId10"/>
    <hyperlink ref="O1432" r:id="rId11"/>
    <hyperlink ref="O1433" r:id="rId12"/>
    <hyperlink ref="O1430" r:id="rId13"/>
    <hyperlink ref="O1429" r:id="rId14"/>
    <hyperlink ref="O1426" r:id="rId15"/>
    <hyperlink ref="O1416" r:id="rId16" display="Victoria.hoyos@antioquia.gov.co"/>
    <hyperlink ref="AI1" r:id="rId17"/>
  </hyperlinks>
  <pageMargins left="0.7" right="0.7" top="0.75" bottom="0.75" header="0.3" footer="0.3"/>
  <pageSetup orientation="portrait" horizontalDpi="4294967295" verticalDpi="4294967295" r:id="rId18"/>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Normal="100" workbookViewId="0">
      <selection activeCell="I16" sqref="I16"/>
    </sheetView>
  </sheetViews>
  <sheetFormatPr baseColWidth="10" defaultRowHeight="15" x14ac:dyDescent="0.25"/>
  <cols>
    <col min="1" max="1" width="95.28515625" customWidth="1"/>
    <col min="2" max="2" width="25.28515625" customWidth="1"/>
  </cols>
  <sheetData>
    <row r="1" spans="1:2" x14ac:dyDescent="0.25">
      <c r="A1" s="88" t="s">
        <v>3471</v>
      </c>
    </row>
    <row r="3" spans="1:2" x14ac:dyDescent="0.25">
      <c r="A3" t="s">
        <v>8336</v>
      </c>
    </row>
    <row r="5" spans="1:2" x14ac:dyDescent="0.25">
      <c r="A5" t="s">
        <v>3337</v>
      </c>
      <c r="B5" t="s">
        <v>3472</v>
      </c>
    </row>
    <row r="6" spans="1:2" x14ac:dyDescent="0.25">
      <c r="A6" s="30" t="s">
        <v>8335</v>
      </c>
      <c r="B6">
        <v>105</v>
      </c>
    </row>
    <row r="7" spans="1:2" x14ac:dyDescent="0.25">
      <c r="A7" s="30" t="s">
        <v>3301</v>
      </c>
      <c r="B7">
        <v>81.2</v>
      </c>
    </row>
    <row r="8" spans="1:2" x14ac:dyDescent="0.25">
      <c r="A8" s="30" t="s">
        <v>3302</v>
      </c>
      <c r="B8">
        <v>74</v>
      </c>
    </row>
    <row r="9" spans="1:2" x14ac:dyDescent="0.25">
      <c r="A9" s="30" t="s">
        <v>3303</v>
      </c>
      <c r="B9">
        <v>83</v>
      </c>
    </row>
    <row r="10" spans="1:2" x14ac:dyDescent="0.25">
      <c r="A10" s="30" t="s">
        <v>3304</v>
      </c>
      <c r="B10">
        <v>1939</v>
      </c>
    </row>
    <row r="11" spans="1:2" x14ac:dyDescent="0.25">
      <c r="A11" s="30" t="s">
        <v>2593</v>
      </c>
      <c r="B11">
        <v>367.51</v>
      </c>
    </row>
    <row r="12" spans="1:2" x14ac:dyDescent="0.25">
      <c r="A12" s="30" t="s">
        <v>3305</v>
      </c>
      <c r="B12">
        <v>4.8</v>
      </c>
    </row>
    <row r="13" spans="1:2" x14ac:dyDescent="0.25">
      <c r="A13" s="30" t="s">
        <v>3129</v>
      </c>
      <c r="B13">
        <v>62.3</v>
      </c>
    </row>
    <row r="14" spans="1:2" x14ac:dyDescent="0.25">
      <c r="A14" s="30" t="s">
        <v>3306</v>
      </c>
      <c r="B14">
        <v>79.069999999999993</v>
      </c>
    </row>
    <row r="15" spans="1:2" x14ac:dyDescent="0.25">
      <c r="A15" s="30" t="s">
        <v>3307</v>
      </c>
      <c r="B15">
        <v>54</v>
      </c>
    </row>
    <row r="16" spans="1:2" x14ac:dyDescent="0.25">
      <c r="A16" s="30" t="s">
        <v>3308</v>
      </c>
      <c r="B16">
        <v>73.66</v>
      </c>
    </row>
    <row r="17" spans="1:2" x14ac:dyDescent="0.25">
      <c r="A17" s="30" t="s">
        <v>3309</v>
      </c>
      <c r="B17">
        <v>73.349999999999994</v>
      </c>
    </row>
    <row r="18" spans="1:2" x14ac:dyDescent="0.25">
      <c r="A18" s="30" t="s">
        <v>8334</v>
      </c>
      <c r="B18">
        <v>113.61</v>
      </c>
    </row>
    <row r="19" spans="1:2" x14ac:dyDescent="0.25">
      <c r="A19" s="30" t="s">
        <v>3310</v>
      </c>
      <c r="B19">
        <v>82.34</v>
      </c>
    </row>
    <row r="20" spans="1:2" x14ac:dyDescent="0.25">
      <c r="A20" s="30" t="s">
        <v>3311</v>
      </c>
      <c r="B20">
        <v>55.81</v>
      </c>
    </row>
    <row r="21" spans="1:2" x14ac:dyDescent="0.25">
      <c r="A21" s="30" t="s">
        <v>3312</v>
      </c>
      <c r="B21">
        <v>82.24</v>
      </c>
    </row>
    <row r="22" spans="1:2" x14ac:dyDescent="0.25">
      <c r="A22" s="30" t="s">
        <v>3313</v>
      </c>
      <c r="B22">
        <v>107.06</v>
      </c>
    </row>
    <row r="23" spans="1:2" x14ac:dyDescent="0.25">
      <c r="A23" s="30" t="s">
        <v>3314</v>
      </c>
      <c r="B23">
        <v>28.29</v>
      </c>
    </row>
    <row r="24" spans="1:2" x14ac:dyDescent="0.25">
      <c r="A24" s="30" t="s">
        <v>3315</v>
      </c>
      <c r="B24">
        <v>30.82</v>
      </c>
    </row>
    <row r="25" spans="1:2" x14ac:dyDescent="0.25">
      <c r="A25" s="30" t="s">
        <v>3316</v>
      </c>
      <c r="B25">
        <v>39.01</v>
      </c>
    </row>
    <row r="26" spans="1:2" x14ac:dyDescent="0.25">
      <c r="A26" s="30" t="s">
        <v>3317</v>
      </c>
      <c r="B26">
        <v>27</v>
      </c>
    </row>
    <row r="27" spans="1:2" x14ac:dyDescent="0.25">
      <c r="A27" s="30" t="s">
        <v>3318</v>
      </c>
      <c r="B27">
        <v>1</v>
      </c>
    </row>
    <row r="28" spans="1:2" x14ac:dyDescent="0.25">
      <c r="A28" s="30" t="s">
        <v>3319</v>
      </c>
      <c r="B28">
        <v>0.15</v>
      </c>
    </row>
    <row r="29" spans="1:2" x14ac:dyDescent="0.25">
      <c r="A29" s="30" t="s">
        <v>3320</v>
      </c>
      <c r="B29">
        <v>63</v>
      </c>
    </row>
    <row r="30" spans="1:2" x14ac:dyDescent="0.25">
      <c r="A30" s="30" t="s">
        <v>3321</v>
      </c>
      <c r="B30">
        <v>39</v>
      </c>
    </row>
    <row r="31" spans="1:2" x14ac:dyDescent="0.25">
      <c r="A31" s="30" t="s">
        <v>3322</v>
      </c>
      <c r="B31">
        <v>9</v>
      </c>
    </row>
    <row r="32" spans="1:2" x14ac:dyDescent="0.25">
      <c r="A32" s="30" t="s">
        <v>3323</v>
      </c>
      <c r="B32">
        <v>11871</v>
      </c>
    </row>
    <row r="33" spans="1:2" x14ac:dyDescent="0.25">
      <c r="A33" s="30" t="s">
        <v>3324</v>
      </c>
      <c r="B33">
        <v>46</v>
      </c>
    </row>
    <row r="34" spans="1:2" x14ac:dyDescent="0.25">
      <c r="A34" s="30" t="s">
        <v>3325</v>
      </c>
      <c r="B34">
        <v>24</v>
      </c>
    </row>
    <row r="35" spans="1:2" x14ac:dyDescent="0.25">
      <c r="A35" s="30" t="s">
        <v>3326</v>
      </c>
      <c r="B35">
        <v>0</v>
      </c>
    </row>
    <row r="36" spans="1:2" x14ac:dyDescent="0.25">
      <c r="A36" s="30" t="s">
        <v>3140</v>
      </c>
      <c r="B36">
        <v>18364</v>
      </c>
    </row>
    <row r="37" spans="1:2" x14ac:dyDescent="0.25">
      <c r="A37" s="30" t="s">
        <v>3327</v>
      </c>
      <c r="B37">
        <v>36.1</v>
      </c>
    </row>
    <row r="38" spans="1:2" x14ac:dyDescent="0.25">
      <c r="A38" s="30" t="s">
        <v>3328</v>
      </c>
      <c r="B38">
        <v>90.4</v>
      </c>
    </row>
    <row r="39" spans="1:2" x14ac:dyDescent="0.25">
      <c r="A39" s="30" t="s">
        <v>3329</v>
      </c>
      <c r="B39">
        <v>100</v>
      </c>
    </row>
    <row r="40" spans="1:2" x14ac:dyDescent="0.25">
      <c r="A40" s="30" t="s">
        <v>3330</v>
      </c>
      <c r="B40">
        <v>79.55</v>
      </c>
    </row>
    <row r="41" spans="1:2" x14ac:dyDescent="0.25">
      <c r="A41" s="30" t="s">
        <v>3331</v>
      </c>
      <c r="B41">
        <v>50.2</v>
      </c>
    </row>
    <row r="42" spans="1:2" x14ac:dyDescent="0.25">
      <c r="A42" s="30" t="s">
        <v>3332</v>
      </c>
      <c r="B42">
        <v>10</v>
      </c>
    </row>
    <row r="43" spans="1:2" x14ac:dyDescent="0.25">
      <c r="A43" s="30" t="s">
        <v>3122</v>
      </c>
      <c r="B43">
        <v>19.8</v>
      </c>
    </row>
    <row r="44" spans="1:2" x14ac:dyDescent="0.25">
      <c r="A44" s="30" t="s">
        <v>3334</v>
      </c>
      <c r="B44">
        <v>17</v>
      </c>
    </row>
    <row r="45" spans="1:2" x14ac:dyDescent="0.25">
      <c r="A45" s="30" t="s">
        <v>3335</v>
      </c>
      <c r="B45">
        <v>150</v>
      </c>
    </row>
    <row r="46" spans="1:2" x14ac:dyDescent="0.25">
      <c r="A46" s="30"/>
    </row>
  </sheetData>
  <sheetProtection algorithmName="SHA-512" hashValue="0D/Fcnb1Zxsis99GyNC97rCmvHFyOicut/bqJuRzoqEv+a6DhJfbwq5gTM3btYW98pGh6RhkJn+dXp9ynjhZVw==" saltValue="Lo12YAob9zPjh8pzyaHTXA==" spinCount="100000" sheet="1" objects="1" scenarios="1"/>
  <autoFilter ref="A5:B46"/>
  <hyperlinks>
    <hyperlink ref="A1"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41"/>
  <sheetViews>
    <sheetView zoomScaleNormal="100" workbookViewId="0">
      <selection sqref="A1:G1"/>
    </sheetView>
  </sheetViews>
  <sheetFormatPr baseColWidth="10" defaultRowHeight="15" x14ac:dyDescent="0.25"/>
  <cols>
    <col min="1" max="1" width="25.140625" style="222" customWidth="1"/>
    <col min="2" max="2" width="12.85546875" style="222" customWidth="1"/>
    <col min="3" max="3" width="16.5703125" style="222" customWidth="1"/>
    <col min="4" max="4" width="36.85546875" style="222" customWidth="1"/>
    <col min="5" max="5" width="11" customWidth="1"/>
    <col min="6" max="6" width="7.85546875" customWidth="1"/>
    <col min="7" max="7" width="41.28515625" bestFit="1" customWidth="1"/>
    <col min="8" max="8" width="7.5703125" bestFit="1" customWidth="1"/>
    <col min="9" max="9" width="13.5703125" customWidth="1"/>
    <col min="10" max="10" width="15.140625" customWidth="1"/>
    <col min="11" max="11" width="13.5703125" customWidth="1"/>
    <col min="12" max="12" width="13.28515625" customWidth="1"/>
    <col min="13" max="13" width="14.7109375" customWidth="1"/>
    <col min="14" max="14" width="16.7109375" bestFit="1" customWidth="1"/>
    <col min="15" max="15" width="15.7109375" bestFit="1" customWidth="1"/>
    <col min="16" max="17" width="15.7109375" customWidth="1"/>
    <col min="18" max="18" width="49.7109375" customWidth="1"/>
    <col min="19" max="19" width="16.42578125" bestFit="1" customWidth="1"/>
    <col min="20" max="20" width="17.5703125" customWidth="1"/>
    <col min="21" max="21" width="15" bestFit="1" customWidth="1"/>
    <col min="22" max="22" width="18.140625" customWidth="1"/>
    <col min="23" max="23" width="16.85546875" customWidth="1"/>
    <col min="24" max="24" width="18.42578125" customWidth="1"/>
    <col min="25" max="25" width="19.7109375" style="3" customWidth="1"/>
    <col min="26" max="26" width="18.42578125" customWidth="1"/>
    <col min="27" max="27" width="11.42578125" style="3"/>
  </cols>
  <sheetData>
    <row r="1" spans="1:27" s="98" customFormat="1" ht="68.25" customHeight="1" x14ac:dyDescent="0.25">
      <c r="A1" s="368" t="s">
        <v>8033</v>
      </c>
      <c r="B1" s="368"/>
      <c r="C1" s="368"/>
      <c r="D1" s="368"/>
      <c r="E1" s="368"/>
      <c r="F1" s="368"/>
      <c r="G1" s="368"/>
      <c r="H1" s="97"/>
      <c r="I1" s="97"/>
      <c r="J1" s="97"/>
      <c r="K1" s="97"/>
      <c r="L1" s="97"/>
      <c r="M1" s="97"/>
      <c r="N1" s="97"/>
      <c r="O1" s="97"/>
      <c r="P1" s="97"/>
      <c r="Q1" s="97"/>
      <c r="R1" s="97"/>
      <c r="S1" s="98" t="s">
        <v>3474</v>
      </c>
      <c r="Y1" s="99"/>
      <c r="AA1" s="99"/>
    </row>
    <row r="2" spans="1:27" s="98" customFormat="1" ht="51" x14ac:dyDescent="0.25">
      <c r="A2" s="36" t="s">
        <v>0</v>
      </c>
      <c r="B2" s="36" t="s">
        <v>3475</v>
      </c>
      <c r="C2" s="36" t="s">
        <v>3476</v>
      </c>
      <c r="D2" s="36" t="s">
        <v>3477</v>
      </c>
      <c r="E2" s="34" t="s">
        <v>3478</v>
      </c>
      <c r="F2" s="34" t="s">
        <v>3479</v>
      </c>
      <c r="G2" s="34" t="s">
        <v>3480</v>
      </c>
      <c r="H2" s="36" t="s">
        <v>2</v>
      </c>
      <c r="I2" s="34" t="s">
        <v>3481</v>
      </c>
      <c r="J2" s="34" t="s">
        <v>3482</v>
      </c>
      <c r="K2" s="100" t="s">
        <v>3483</v>
      </c>
      <c r="L2" s="100" t="s">
        <v>3484</v>
      </c>
      <c r="M2" s="35" t="s">
        <v>8034</v>
      </c>
      <c r="N2" s="34" t="s">
        <v>8035</v>
      </c>
      <c r="O2" s="100" t="s">
        <v>8036</v>
      </c>
      <c r="P2" s="34" t="s">
        <v>8037</v>
      </c>
      <c r="Q2" s="34" t="s">
        <v>8038</v>
      </c>
      <c r="R2" s="100" t="s">
        <v>2214</v>
      </c>
      <c r="S2" s="101" t="s">
        <v>3485</v>
      </c>
      <c r="T2" s="101" t="s">
        <v>3486</v>
      </c>
      <c r="U2" s="101" t="s">
        <v>3487</v>
      </c>
      <c r="V2" s="101" t="s">
        <v>3488</v>
      </c>
      <c r="W2" s="101" t="s">
        <v>3489</v>
      </c>
      <c r="X2" s="101" t="s">
        <v>3490</v>
      </c>
      <c r="Y2" s="102"/>
      <c r="AA2" s="99"/>
    </row>
    <row r="3" spans="1:27" ht="60" x14ac:dyDescent="0.25">
      <c r="A3" s="103" t="s">
        <v>2645</v>
      </c>
      <c r="B3" s="72" t="s">
        <v>3535</v>
      </c>
      <c r="C3" s="72" t="s">
        <v>815</v>
      </c>
      <c r="D3" s="104" t="s">
        <v>1738</v>
      </c>
      <c r="E3" s="39" t="s">
        <v>3536</v>
      </c>
      <c r="F3" s="47" t="s">
        <v>3537</v>
      </c>
      <c r="G3" s="41" t="s">
        <v>816</v>
      </c>
      <c r="H3" s="40" t="s">
        <v>9</v>
      </c>
      <c r="I3" s="43">
        <v>12</v>
      </c>
      <c r="J3" s="44">
        <v>43009</v>
      </c>
      <c r="K3" s="105">
        <v>43009</v>
      </c>
      <c r="L3" s="105">
        <v>43100</v>
      </c>
      <c r="M3" s="42">
        <v>1</v>
      </c>
      <c r="N3" s="48">
        <v>0.5</v>
      </c>
      <c r="O3" s="106">
        <v>0.5</v>
      </c>
      <c r="P3" s="42">
        <f t="shared" ref="P3:P198" si="0">N3+O3</f>
        <v>1</v>
      </c>
      <c r="Q3" s="42">
        <f t="shared" ref="Q3:Q234" si="1">P3/M3*100</f>
        <v>100</v>
      </c>
      <c r="R3" s="107"/>
      <c r="S3" s="108">
        <f>VLOOKUP(C3,'[7]Sumado depto y gestion incorp1'!$A$2:$C$297,3,FALSE)</f>
        <v>36158477980</v>
      </c>
      <c r="T3" s="108">
        <f>VLOOKUP(C3,'[7]Sumado depto y gestion incorp1'!$A$2:$D$297,4,FALSE)</f>
        <v>0</v>
      </c>
      <c r="U3" s="1">
        <f>VLOOKUP(C3,'[7]Sumado depto y gestion incorp1'!$A$2:$F$297,6,FALSE)</f>
        <v>36158477980</v>
      </c>
      <c r="V3" s="108">
        <f>VLOOKUP(C3,'[7]Sumado depto y gestion incorp1'!$A$2:$G$297,7,FALSE)</f>
        <v>0</v>
      </c>
      <c r="W3" s="1">
        <f>S3+T3+Z3</f>
        <v>36158477980</v>
      </c>
      <c r="X3" s="1">
        <f>U3+V3+Y3</f>
        <v>36158477980</v>
      </c>
      <c r="Y3" s="99"/>
      <c r="Z3" s="98"/>
    </row>
    <row r="4" spans="1:27" ht="45" x14ac:dyDescent="0.25">
      <c r="A4" s="103" t="s">
        <v>1919</v>
      </c>
      <c r="B4" s="72" t="s">
        <v>3615</v>
      </c>
      <c r="C4" s="72" t="s">
        <v>1049</v>
      </c>
      <c r="D4" s="109" t="s">
        <v>1770</v>
      </c>
      <c r="E4" s="39" t="s">
        <v>3616</v>
      </c>
      <c r="F4" s="47" t="s">
        <v>3537</v>
      </c>
      <c r="G4" s="41" t="s">
        <v>1050</v>
      </c>
      <c r="H4" s="40" t="s">
        <v>9</v>
      </c>
      <c r="I4" s="43">
        <v>12</v>
      </c>
      <c r="J4" s="44">
        <v>43009</v>
      </c>
      <c r="K4" s="105">
        <v>43009</v>
      </c>
      <c r="L4" s="105">
        <v>43100</v>
      </c>
      <c r="M4" s="42">
        <v>1</v>
      </c>
      <c r="N4" s="48">
        <v>0</v>
      </c>
      <c r="O4" s="106">
        <v>0</v>
      </c>
      <c r="P4" s="42">
        <f t="shared" si="0"/>
        <v>0</v>
      </c>
      <c r="Q4" s="42">
        <f t="shared" si="1"/>
        <v>0</v>
      </c>
      <c r="R4" s="107"/>
      <c r="S4" s="108">
        <v>24475373828</v>
      </c>
      <c r="T4" s="108">
        <v>0</v>
      </c>
      <c r="U4" s="1">
        <v>24475373828</v>
      </c>
      <c r="V4" s="108">
        <v>0</v>
      </c>
      <c r="W4" s="1">
        <f t="shared" ref="W4:W63" si="2">S4+T4+Z4</f>
        <v>24475373828</v>
      </c>
      <c r="X4" s="1">
        <f t="shared" ref="X4:X63" si="3">U4+V4+Y4</f>
        <v>24475373828</v>
      </c>
      <c r="Y4" s="99"/>
    </row>
    <row r="5" spans="1:27" x14ac:dyDescent="0.25">
      <c r="A5" s="103" t="s">
        <v>1919</v>
      </c>
      <c r="B5" s="72"/>
      <c r="C5" s="72"/>
      <c r="D5" s="104"/>
      <c r="E5" s="39"/>
      <c r="F5" s="47" t="s">
        <v>3575</v>
      </c>
      <c r="G5" s="41" t="s">
        <v>1051</v>
      </c>
      <c r="H5" s="40" t="s">
        <v>9</v>
      </c>
      <c r="I5" s="43">
        <v>12</v>
      </c>
      <c r="J5" s="44">
        <v>43009</v>
      </c>
      <c r="K5" s="105">
        <v>43009</v>
      </c>
      <c r="L5" s="105">
        <v>43100</v>
      </c>
      <c r="M5" s="42">
        <v>1</v>
      </c>
      <c r="N5" s="48">
        <v>0</v>
      </c>
      <c r="O5" s="106">
        <v>20</v>
      </c>
      <c r="P5" s="42">
        <f t="shared" si="0"/>
        <v>20</v>
      </c>
      <c r="Q5" s="42">
        <f t="shared" si="1"/>
        <v>2000</v>
      </c>
      <c r="R5" s="107"/>
      <c r="S5" s="108"/>
      <c r="T5" s="108"/>
      <c r="U5" s="1"/>
      <c r="V5" s="108"/>
      <c r="W5" s="1"/>
      <c r="X5" s="1"/>
      <c r="Y5" s="99"/>
    </row>
    <row r="6" spans="1:27" x14ac:dyDescent="0.25">
      <c r="A6" s="103" t="s">
        <v>1919</v>
      </c>
      <c r="B6" s="72"/>
      <c r="C6" s="72"/>
      <c r="D6" s="104"/>
      <c r="E6" s="39"/>
      <c r="F6" s="47" t="s">
        <v>3517</v>
      </c>
      <c r="G6" s="41" t="s">
        <v>1052</v>
      </c>
      <c r="H6" s="40" t="s">
        <v>9</v>
      </c>
      <c r="I6" s="43">
        <v>12</v>
      </c>
      <c r="J6" s="44">
        <v>43009</v>
      </c>
      <c r="K6" s="105">
        <v>43009</v>
      </c>
      <c r="L6" s="105">
        <v>43100</v>
      </c>
      <c r="M6" s="42">
        <v>1</v>
      </c>
      <c r="N6" s="48">
        <v>0</v>
      </c>
      <c r="O6" s="106">
        <v>11.2</v>
      </c>
      <c r="P6" s="42">
        <f t="shared" si="0"/>
        <v>11.2</v>
      </c>
      <c r="Q6" s="42">
        <f t="shared" si="1"/>
        <v>1120</v>
      </c>
      <c r="R6" s="107"/>
      <c r="S6" s="108"/>
      <c r="T6" s="108"/>
      <c r="U6" s="1"/>
      <c r="V6" s="108"/>
      <c r="W6" s="1"/>
      <c r="X6" s="1"/>
      <c r="Y6" s="99"/>
    </row>
    <row r="7" spans="1:27" x14ac:dyDescent="0.25">
      <c r="A7" s="103" t="s">
        <v>1919</v>
      </c>
      <c r="B7" s="72"/>
      <c r="C7" s="72"/>
      <c r="D7" s="104"/>
      <c r="E7" s="39"/>
      <c r="F7" s="47" t="s">
        <v>3518</v>
      </c>
      <c r="G7" s="41" t="s">
        <v>1053</v>
      </c>
      <c r="H7" s="40" t="s">
        <v>9</v>
      </c>
      <c r="I7" s="43">
        <v>12</v>
      </c>
      <c r="J7" s="44">
        <v>43009</v>
      </c>
      <c r="K7" s="105">
        <v>43009</v>
      </c>
      <c r="L7" s="105">
        <v>43100</v>
      </c>
      <c r="M7" s="42">
        <v>1</v>
      </c>
      <c r="N7" s="48">
        <v>0</v>
      </c>
      <c r="O7" s="106">
        <v>19</v>
      </c>
      <c r="P7" s="42">
        <f t="shared" si="0"/>
        <v>19</v>
      </c>
      <c r="Q7" s="42">
        <f t="shared" si="1"/>
        <v>1900</v>
      </c>
      <c r="R7" s="107"/>
      <c r="S7" s="108"/>
      <c r="T7" s="108"/>
      <c r="U7" s="1"/>
      <c r="V7" s="108"/>
      <c r="W7" s="1"/>
      <c r="X7" s="1"/>
      <c r="Y7" s="99"/>
    </row>
    <row r="8" spans="1:27" ht="75" x14ac:dyDescent="0.25">
      <c r="A8" s="103" t="s">
        <v>1919</v>
      </c>
      <c r="B8" s="72" t="s">
        <v>3615</v>
      </c>
      <c r="C8" s="72" t="s">
        <v>1054</v>
      </c>
      <c r="D8" s="104" t="s">
        <v>1771</v>
      </c>
      <c r="E8" s="39" t="s">
        <v>3617</v>
      </c>
      <c r="F8" s="47" t="s">
        <v>3544</v>
      </c>
      <c r="G8" s="41" t="s">
        <v>1055</v>
      </c>
      <c r="H8" s="40" t="s">
        <v>9</v>
      </c>
      <c r="I8" s="43">
        <v>12</v>
      </c>
      <c r="J8" s="44">
        <v>43009</v>
      </c>
      <c r="K8" s="105">
        <v>43009</v>
      </c>
      <c r="L8" s="105">
        <v>43100</v>
      </c>
      <c r="M8" s="42">
        <v>24</v>
      </c>
      <c r="N8" s="48">
        <v>0</v>
      </c>
      <c r="O8" s="106">
        <v>0</v>
      </c>
      <c r="P8" s="42">
        <f t="shared" si="0"/>
        <v>0</v>
      </c>
      <c r="Q8" s="42">
        <f t="shared" si="1"/>
        <v>0</v>
      </c>
      <c r="R8" s="107"/>
      <c r="S8" s="108">
        <f>VLOOKUP(C8,'[7]Sumado depto y gestion incorp1'!$A$2:$C$297,3,FALSE)</f>
        <v>34590688033</v>
      </c>
      <c r="T8" s="108">
        <f>VLOOKUP(C8,'[7]Sumado depto y gestion incorp1'!$A$2:$D$297,4,FALSE)</f>
        <v>0</v>
      </c>
      <c r="U8" s="1">
        <f>VLOOKUP(C8,'[7]Sumado depto y gestion incorp1'!$A$2:$F$297,6,FALSE)</f>
        <v>34590688033</v>
      </c>
      <c r="V8" s="108">
        <f>VLOOKUP(C8,'[7]Sumado depto y gestion incorp1'!$A$2:$G$297,7,FALSE)</f>
        <v>0</v>
      </c>
      <c r="W8" s="1">
        <f t="shared" si="2"/>
        <v>34590688033</v>
      </c>
      <c r="X8" s="1">
        <f t="shared" si="3"/>
        <v>34590688033</v>
      </c>
      <c r="Y8" s="99"/>
    </row>
    <row r="9" spans="1:27" x14ac:dyDescent="0.25">
      <c r="A9" s="103" t="s">
        <v>1919</v>
      </c>
      <c r="B9" s="72"/>
      <c r="C9" s="72"/>
      <c r="D9" s="104"/>
      <c r="E9" s="39"/>
      <c r="F9" s="47" t="s">
        <v>3545</v>
      </c>
      <c r="G9" s="41" t="s">
        <v>1056</v>
      </c>
      <c r="H9" s="40" t="s">
        <v>9</v>
      </c>
      <c r="I9" s="43">
        <v>12</v>
      </c>
      <c r="J9" s="44">
        <v>43009</v>
      </c>
      <c r="K9" s="105">
        <v>43009</v>
      </c>
      <c r="L9" s="105">
        <v>43100</v>
      </c>
      <c r="M9" s="42">
        <v>88</v>
      </c>
      <c r="N9" s="48">
        <v>0</v>
      </c>
      <c r="O9" s="106">
        <v>30</v>
      </c>
      <c r="P9" s="42">
        <f t="shared" si="0"/>
        <v>30</v>
      </c>
      <c r="Q9" s="42">
        <f t="shared" si="1"/>
        <v>34.090909090909086</v>
      </c>
      <c r="R9" s="107"/>
      <c r="S9" s="108"/>
      <c r="T9" s="108"/>
      <c r="U9" s="1"/>
      <c r="V9" s="108"/>
      <c r="W9" s="1"/>
      <c r="X9" s="1"/>
      <c r="Y9" s="99"/>
    </row>
    <row r="10" spans="1:27" x14ac:dyDescent="0.25">
      <c r="A10" s="103" t="s">
        <v>1919</v>
      </c>
      <c r="B10" s="72"/>
      <c r="C10" s="72"/>
      <c r="D10" s="104"/>
      <c r="E10" s="39"/>
      <c r="F10" s="47" t="s">
        <v>3546</v>
      </c>
      <c r="G10" s="41" t="s">
        <v>1057</v>
      </c>
      <c r="H10" s="40" t="s">
        <v>9</v>
      </c>
      <c r="I10" s="43">
        <v>12</v>
      </c>
      <c r="J10" s="44">
        <v>43009</v>
      </c>
      <c r="K10" s="105">
        <v>43009</v>
      </c>
      <c r="L10" s="105">
        <v>43100</v>
      </c>
      <c r="M10" s="42">
        <v>1</v>
      </c>
      <c r="N10" s="48">
        <v>0</v>
      </c>
      <c r="O10" s="106">
        <v>358823</v>
      </c>
      <c r="P10" s="42">
        <f t="shared" si="0"/>
        <v>358823</v>
      </c>
      <c r="Q10" s="42">
        <f t="shared" si="1"/>
        <v>35882300</v>
      </c>
      <c r="R10" s="107"/>
      <c r="S10" s="108"/>
      <c r="T10" s="108"/>
      <c r="U10" s="1"/>
      <c r="V10" s="108"/>
      <c r="W10" s="1"/>
      <c r="X10" s="1"/>
      <c r="Y10" s="99"/>
    </row>
    <row r="11" spans="1:27" x14ac:dyDescent="0.25">
      <c r="A11" s="103" t="s">
        <v>1919</v>
      </c>
      <c r="B11" s="72"/>
      <c r="C11" s="72"/>
      <c r="D11" s="104"/>
      <c r="E11" s="39"/>
      <c r="F11" s="47" t="s">
        <v>3520</v>
      </c>
      <c r="G11" s="41" t="s">
        <v>1058</v>
      </c>
      <c r="H11" s="40" t="s">
        <v>9</v>
      </c>
      <c r="I11" s="43">
        <v>12</v>
      </c>
      <c r="J11" s="44">
        <v>43009</v>
      </c>
      <c r="K11" s="105">
        <v>43009</v>
      </c>
      <c r="L11" s="105">
        <v>43100</v>
      </c>
      <c r="M11" s="42">
        <v>1</v>
      </c>
      <c r="N11" s="48">
        <v>0</v>
      </c>
      <c r="O11" s="106">
        <v>80</v>
      </c>
      <c r="P11" s="42">
        <f t="shared" si="0"/>
        <v>80</v>
      </c>
      <c r="Q11" s="42">
        <f t="shared" si="1"/>
        <v>8000</v>
      </c>
      <c r="R11" s="107"/>
      <c r="S11" s="108"/>
      <c r="T11" s="108"/>
      <c r="U11" s="1"/>
      <c r="V11" s="108"/>
      <c r="W11" s="1"/>
      <c r="X11" s="1"/>
      <c r="Y11" s="99"/>
    </row>
    <row r="12" spans="1:27" ht="60" x14ac:dyDescent="0.25">
      <c r="A12" s="103" t="s">
        <v>1919</v>
      </c>
      <c r="B12" s="72" t="s">
        <v>3618</v>
      </c>
      <c r="C12" s="72" t="s">
        <v>1059</v>
      </c>
      <c r="D12" s="104" t="s">
        <v>1772</v>
      </c>
      <c r="E12" s="39" t="s">
        <v>3619</v>
      </c>
      <c r="F12" s="47" t="s">
        <v>3575</v>
      </c>
      <c r="G12" s="41" t="s">
        <v>1060</v>
      </c>
      <c r="H12" s="40" t="s">
        <v>9</v>
      </c>
      <c r="I12" s="43">
        <v>12</v>
      </c>
      <c r="J12" s="44">
        <v>43009</v>
      </c>
      <c r="K12" s="105">
        <v>43009</v>
      </c>
      <c r="L12" s="105">
        <v>43100</v>
      </c>
      <c r="M12" s="42">
        <v>125</v>
      </c>
      <c r="N12" s="48">
        <v>0</v>
      </c>
      <c r="O12" s="106">
        <v>125</v>
      </c>
      <c r="P12" s="42">
        <f t="shared" si="0"/>
        <v>125</v>
      </c>
      <c r="Q12" s="42">
        <f t="shared" si="1"/>
        <v>100</v>
      </c>
      <c r="R12" s="107"/>
      <c r="S12" s="108">
        <f>VLOOKUP(C12,'[7]Sumado depto y gestion incorp1'!$A$2:$C$297,3,FALSE)</f>
        <v>3281873004</v>
      </c>
      <c r="T12" s="108">
        <f>VLOOKUP(C12,'[7]Sumado depto y gestion incorp1'!$A$2:$D$297,4,FALSE)</f>
        <v>0</v>
      </c>
      <c r="U12" s="1">
        <f>VLOOKUP(C12,'[7]Sumado depto y gestion incorp1'!$A$2:$F$297,6,FALSE)</f>
        <v>3281873004</v>
      </c>
      <c r="V12" s="108">
        <f>VLOOKUP(C12,'[7]Sumado depto y gestion incorp1'!$A$2:$G$297,7,FALSE)</f>
        <v>0</v>
      </c>
      <c r="W12" s="1">
        <f t="shared" si="2"/>
        <v>3281873004</v>
      </c>
      <c r="X12" s="1">
        <f t="shared" si="3"/>
        <v>3281873004</v>
      </c>
      <c r="Y12" s="99"/>
    </row>
    <row r="13" spans="1:27" ht="60" x14ac:dyDescent="0.25">
      <c r="A13" s="103" t="s">
        <v>1919</v>
      </c>
      <c r="B13" s="72" t="s">
        <v>3620</v>
      </c>
      <c r="C13" s="72" t="s">
        <v>1061</v>
      </c>
      <c r="D13" s="104" t="s">
        <v>1773</v>
      </c>
      <c r="E13" s="39" t="s">
        <v>3621</v>
      </c>
      <c r="F13" s="47" t="s">
        <v>3524</v>
      </c>
      <c r="G13" s="41" t="s">
        <v>1062</v>
      </c>
      <c r="H13" s="40" t="s">
        <v>9</v>
      </c>
      <c r="I13" s="43">
        <v>12</v>
      </c>
      <c r="J13" s="44">
        <v>43009</v>
      </c>
      <c r="K13" s="105">
        <v>43009</v>
      </c>
      <c r="L13" s="105">
        <v>43100</v>
      </c>
      <c r="M13" s="42">
        <v>9</v>
      </c>
      <c r="N13" s="48">
        <v>9</v>
      </c>
      <c r="O13" s="106">
        <v>0</v>
      </c>
      <c r="P13" s="42">
        <f t="shared" si="0"/>
        <v>9</v>
      </c>
      <c r="Q13" s="42">
        <f t="shared" si="1"/>
        <v>100</v>
      </c>
      <c r="R13" s="107"/>
      <c r="S13" s="108">
        <f>VLOOKUP(C13,'[7]Sumado depto y gestion incorp1'!$A$2:$C$297,3,FALSE)</f>
        <v>4753580822</v>
      </c>
      <c r="T13" s="108">
        <f>VLOOKUP(C13,'[7]Sumado depto y gestion incorp1'!$A$2:$D$297,4,FALSE)</f>
        <v>0</v>
      </c>
      <c r="U13" s="1">
        <f>VLOOKUP(C13,'[7]Sumado depto y gestion incorp1'!$A$2:$F$297,6,FALSE)</f>
        <v>4753580822</v>
      </c>
      <c r="V13" s="108">
        <f>VLOOKUP(C13,'[7]Sumado depto y gestion incorp1'!$A$2:$G$297,7,FALSE)</f>
        <v>0</v>
      </c>
      <c r="W13" s="1">
        <f t="shared" si="2"/>
        <v>4753580822</v>
      </c>
      <c r="X13" s="1">
        <f t="shared" si="3"/>
        <v>4753580822</v>
      </c>
      <c r="Y13" s="99"/>
    </row>
    <row r="14" spans="1:27" x14ac:dyDescent="0.25">
      <c r="A14" s="103" t="s">
        <v>1919</v>
      </c>
      <c r="B14" s="72"/>
      <c r="C14" s="72"/>
      <c r="D14" s="104"/>
      <c r="E14" s="39"/>
      <c r="F14" s="47" t="s">
        <v>3525</v>
      </c>
      <c r="G14" s="41" t="s">
        <v>1063</v>
      </c>
      <c r="H14" s="40" t="s">
        <v>9</v>
      </c>
      <c r="I14" s="43">
        <v>12</v>
      </c>
      <c r="J14" s="44">
        <v>43009</v>
      </c>
      <c r="K14" s="105">
        <v>43009</v>
      </c>
      <c r="L14" s="105">
        <v>43100</v>
      </c>
      <c r="M14" s="42">
        <v>125</v>
      </c>
      <c r="N14" s="48">
        <v>125</v>
      </c>
      <c r="O14" s="106">
        <v>0</v>
      </c>
      <c r="P14" s="42">
        <f t="shared" si="0"/>
        <v>125</v>
      </c>
      <c r="Q14" s="42">
        <f t="shared" si="1"/>
        <v>100</v>
      </c>
      <c r="R14" s="107"/>
      <c r="S14" s="108"/>
      <c r="T14" s="108"/>
      <c r="U14" s="1"/>
      <c r="V14" s="108"/>
      <c r="W14" s="1"/>
      <c r="X14" s="1"/>
      <c r="Y14" s="99"/>
    </row>
    <row r="15" spans="1:27" x14ac:dyDescent="0.25">
      <c r="A15" s="103" t="s">
        <v>1919</v>
      </c>
      <c r="B15" s="72"/>
      <c r="C15" s="72"/>
      <c r="D15" s="104"/>
      <c r="E15" s="39"/>
      <c r="F15" s="47" t="s">
        <v>3526</v>
      </c>
      <c r="G15" s="41" t="s">
        <v>1064</v>
      </c>
      <c r="H15" s="40" t="s">
        <v>9</v>
      </c>
      <c r="I15" s="43">
        <v>12</v>
      </c>
      <c r="J15" s="44">
        <v>43009</v>
      </c>
      <c r="K15" s="105">
        <v>43009</v>
      </c>
      <c r="L15" s="105">
        <v>43100</v>
      </c>
      <c r="M15" s="42">
        <v>10</v>
      </c>
      <c r="N15" s="48">
        <v>0</v>
      </c>
      <c r="O15" s="106">
        <v>11</v>
      </c>
      <c r="P15" s="42">
        <f t="shared" si="0"/>
        <v>11</v>
      </c>
      <c r="Q15" s="42">
        <f t="shared" si="1"/>
        <v>110.00000000000001</v>
      </c>
      <c r="R15" s="107"/>
      <c r="S15" s="108"/>
      <c r="T15" s="108"/>
      <c r="U15" s="1"/>
      <c r="V15" s="108"/>
      <c r="W15" s="1"/>
      <c r="X15" s="1"/>
      <c r="Y15" s="99"/>
    </row>
    <row r="16" spans="1:27" x14ac:dyDescent="0.25">
      <c r="A16" s="103" t="s">
        <v>1919</v>
      </c>
      <c r="B16" s="72"/>
      <c r="C16" s="72"/>
      <c r="D16" s="104"/>
      <c r="E16" s="39"/>
      <c r="F16" s="47" t="s">
        <v>3527</v>
      </c>
      <c r="G16" s="41" t="s">
        <v>1065</v>
      </c>
      <c r="H16" s="40" t="s">
        <v>9</v>
      </c>
      <c r="I16" s="43">
        <v>12</v>
      </c>
      <c r="J16" s="44">
        <v>43009</v>
      </c>
      <c r="K16" s="105">
        <v>43009</v>
      </c>
      <c r="L16" s="105">
        <v>43100</v>
      </c>
      <c r="M16" s="42">
        <v>10</v>
      </c>
      <c r="N16" s="48">
        <v>0</v>
      </c>
      <c r="O16" s="106">
        <v>10</v>
      </c>
      <c r="P16" s="42">
        <f t="shared" si="0"/>
        <v>10</v>
      </c>
      <c r="Q16" s="42">
        <f t="shared" si="1"/>
        <v>100</v>
      </c>
      <c r="R16" s="107"/>
      <c r="S16" s="108"/>
      <c r="T16" s="108"/>
      <c r="U16" s="1"/>
      <c r="V16" s="108"/>
      <c r="W16" s="1"/>
      <c r="X16" s="1"/>
      <c r="Y16" s="99"/>
    </row>
    <row r="17" spans="1:25" x14ac:dyDescent="0.25">
      <c r="A17" s="103" t="s">
        <v>1919</v>
      </c>
      <c r="B17" s="72"/>
      <c r="C17" s="72"/>
      <c r="D17" s="104"/>
      <c r="E17" s="39"/>
      <c r="F17" s="47" t="s">
        <v>3528</v>
      </c>
      <c r="G17" s="41" t="s">
        <v>1066</v>
      </c>
      <c r="H17" s="40" t="s">
        <v>9</v>
      </c>
      <c r="I17" s="43">
        <v>12</v>
      </c>
      <c r="J17" s="44">
        <v>43009</v>
      </c>
      <c r="K17" s="105">
        <v>43009</v>
      </c>
      <c r="L17" s="105">
        <v>43100</v>
      </c>
      <c r="M17" s="42">
        <v>20</v>
      </c>
      <c r="N17" s="48">
        <v>0</v>
      </c>
      <c r="O17" s="106">
        <v>20</v>
      </c>
      <c r="P17" s="42">
        <f t="shared" si="0"/>
        <v>20</v>
      </c>
      <c r="Q17" s="42">
        <f t="shared" si="1"/>
        <v>100</v>
      </c>
      <c r="R17" s="107"/>
      <c r="S17" s="108"/>
      <c r="T17" s="108"/>
      <c r="U17" s="1"/>
      <c r="V17" s="108"/>
      <c r="W17" s="1"/>
      <c r="X17" s="1"/>
      <c r="Y17" s="99"/>
    </row>
    <row r="18" spans="1:25" x14ac:dyDescent="0.25">
      <c r="A18" s="103" t="s">
        <v>1919</v>
      </c>
      <c r="B18" s="72"/>
      <c r="C18" s="72"/>
      <c r="D18" s="104"/>
      <c r="E18" s="39"/>
      <c r="F18" s="47" t="s">
        <v>3529</v>
      </c>
      <c r="G18" s="41" t="s">
        <v>1067</v>
      </c>
      <c r="H18" s="40" t="s">
        <v>9</v>
      </c>
      <c r="I18" s="43">
        <v>12</v>
      </c>
      <c r="J18" s="44">
        <v>43009</v>
      </c>
      <c r="K18" s="105">
        <v>43009</v>
      </c>
      <c r="L18" s="105">
        <v>43100</v>
      </c>
      <c r="M18" s="42">
        <v>20</v>
      </c>
      <c r="N18" s="48">
        <v>0</v>
      </c>
      <c r="O18" s="106">
        <v>0</v>
      </c>
      <c r="P18" s="42">
        <f t="shared" si="0"/>
        <v>0</v>
      </c>
      <c r="Q18" s="42">
        <f t="shared" si="1"/>
        <v>0</v>
      </c>
      <c r="R18" s="107"/>
      <c r="S18" s="108"/>
      <c r="T18" s="108"/>
      <c r="U18" s="1"/>
      <c r="V18" s="108"/>
      <c r="W18" s="1"/>
      <c r="X18" s="1"/>
      <c r="Y18" s="99"/>
    </row>
    <row r="19" spans="1:25" x14ac:dyDescent="0.25">
      <c r="A19" s="103" t="s">
        <v>1919</v>
      </c>
      <c r="B19" s="72"/>
      <c r="C19" s="72"/>
      <c r="D19" s="104"/>
      <c r="E19" s="39"/>
      <c r="F19" s="47" t="s">
        <v>3532</v>
      </c>
      <c r="G19" s="41" t="s">
        <v>1068</v>
      </c>
      <c r="H19" s="40" t="s">
        <v>9</v>
      </c>
      <c r="I19" s="43">
        <v>12</v>
      </c>
      <c r="J19" s="44">
        <v>43009</v>
      </c>
      <c r="K19" s="105">
        <v>43009</v>
      </c>
      <c r="L19" s="105">
        <v>43100</v>
      </c>
      <c r="M19" s="42">
        <v>20</v>
      </c>
      <c r="N19" s="48">
        <v>0</v>
      </c>
      <c r="O19" s="106">
        <v>0</v>
      </c>
      <c r="P19" s="42">
        <f t="shared" si="0"/>
        <v>0</v>
      </c>
      <c r="Q19" s="42">
        <f t="shared" si="1"/>
        <v>0</v>
      </c>
      <c r="R19" s="107"/>
      <c r="S19" s="108"/>
      <c r="T19" s="108"/>
      <c r="U19" s="1"/>
      <c r="V19" s="108"/>
      <c r="W19" s="1"/>
      <c r="X19" s="1"/>
      <c r="Y19" s="99"/>
    </row>
    <row r="20" spans="1:25" x14ac:dyDescent="0.25">
      <c r="A20" s="103" t="s">
        <v>1919</v>
      </c>
      <c r="B20" s="72"/>
      <c r="C20" s="72"/>
      <c r="D20" s="104"/>
      <c r="E20" s="39"/>
      <c r="F20" s="47" t="s">
        <v>3533</v>
      </c>
      <c r="G20" s="41" t="s">
        <v>1069</v>
      </c>
      <c r="H20" s="40" t="s">
        <v>9</v>
      </c>
      <c r="I20" s="43">
        <v>12</v>
      </c>
      <c r="J20" s="44">
        <v>43009</v>
      </c>
      <c r="K20" s="105">
        <v>43009</v>
      </c>
      <c r="L20" s="105">
        <v>43100</v>
      </c>
      <c r="M20" s="42">
        <v>10</v>
      </c>
      <c r="N20" s="48">
        <v>0</v>
      </c>
      <c r="O20" s="106">
        <v>10</v>
      </c>
      <c r="P20" s="42">
        <f t="shared" si="0"/>
        <v>10</v>
      </c>
      <c r="Q20" s="42">
        <f t="shared" si="1"/>
        <v>100</v>
      </c>
      <c r="R20" s="107"/>
      <c r="S20" s="108"/>
      <c r="T20" s="108"/>
      <c r="U20" s="1"/>
      <c r="V20" s="108"/>
      <c r="W20" s="1"/>
      <c r="X20" s="1"/>
      <c r="Y20" s="99"/>
    </row>
    <row r="21" spans="1:25" x14ac:dyDescent="0.25">
      <c r="A21" s="103" t="s">
        <v>1919</v>
      </c>
      <c r="B21" s="72"/>
      <c r="C21" s="72"/>
      <c r="D21" s="104"/>
      <c r="E21" s="39"/>
      <c r="F21" s="47" t="s">
        <v>3493</v>
      </c>
      <c r="G21" s="41" t="s">
        <v>1070</v>
      </c>
      <c r="H21" s="40" t="s">
        <v>9</v>
      </c>
      <c r="I21" s="43">
        <v>12</v>
      </c>
      <c r="J21" s="44">
        <v>43009</v>
      </c>
      <c r="K21" s="105">
        <v>43009</v>
      </c>
      <c r="L21" s="105">
        <v>43100</v>
      </c>
      <c r="M21" s="42">
        <v>7</v>
      </c>
      <c r="N21" s="48">
        <v>0</v>
      </c>
      <c r="O21" s="106">
        <v>7</v>
      </c>
      <c r="P21" s="42">
        <f t="shared" si="0"/>
        <v>7</v>
      </c>
      <c r="Q21" s="42">
        <f t="shared" si="1"/>
        <v>100</v>
      </c>
      <c r="R21" s="107"/>
      <c r="S21" s="108"/>
      <c r="T21" s="108"/>
      <c r="U21" s="1"/>
      <c r="V21" s="108"/>
      <c r="W21" s="1"/>
      <c r="X21" s="1"/>
      <c r="Y21" s="99"/>
    </row>
    <row r="22" spans="1:25" x14ac:dyDescent="0.25">
      <c r="A22" s="103" t="s">
        <v>1919</v>
      </c>
      <c r="B22" s="72"/>
      <c r="C22" s="72"/>
      <c r="D22" s="104"/>
      <c r="E22" s="39"/>
      <c r="F22" s="47" t="s">
        <v>3494</v>
      </c>
      <c r="G22" s="41" t="s">
        <v>1071</v>
      </c>
      <c r="H22" s="40" t="s">
        <v>9</v>
      </c>
      <c r="I22" s="43">
        <v>12</v>
      </c>
      <c r="J22" s="44">
        <v>43009</v>
      </c>
      <c r="K22" s="105">
        <v>43009</v>
      </c>
      <c r="L22" s="105">
        <v>43100</v>
      </c>
      <c r="M22" s="42">
        <v>1</v>
      </c>
      <c r="N22" s="48">
        <v>0</v>
      </c>
      <c r="O22" s="106">
        <v>1</v>
      </c>
      <c r="P22" s="42">
        <f t="shared" si="0"/>
        <v>1</v>
      </c>
      <c r="Q22" s="42">
        <f t="shared" si="1"/>
        <v>100</v>
      </c>
      <c r="R22" s="107"/>
      <c r="S22" s="108"/>
      <c r="T22" s="108"/>
      <c r="U22" s="1"/>
      <c r="V22" s="108"/>
      <c r="W22" s="1"/>
      <c r="X22" s="1"/>
      <c r="Y22" s="99"/>
    </row>
    <row r="23" spans="1:25" x14ac:dyDescent="0.25">
      <c r="A23" s="103" t="s">
        <v>1919</v>
      </c>
      <c r="B23" s="72"/>
      <c r="C23" s="72"/>
      <c r="D23" s="104"/>
      <c r="E23" s="39"/>
      <c r="F23" s="47" t="s">
        <v>3496</v>
      </c>
      <c r="G23" s="41" t="s">
        <v>1072</v>
      </c>
      <c r="H23" s="40" t="s">
        <v>9</v>
      </c>
      <c r="I23" s="43">
        <v>12</v>
      </c>
      <c r="J23" s="44">
        <v>43009</v>
      </c>
      <c r="K23" s="105">
        <v>43009</v>
      </c>
      <c r="L23" s="105">
        <v>43100</v>
      </c>
      <c r="M23" s="42">
        <v>1</v>
      </c>
      <c r="N23" s="48">
        <v>0</v>
      </c>
      <c r="O23" s="106">
        <v>0</v>
      </c>
      <c r="P23" s="42">
        <f t="shared" si="0"/>
        <v>0</v>
      </c>
      <c r="Q23" s="42">
        <f t="shared" si="1"/>
        <v>0</v>
      </c>
      <c r="R23" s="107"/>
      <c r="S23" s="108"/>
      <c r="T23" s="108"/>
      <c r="U23" s="1"/>
      <c r="V23" s="108"/>
      <c r="W23" s="1"/>
      <c r="X23" s="1"/>
      <c r="Y23" s="99"/>
    </row>
    <row r="24" spans="1:25" x14ac:dyDescent="0.25">
      <c r="A24" s="103" t="s">
        <v>1919</v>
      </c>
      <c r="B24" s="72"/>
      <c r="C24" s="72"/>
      <c r="D24" s="104"/>
      <c r="E24" s="39"/>
      <c r="F24" s="47" t="s">
        <v>3498</v>
      </c>
      <c r="G24" s="41" t="s">
        <v>1073</v>
      </c>
      <c r="H24" s="40" t="s">
        <v>9</v>
      </c>
      <c r="I24" s="43">
        <v>12</v>
      </c>
      <c r="J24" s="44">
        <v>43009</v>
      </c>
      <c r="K24" s="105">
        <v>43009</v>
      </c>
      <c r="L24" s="105">
        <v>43100</v>
      </c>
      <c r="M24" s="42">
        <v>1</v>
      </c>
      <c r="N24" s="48">
        <v>0</v>
      </c>
      <c r="O24" s="106">
        <v>1</v>
      </c>
      <c r="P24" s="42">
        <f t="shared" si="0"/>
        <v>1</v>
      </c>
      <c r="Q24" s="42">
        <f t="shared" si="1"/>
        <v>100</v>
      </c>
      <c r="R24" s="107"/>
      <c r="S24" s="108"/>
      <c r="T24" s="108"/>
      <c r="U24" s="1"/>
      <c r="V24" s="108"/>
      <c r="W24" s="1"/>
      <c r="X24" s="1"/>
      <c r="Y24" s="99"/>
    </row>
    <row r="25" spans="1:25" x14ac:dyDescent="0.25">
      <c r="A25" s="103" t="s">
        <v>1919</v>
      </c>
      <c r="B25" s="72"/>
      <c r="C25" s="72"/>
      <c r="D25" s="104"/>
      <c r="E25" s="39"/>
      <c r="F25" s="47" t="s">
        <v>3500</v>
      </c>
      <c r="G25" s="41" t="s">
        <v>1074</v>
      </c>
      <c r="H25" s="40" t="s">
        <v>9</v>
      </c>
      <c r="I25" s="43">
        <v>12</v>
      </c>
      <c r="J25" s="44">
        <v>43009</v>
      </c>
      <c r="K25" s="105">
        <v>43009</v>
      </c>
      <c r="L25" s="105">
        <v>43100</v>
      </c>
      <c r="M25" s="42">
        <v>1</v>
      </c>
      <c r="N25" s="48">
        <v>0</v>
      </c>
      <c r="O25" s="106">
        <v>1</v>
      </c>
      <c r="P25" s="42">
        <f t="shared" si="0"/>
        <v>1</v>
      </c>
      <c r="Q25" s="42">
        <f t="shared" si="1"/>
        <v>100</v>
      </c>
      <c r="R25" s="107"/>
      <c r="S25" s="108"/>
      <c r="T25" s="108"/>
      <c r="U25" s="1"/>
      <c r="V25" s="108"/>
      <c r="W25" s="1"/>
      <c r="X25" s="1"/>
      <c r="Y25" s="99"/>
    </row>
    <row r="26" spans="1:25" x14ac:dyDescent="0.25">
      <c r="A26" s="103" t="s">
        <v>1919</v>
      </c>
      <c r="B26" s="72"/>
      <c r="C26" s="72"/>
      <c r="D26" s="104"/>
      <c r="E26" s="39"/>
      <c r="F26" s="47" t="s">
        <v>3502</v>
      </c>
      <c r="G26" s="41" t="s">
        <v>1075</v>
      </c>
      <c r="H26" s="40" t="s">
        <v>9</v>
      </c>
      <c r="I26" s="43">
        <v>12</v>
      </c>
      <c r="J26" s="44">
        <v>43009</v>
      </c>
      <c r="K26" s="105">
        <v>43009</v>
      </c>
      <c r="L26" s="105">
        <v>43100</v>
      </c>
      <c r="M26" s="42">
        <v>1</v>
      </c>
      <c r="N26" s="48">
        <v>0</v>
      </c>
      <c r="O26" s="106">
        <v>0</v>
      </c>
      <c r="P26" s="42">
        <f t="shared" si="0"/>
        <v>0</v>
      </c>
      <c r="Q26" s="42">
        <f t="shared" si="1"/>
        <v>0</v>
      </c>
      <c r="R26" s="107"/>
      <c r="S26" s="108"/>
      <c r="T26" s="108"/>
      <c r="U26" s="1"/>
      <c r="V26" s="108"/>
      <c r="W26" s="1"/>
      <c r="X26" s="1"/>
      <c r="Y26" s="99"/>
    </row>
    <row r="27" spans="1:25" x14ac:dyDescent="0.25">
      <c r="A27" s="103" t="s">
        <v>1919</v>
      </c>
      <c r="B27" s="72"/>
      <c r="C27" s="72"/>
      <c r="D27" s="104"/>
      <c r="E27" s="39"/>
      <c r="F27" s="47" t="s">
        <v>3504</v>
      </c>
      <c r="G27" s="41" t="s">
        <v>1076</v>
      </c>
      <c r="H27" s="40" t="s">
        <v>9</v>
      </c>
      <c r="I27" s="43">
        <v>12</v>
      </c>
      <c r="J27" s="44">
        <v>43009</v>
      </c>
      <c r="K27" s="105">
        <v>43009</v>
      </c>
      <c r="L27" s="105">
        <v>43100</v>
      </c>
      <c r="M27" s="42">
        <v>1</v>
      </c>
      <c r="N27" s="48">
        <v>1</v>
      </c>
      <c r="O27" s="106">
        <v>1</v>
      </c>
      <c r="P27" s="42">
        <f t="shared" si="0"/>
        <v>2</v>
      </c>
      <c r="Q27" s="42">
        <f t="shared" si="1"/>
        <v>200</v>
      </c>
      <c r="R27" s="107"/>
      <c r="S27" s="108"/>
      <c r="T27" s="108"/>
      <c r="U27" s="1"/>
      <c r="V27" s="108"/>
      <c r="W27" s="1"/>
      <c r="X27" s="1"/>
      <c r="Y27" s="99"/>
    </row>
    <row r="28" spans="1:25" x14ac:dyDescent="0.25">
      <c r="A28" s="103" t="s">
        <v>1919</v>
      </c>
      <c r="B28" s="72"/>
      <c r="C28" s="72"/>
      <c r="D28" s="104"/>
      <c r="E28" s="39"/>
      <c r="F28" s="47" t="s">
        <v>3506</v>
      </c>
      <c r="G28" s="41" t="s">
        <v>1077</v>
      </c>
      <c r="H28" s="40" t="s">
        <v>9</v>
      </c>
      <c r="I28" s="43">
        <v>12</v>
      </c>
      <c r="J28" s="44">
        <v>43009</v>
      </c>
      <c r="K28" s="105">
        <v>43009</v>
      </c>
      <c r="L28" s="105">
        <v>43100</v>
      </c>
      <c r="M28" s="42">
        <v>1</v>
      </c>
      <c r="N28" s="48">
        <v>0</v>
      </c>
      <c r="O28" s="106">
        <v>1</v>
      </c>
      <c r="P28" s="42">
        <f t="shared" si="0"/>
        <v>1</v>
      </c>
      <c r="Q28" s="42">
        <f t="shared" si="1"/>
        <v>100</v>
      </c>
      <c r="R28" s="107"/>
      <c r="S28" s="108"/>
      <c r="T28" s="108"/>
      <c r="U28" s="1"/>
      <c r="V28" s="108"/>
      <c r="W28" s="1"/>
      <c r="X28" s="1"/>
      <c r="Y28" s="99"/>
    </row>
    <row r="29" spans="1:25" x14ac:dyDescent="0.25">
      <c r="A29" s="103" t="s">
        <v>1919</v>
      </c>
      <c r="B29" s="72"/>
      <c r="C29" s="72"/>
      <c r="D29" s="104"/>
      <c r="E29" s="39"/>
      <c r="F29" s="47" t="s">
        <v>3508</v>
      </c>
      <c r="G29" s="41" t="s">
        <v>1078</v>
      </c>
      <c r="H29" s="40" t="s">
        <v>9</v>
      </c>
      <c r="I29" s="43">
        <v>12</v>
      </c>
      <c r="J29" s="44">
        <v>43009</v>
      </c>
      <c r="K29" s="105">
        <v>43009</v>
      </c>
      <c r="L29" s="105">
        <v>43100</v>
      </c>
      <c r="M29" s="42">
        <v>1</v>
      </c>
      <c r="N29" s="48">
        <v>1</v>
      </c>
      <c r="O29" s="106">
        <v>1</v>
      </c>
      <c r="P29" s="42">
        <f t="shared" si="0"/>
        <v>2</v>
      </c>
      <c r="Q29" s="42">
        <f t="shared" si="1"/>
        <v>200</v>
      </c>
      <c r="R29" s="107"/>
      <c r="S29" s="108"/>
      <c r="T29" s="108"/>
      <c r="U29" s="1"/>
      <c r="V29" s="108"/>
      <c r="W29" s="1"/>
      <c r="X29" s="1"/>
      <c r="Y29" s="99"/>
    </row>
    <row r="30" spans="1:25" x14ac:dyDescent="0.25">
      <c r="A30" s="103" t="s">
        <v>1919</v>
      </c>
      <c r="B30" s="72"/>
      <c r="C30" s="72"/>
      <c r="D30" s="104"/>
      <c r="E30" s="39"/>
      <c r="F30" s="47" t="s">
        <v>3510</v>
      </c>
      <c r="G30" s="41" t="s">
        <v>1079</v>
      </c>
      <c r="H30" s="40" t="s">
        <v>9</v>
      </c>
      <c r="I30" s="43">
        <v>12</v>
      </c>
      <c r="J30" s="44">
        <v>43009</v>
      </c>
      <c r="K30" s="105">
        <v>43009</v>
      </c>
      <c r="L30" s="105">
        <v>43100</v>
      </c>
      <c r="M30" s="42">
        <v>1</v>
      </c>
      <c r="N30" s="48">
        <v>0</v>
      </c>
      <c r="O30" s="106">
        <v>1</v>
      </c>
      <c r="P30" s="42">
        <f t="shared" si="0"/>
        <v>1</v>
      </c>
      <c r="Q30" s="42">
        <f t="shared" si="1"/>
        <v>100</v>
      </c>
      <c r="R30" s="107"/>
      <c r="S30" s="108"/>
      <c r="T30" s="108"/>
      <c r="U30" s="1"/>
      <c r="V30" s="108"/>
      <c r="W30" s="1"/>
      <c r="X30" s="1"/>
      <c r="Y30" s="99"/>
    </row>
    <row r="31" spans="1:25" x14ac:dyDescent="0.25">
      <c r="A31" s="103" t="s">
        <v>1919</v>
      </c>
      <c r="B31" s="72"/>
      <c r="C31" s="72"/>
      <c r="D31" s="104"/>
      <c r="E31" s="39"/>
      <c r="F31" s="47" t="s">
        <v>3512</v>
      </c>
      <c r="G31" s="41" t="s">
        <v>1080</v>
      </c>
      <c r="H31" s="40" t="s">
        <v>9</v>
      </c>
      <c r="I31" s="43">
        <v>12</v>
      </c>
      <c r="J31" s="44">
        <v>43009</v>
      </c>
      <c r="K31" s="105">
        <v>43009</v>
      </c>
      <c r="L31" s="105">
        <v>43100</v>
      </c>
      <c r="M31" s="42">
        <v>18</v>
      </c>
      <c r="N31" s="48">
        <v>18</v>
      </c>
      <c r="O31" s="106">
        <v>0</v>
      </c>
      <c r="P31" s="42">
        <f t="shared" si="0"/>
        <v>18</v>
      </c>
      <c r="Q31" s="42">
        <f t="shared" si="1"/>
        <v>100</v>
      </c>
      <c r="R31" s="107"/>
      <c r="S31" s="108"/>
      <c r="T31" s="108"/>
      <c r="U31" s="1"/>
      <c r="V31" s="108"/>
      <c r="W31" s="1"/>
      <c r="X31" s="1"/>
      <c r="Y31" s="99"/>
    </row>
    <row r="32" spans="1:25" x14ac:dyDescent="0.25">
      <c r="A32" s="103" t="s">
        <v>1919</v>
      </c>
      <c r="B32" s="72"/>
      <c r="C32" s="72"/>
      <c r="D32" s="104"/>
      <c r="E32" s="39"/>
      <c r="F32" s="47" t="s">
        <v>3514</v>
      </c>
      <c r="G32" s="41" t="s">
        <v>1081</v>
      </c>
      <c r="H32" s="40" t="s">
        <v>9</v>
      </c>
      <c r="I32" s="43">
        <v>12</v>
      </c>
      <c r="J32" s="44">
        <v>43009</v>
      </c>
      <c r="K32" s="105">
        <v>43009</v>
      </c>
      <c r="L32" s="105">
        <v>43100</v>
      </c>
      <c r="M32" s="42">
        <v>1</v>
      </c>
      <c r="N32" s="48">
        <v>0</v>
      </c>
      <c r="O32" s="106">
        <v>1</v>
      </c>
      <c r="P32" s="42">
        <f t="shared" si="0"/>
        <v>1</v>
      </c>
      <c r="Q32" s="42">
        <f t="shared" si="1"/>
        <v>100</v>
      </c>
      <c r="R32" s="107"/>
      <c r="S32" s="108"/>
      <c r="T32" s="108"/>
      <c r="U32" s="1"/>
      <c r="V32" s="108"/>
      <c r="W32" s="1"/>
      <c r="X32" s="1"/>
      <c r="Y32" s="99"/>
    </row>
    <row r="33" spans="1:25" x14ac:dyDescent="0.25">
      <c r="A33" s="103" t="s">
        <v>1919</v>
      </c>
      <c r="B33" s="72"/>
      <c r="C33" s="72"/>
      <c r="D33" s="104"/>
      <c r="E33" s="39"/>
      <c r="F33" s="47" t="s">
        <v>3534</v>
      </c>
      <c r="G33" s="41" t="s">
        <v>1082</v>
      </c>
      <c r="H33" s="40" t="s">
        <v>9</v>
      </c>
      <c r="I33" s="43">
        <v>12</v>
      </c>
      <c r="J33" s="44">
        <v>43009</v>
      </c>
      <c r="K33" s="105">
        <v>43009</v>
      </c>
      <c r="L33" s="105">
        <v>43100</v>
      </c>
      <c r="M33" s="42">
        <v>1</v>
      </c>
      <c r="N33" s="48">
        <v>0</v>
      </c>
      <c r="O33" s="106">
        <v>1</v>
      </c>
      <c r="P33" s="42">
        <f t="shared" si="0"/>
        <v>1</v>
      </c>
      <c r="Q33" s="42">
        <f t="shared" si="1"/>
        <v>100</v>
      </c>
      <c r="R33" s="107"/>
      <c r="S33" s="108"/>
      <c r="T33" s="108"/>
      <c r="U33" s="1"/>
      <c r="V33" s="108"/>
      <c r="W33" s="1"/>
      <c r="X33" s="1"/>
      <c r="Y33" s="99"/>
    </row>
    <row r="34" spans="1:25" x14ac:dyDescent="0.25">
      <c r="A34" s="103" t="s">
        <v>1919</v>
      </c>
      <c r="B34" s="72"/>
      <c r="C34" s="72"/>
      <c r="D34" s="104"/>
      <c r="E34" s="39"/>
      <c r="F34" s="47" t="s">
        <v>3622</v>
      </c>
      <c r="G34" s="41" t="s">
        <v>1083</v>
      </c>
      <c r="H34" s="40" t="s">
        <v>9</v>
      </c>
      <c r="I34" s="43">
        <v>12</v>
      </c>
      <c r="J34" s="44">
        <v>43009</v>
      </c>
      <c r="K34" s="105">
        <v>43009</v>
      </c>
      <c r="L34" s="105">
        <v>43100</v>
      </c>
      <c r="M34" s="42">
        <v>1</v>
      </c>
      <c r="N34" s="48">
        <v>0</v>
      </c>
      <c r="O34" s="106">
        <v>0</v>
      </c>
      <c r="P34" s="42">
        <f t="shared" si="0"/>
        <v>0</v>
      </c>
      <c r="Q34" s="42">
        <f t="shared" si="1"/>
        <v>0</v>
      </c>
      <c r="R34" s="107"/>
      <c r="S34" s="108"/>
      <c r="T34" s="108"/>
      <c r="U34" s="1"/>
      <c r="V34" s="108"/>
      <c r="W34" s="1"/>
      <c r="X34" s="1"/>
      <c r="Y34" s="99"/>
    </row>
    <row r="35" spans="1:25" x14ac:dyDescent="0.25">
      <c r="A35" s="103" t="s">
        <v>1919</v>
      </c>
      <c r="B35" s="72"/>
      <c r="C35" s="72"/>
      <c r="D35" s="104"/>
      <c r="E35" s="39"/>
      <c r="F35" s="47" t="s">
        <v>3623</v>
      </c>
      <c r="G35" s="41" t="s">
        <v>1084</v>
      </c>
      <c r="H35" s="40" t="s">
        <v>9</v>
      </c>
      <c r="I35" s="43">
        <v>12</v>
      </c>
      <c r="J35" s="44">
        <v>43009</v>
      </c>
      <c r="K35" s="105">
        <v>43009</v>
      </c>
      <c r="L35" s="105">
        <v>43100</v>
      </c>
      <c r="M35" s="42">
        <v>1</v>
      </c>
      <c r="N35" s="48">
        <v>0</v>
      </c>
      <c r="O35" s="106">
        <v>0</v>
      </c>
      <c r="P35" s="42">
        <f t="shared" si="0"/>
        <v>0</v>
      </c>
      <c r="Q35" s="42">
        <f t="shared" si="1"/>
        <v>0</v>
      </c>
      <c r="R35" s="107"/>
      <c r="S35" s="108"/>
      <c r="T35" s="108"/>
      <c r="U35" s="1"/>
      <c r="V35" s="108"/>
      <c r="W35" s="1"/>
      <c r="X35" s="1"/>
      <c r="Y35" s="99"/>
    </row>
    <row r="36" spans="1:25" x14ac:dyDescent="0.25">
      <c r="A36" s="103" t="s">
        <v>1919</v>
      </c>
      <c r="B36" s="72"/>
      <c r="C36" s="72"/>
      <c r="D36" s="104"/>
      <c r="E36" s="39"/>
      <c r="F36" s="47" t="s">
        <v>3624</v>
      </c>
      <c r="G36" s="41" t="s">
        <v>1085</v>
      </c>
      <c r="H36" s="40" t="s">
        <v>9</v>
      </c>
      <c r="I36" s="43">
        <v>12</v>
      </c>
      <c r="J36" s="44">
        <v>43009</v>
      </c>
      <c r="K36" s="105">
        <v>43009</v>
      </c>
      <c r="L36" s="105">
        <v>43100</v>
      </c>
      <c r="M36" s="42">
        <v>1</v>
      </c>
      <c r="N36" s="48">
        <v>0</v>
      </c>
      <c r="O36" s="106">
        <v>0</v>
      </c>
      <c r="P36" s="42">
        <f t="shared" si="0"/>
        <v>0</v>
      </c>
      <c r="Q36" s="42">
        <f t="shared" si="1"/>
        <v>0</v>
      </c>
      <c r="R36" s="107"/>
      <c r="S36" s="108"/>
      <c r="T36" s="108"/>
      <c r="U36" s="1"/>
      <c r="V36" s="108"/>
      <c r="W36" s="1"/>
      <c r="X36" s="1"/>
      <c r="Y36" s="99"/>
    </row>
    <row r="37" spans="1:25" x14ac:dyDescent="0.25">
      <c r="A37" s="103" t="s">
        <v>1919</v>
      </c>
      <c r="B37" s="72"/>
      <c r="C37" s="72"/>
      <c r="D37" s="104"/>
      <c r="E37" s="39"/>
      <c r="F37" s="47" t="s">
        <v>3625</v>
      </c>
      <c r="G37" s="41" t="s">
        <v>1086</v>
      </c>
      <c r="H37" s="40" t="s">
        <v>9</v>
      </c>
      <c r="I37" s="43">
        <v>12</v>
      </c>
      <c r="J37" s="44">
        <v>43009</v>
      </c>
      <c r="K37" s="105">
        <v>43009</v>
      </c>
      <c r="L37" s="105">
        <v>43100</v>
      </c>
      <c r="M37" s="42">
        <v>9</v>
      </c>
      <c r="N37" s="48">
        <v>0</v>
      </c>
      <c r="O37" s="106">
        <v>0</v>
      </c>
      <c r="P37" s="42">
        <f t="shared" si="0"/>
        <v>0</v>
      </c>
      <c r="Q37" s="42">
        <f t="shared" si="1"/>
        <v>0</v>
      </c>
      <c r="R37" s="107"/>
      <c r="S37" s="108"/>
      <c r="T37" s="108"/>
      <c r="U37" s="1"/>
      <c r="V37" s="108"/>
      <c r="W37" s="1"/>
      <c r="X37" s="1"/>
      <c r="Y37" s="99"/>
    </row>
    <row r="38" spans="1:25" x14ac:dyDescent="0.25">
      <c r="A38" s="103" t="s">
        <v>1919</v>
      </c>
      <c r="B38" s="72"/>
      <c r="C38" s="72"/>
      <c r="D38" s="104"/>
      <c r="E38" s="39"/>
      <c r="F38" s="47" t="s">
        <v>3626</v>
      </c>
      <c r="G38" s="41" t="s">
        <v>1087</v>
      </c>
      <c r="H38" s="40" t="s">
        <v>9</v>
      </c>
      <c r="I38" s="43">
        <v>12</v>
      </c>
      <c r="J38" s="44">
        <v>43009</v>
      </c>
      <c r="K38" s="105">
        <v>43009</v>
      </c>
      <c r="L38" s="105">
        <v>43100</v>
      </c>
      <c r="M38" s="42">
        <v>1</v>
      </c>
      <c r="N38" s="48">
        <v>0</v>
      </c>
      <c r="O38" s="106">
        <v>1</v>
      </c>
      <c r="P38" s="42">
        <f t="shared" si="0"/>
        <v>1</v>
      </c>
      <c r="Q38" s="42">
        <f t="shared" si="1"/>
        <v>100</v>
      </c>
      <c r="R38" s="107"/>
      <c r="S38" s="108"/>
      <c r="T38" s="108"/>
      <c r="U38" s="1"/>
      <c r="V38" s="108"/>
      <c r="W38" s="1"/>
      <c r="X38" s="1"/>
      <c r="Y38" s="99"/>
    </row>
    <row r="39" spans="1:25" x14ac:dyDescent="0.25">
      <c r="A39" s="103" t="s">
        <v>1919</v>
      </c>
      <c r="B39" s="72"/>
      <c r="C39" s="72"/>
      <c r="D39" s="104"/>
      <c r="E39" s="39"/>
      <c r="F39" s="47" t="s">
        <v>3627</v>
      </c>
      <c r="G39" s="41" t="s">
        <v>1088</v>
      </c>
      <c r="H39" s="40" t="s">
        <v>9</v>
      </c>
      <c r="I39" s="43">
        <v>12</v>
      </c>
      <c r="J39" s="44">
        <v>43009</v>
      </c>
      <c r="K39" s="105">
        <v>43009</v>
      </c>
      <c r="L39" s="105">
        <v>43100</v>
      </c>
      <c r="M39" s="42">
        <v>7</v>
      </c>
      <c r="N39" s="48">
        <v>0</v>
      </c>
      <c r="O39" s="106">
        <v>7</v>
      </c>
      <c r="P39" s="42">
        <f t="shared" si="0"/>
        <v>7</v>
      </c>
      <c r="Q39" s="42">
        <f t="shared" si="1"/>
        <v>100</v>
      </c>
      <c r="R39" s="107"/>
      <c r="S39" s="108"/>
      <c r="T39" s="108"/>
      <c r="U39" s="1"/>
      <c r="V39" s="108"/>
      <c r="W39" s="1"/>
      <c r="X39" s="1"/>
      <c r="Y39" s="99"/>
    </row>
    <row r="40" spans="1:25" x14ac:dyDescent="0.25">
      <c r="A40" s="103" t="s">
        <v>1919</v>
      </c>
      <c r="B40" s="72"/>
      <c r="C40" s="72"/>
      <c r="D40" s="104"/>
      <c r="E40" s="39"/>
      <c r="F40" s="47" t="s">
        <v>3628</v>
      </c>
      <c r="G40" s="41" t="s">
        <v>1089</v>
      </c>
      <c r="H40" s="40" t="s">
        <v>9</v>
      </c>
      <c r="I40" s="43">
        <v>12</v>
      </c>
      <c r="J40" s="44">
        <v>43009</v>
      </c>
      <c r="K40" s="105">
        <v>43009</v>
      </c>
      <c r="L40" s="105">
        <v>43100</v>
      </c>
      <c r="M40" s="42">
        <v>125</v>
      </c>
      <c r="N40" s="48">
        <v>0</v>
      </c>
      <c r="O40" s="106">
        <v>125</v>
      </c>
      <c r="P40" s="42">
        <f t="shared" si="0"/>
        <v>125</v>
      </c>
      <c r="Q40" s="42">
        <f t="shared" si="1"/>
        <v>100</v>
      </c>
      <c r="R40" s="107"/>
      <c r="S40" s="108"/>
      <c r="T40" s="108"/>
      <c r="U40" s="1"/>
      <c r="V40" s="108"/>
      <c r="W40" s="1"/>
      <c r="X40" s="1"/>
      <c r="Y40" s="99"/>
    </row>
    <row r="41" spans="1:25" ht="60" x14ac:dyDescent="0.25">
      <c r="A41" s="103" t="s">
        <v>1919</v>
      </c>
      <c r="B41" s="72" t="s">
        <v>3618</v>
      </c>
      <c r="C41" s="72" t="s">
        <v>1090</v>
      </c>
      <c r="D41" s="104" t="s">
        <v>1774</v>
      </c>
      <c r="E41" s="39" t="s">
        <v>3629</v>
      </c>
      <c r="F41" s="47" t="s">
        <v>3519</v>
      </c>
      <c r="G41" s="41" t="s">
        <v>274</v>
      </c>
      <c r="H41" s="40" t="s">
        <v>9</v>
      </c>
      <c r="I41" s="43">
        <v>12</v>
      </c>
      <c r="J41" s="44">
        <v>43009</v>
      </c>
      <c r="K41" s="105">
        <v>43009</v>
      </c>
      <c r="L41" s="105">
        <v>43100</v>
      </c>
      <c r="M41" s="42">
        <v>1</v>
      </c>
      <c r="N41" s="48">
        <v>0</v>
      </c>
      <c r="O41" s="106">
        <v>1</v>
      </c>
      <c r="P41" s="42">
        <f t="shared" si="0"/>
        <v>1</v>
      </c>
      <c r="Q41" s="42">
        <f t="shared" si="1"/>
        <v>100</v>
      </c>
      <c r="R41" s="107"/>
      <c r="S41" s="108">
        <f>VLOOKUP(C41,'[7]Sumado depto y gestion incorp1'!$A$2:$C$297,3,FALSE)</f>
        <v>583406222</v>
      </c>
      <c r="T41" s="108">
        <f>VLOOKUP(C41,'[7]Sumado depto y gestion incorp1'!$A$2:$D$297,4,FALSE)</f>
        <v>0</v>
      </c>
      <c r="U41" s="1">
        <f>VLOOKUP(C41,'[7]Sumado depto y gestion incorp1'!$A$2:$F$297,6,FALSE)</f>
        <v>583406222</v>
      </c>
      <c r="V41" s="108">
        <f>VLOOKUP(C41,'[7]Sumado depto y gestion incorp1'!$A$2:$G$297,7,FALSE)</f>
        <v>0</v>
      </c>
      <c r="W41" s="1">
        <f t="shared" si="2"/>
        <v>583406222</v>
      </c>
      <c r="X41" s="1">
        <f t="shared" si="3"/>
        <v>583406222</v>
      </c>
      <c r="Y41" s="99"/>
    </row>
    <row r="42" spans="1:25" x14ac:dyDescent="0.25">
      <c r="A42" s="103" t="s">
        <v>1919</v>
      </c>
      <c r="B42" s="72"/>
      <c r="C42" s="72"/>
      <c r="D42" s="104"/>
      <c r="E42" s="39"/>
      <c r="F42" s="47" t="s">
        <v>3544</v>
      </c>
      <c r="G42" s="41" t="s">
        <v>273</v>
      </c>
      <c r="H42" s="40" t="s">
        <v>9</v>
      </c>
      <c r="I42" s="43">
        <v>12</v>
      </c>
      <c r="J42" s="44">
        <v>43009</v>
      </c>
      <c r="K42" s="105">
        <v>43009</v>
      </c>
      <c r="L42" s="105">
        <v>43100</v>
      </c>
      <c r="M42" s="42">
        <v>1</v>
      </c>
      <c r="N42" s="48">
        <v>0</v>
      </c>
      <c r="O42" s="106">
        <v>1</v>
      </c>
      <c r="P42" s="42">
        <f t="shared" si="0"/>
        <v>1</v>
      </c>
      <c r="Q42" s="42">
        <f t="shared" si="1"/>
        <v>100</v>
      </c>
      <c r="R42" s="107"/>
      <c r="S42" s="108"/>
      <c r="T42" s="108"/>
      <c r="U42" s="1"/>
      <c r="V42" s="108"/>
      <c r="W42" s="1"/>
      <c r="X42" s="1"/>
      <c r="Y42" s="99"/>
    </row>
    <row r="43" spans="1:25" x14ac:dyDescent="0.25">
      <c r="A43" s="103" t="s">
        <v>1919</v>
      </c>
      <c r="B43" s="72"/>
      <c r="C43" s="72"/>
      <c r="D43" s="104"/>
      <c r="E43" s="39"/>
      <c r="F43" s="47" t="s">
        <v>3545</v>
      </c>
      <c r="G43" s="41" t="s">
        <v>1091</v>
      </c>
      <c r="H43" s="40" t="s">
        <v>9</v>
      </c>
      <c r="I43" s="43">
        <v>12</v>
      </c>
      <c r="J43" s="44">
        <v>43009</v>
      </c>
      <c r="K43" s="105">
        <v>43009</v>
      </c>
      <c r="L43" s="105">
        <v>43100</v>
      </c>
      <c r="M43" s="42">
        <v>20</v>
      </c>
      <c r="N43" s="48">
        <v>0</v>
      </c>
      <c r="O43" s="106">
        <v>0</v>
      </c>
      <c r="P43" s="42">
        <f t="shared" si="0"/>
        <v>0</v>
      </c>
      <c r="Q43" s="42">
        <f t="shared" si="1"/>
        <v>0</v>
      </c>
      <c r="R43" s="107"/>
      <c r="S43" s="108"/>
      <c r="T43" s="108"/>
      <c r="U43" s="1"/>
      <c r="V43" s="108"/>
      <c r="W43" s="1"/>
      <c r="X43" s="1"/>
      <c r="Y43" s="99"/>
    </row>
    <row r="44" spans="1:25" x14ac:dyDescent="0.25">
      <c r="A44" s="103" t="s">
        <v>1919</v>
      </c>
      <c r="B44" s="72"/>
      <c r="C44" s="72"/>
      <c r="D44" s="104"/>
      <c r="E44" s="39"/>
      <c r="F44" s="47" t="s">
        <v>3546</v>
      </c>
      <c r="G44" s="41" t="s">
        <v>1092</v>
      </c>
      <c r="H44" s="40" t="s">
        <v>9</v>
      </c>
      <c r="I44" s="43">
        <v>12</v>
      </c>
      <c r="J44" s="44">
        <v>43009</v>
      </c>
      <c r="K44" s="105">
        <v>43009</v>
      </c>
      <c r="L44" s="105">
        <v>43100</v>
      </c>
      <c r="M44" s="42">
        <v>1</v>
      </c>
      <c r="N44" s="48">
        <v>0</v>
      </c>
      <c r="O44" s="106">
        <v>0</v>
      </c>
      <c r="P44" s="42">
        <f t="shared" si="0"/>
        <v>0</v>
      </c>
      <c r="Q44" s="42">
        <f t="shared" si="1"/>
        <v>0</v>
      </c>
      <c r="R44" s="107"/>
      <c r="S44" s="108"/>
      <c r="T44" s="108"/>
      <c r="U44" s="1"/>
      <c r="V44" s="108"/>
      <c r="W44" s="1"/>
      <c r="X44" s="1"/>
      <c r="Y44" s="99"/>
    </row>
    <row r="45" spans="1:25" x14ac:dyDescent="0.25">
      <c r="A45" s="103" t="s">
        <v>1919</v>
      </c>
      <c r="B45" s="72"/>
      <c r="C45" s="72"/>
      <c r="D45" s="104"/>
      <c r="E45" s="39"/>
      <c r="F45" s="47" t="s">
        <v>3520</v>
      </c>
      <c r="G45" s="41" t="s">
        <v>1093</v>
      </c>
      <c r="H45" s="40" t="s">
        <v>9</v>
      </c>
      <c r="I45" s="43">
        <v>12</v>
      </c>
      <c r="J45" s="44">
        <v>43009</v>
      </c>
      <c r="K45" s="105">
        <v>43009</v>
      </c>
      <c r="L45" s="105">
        <v>43100</v>
      </c>
      <c r="M45" s="42">
        <v>1</v>
      </c>
      <c r="N45" s="48">
        <v>6</v>
      </c>
      <c r="O45" s="106">
        <v>1</v>
      </c>
      <c r="P45" s="42">
        <f t="shared" si="0"/>
        <v>7</v>
      </c>
      <c r="Q45" s="42">
        <f t="shared" si="1"/>
        <v>700</v>
      </c>
      <c r="R45" s="107"/>
      <c r="S45" s="108"/>
      <c r="T45" s="108"/>
      <c r="U45" s="1"/>
      <c r="V45" s="108"/>
      <c r="W45" s="1"/>
      <c r="X45" s="1"/>
      <c r="Y45" s="99"/>
    </row>
    <row r="46" spans="1:25" x14ac:dyDescent="0.25">
      <c r="A46" s="103" t="s">
        <v>1919</v>
      </c>
      <c r="B46" s="72"/>
      <c r="C46" s="72"/>
      <c r="D46" s="104"/>
      <c r="E46" s="39"/>
      <c r="F46" s="47" t="s">
        <v>3522</v>
      </c>
      <c r="G46" s="41" t="s">
        <v>1094</v>
      </c>
      <c r="H46" s="40" t="s">
        <v>9</v>
      </c>
      <c r="I46" s="43">
        <v>12</v>
      </c>
      <c r="J46" s="44">
        <v>43009</v>
      </c>
      <c r="K46" s="105">
        <v>43009</v>
      </c>
      <c r="L46" s="105">
        <v>43100</v>
      </c>
      <c r="M46" s="42">
        <v>1</v>
      </c>
      <c r="N46" s="48">
        <v>0</v>
      </c>
      <c r="O46" s="106">
        <v>0</v>
      </c>
      <c r="P46" s="42">
        <f t="shared" si="0"/>
        <v>0</v>
      </c>
      <c r="Q46" s="42">
        <f t="shared" si="1"/>
        <v>0</v>
      </c>
      <c r="R46" s="107"/>
      <c r="S46" s="108"/>
      <c r="T46" s="108"/>
      <c r="U46" s="1"/>
      <c r="V46" s="108"/>
      <c r="W46" s="1"/>
      <c r="X46" s="1"/>
      <c r="Y46" s="99"/>
    </row>
    <row r="47" spans="1:25" x14ac:dyDescent="0.25">
      <c r="A47" s="103" t="s">
        <v>1919</v>
      </c>
      <c r="B47" s="72"/>
      <c r="C47" s="72"/>
      <c r="D47" s="104"/>
      <c r="E47" s="39"/>
      <c r="F47" s="47" t="s">
        <v>3523</v>
      </c>
      <c r="G47" s="41" t="s">
        <v>1095</v>
      </c>
      <c r="H47" s="40" t="s">
        <v>9</v>
      </c>
      <c r="I47" s="43">
        <v>12</v>
      </c>
      <c r="J47" s="44">
        <v>43009</v>
      </c>
      <c r="K47" s="105">
        <v>43009</v>
      </c>
      <c r="L47" s="105">
        <v>43100</v>
      </c>
      <c r="M47" s="42">
        <v>10</v>
      </c>
      <c r="N47" s="48">
        <v>0</v>
      </c>
      <c r="O47" s="106">
        <v>0</v>
      </c>
      <c r="P47" s="42">
        <f t="shared" si="0"/>
        <v>0</v>
      </c>
      <c r="Q47" s="42">
        <f t="shared" si="1"/>
        <v>0</v>
      </c>
      <c r="R47" s="107"/>
      <c r="S47" s="108"/>
      <c r="T47" s="108"/>
      <c r="U47" s="1"/>
      <c r="V47" s="108"/>
      <c r="W47" s="1"/>
      <c r="X47" s="1"/>
      <c r="Y47" s="99"/>
    </row>
    <row r="48" spans="1:25" x14ac:dyDescent="0.25">
      <c r="A48" s="103" t="s">
        <v>1919</v>
      </c>
      <c r="B48" s="72"/>
      <c r="C48" s="72"/>
      <c r="D48" s="104"/>
      <c r="E48" s="39"/>
      <c r="F48" s="47" t="s">
        <v>3524</v>
      </c>
      <c r="G48" s="41" t="s">
        <v>1096</v>
      </c>
      <c r="H48" s="40" t="s">
        <v>9</v>
      </c>
      <c r="I48" s="43">
        <v>12</v>
      </c>
      <c r="J48" s="44">
        <v>43009</v>
      </c>
      <c r="K48" s="105">
        <v>43009</v>
      </c>
      <c r="L48" s="105">
        <v>43100</v>
      </c>
      <c r="M48" s="42">
        <v>6</v>
      </c>
      <c r="N48" s="48">
        <v>0</v>
      </c>
      <c r="O48" s="106">
        <v>0</v>
      </c>
      <c r="P48" s="42">
        <f t="shared" si="0"/>
        <v>0</v>
      </c>
      <c r="Q48" s="42">
        <f t="shared" si="1"/>
        <v>0</v>
      </c>
      <c r="R48" s="107"/>
      <c r="S48" s="108"/>
      <c r="T48" s="108"/>
      <c r="U48" s="1"/>
      <c r="V48" s="108"/>
      <c r="W48" s="1"/>
      <c r="X48" s="1"/>
      <c r="Y48" s="99"/>
    </row>
    <row r="49" spans="1:25" x14ac:dyDescent="0.25">
      <c r="A49" s="103" t="s">
        <v>1919</v>
      </c>
      <c r="B49" s="72"/>
      <c r="C49" s="72"/>
      <c r="D49" s="104"/>
      <c r="E49" s="39"/>
      <c r="F49" s="47" t="s">
        <v>3525</v>
      </c>
      <c r="G49" s="41" t="s">
        <v>1097</v>
      </c>
      <c r="H49" s="40" t="s">
        <v>9</v>
      </c>
      <c r="I49" s="43">
        <v>12</v>
      </c>
      <c r="J49" s="44">
        <v>43009</v>
      </c>
      <c r="K49" s="105">
        <v>43009</v>
      </c>
      <c r="L49" s="105">
        <v>43100</v>
      </c>
      <c r="M49" s="42">
        <v>2</v>
      </c>
      <c r="N49" s="48">
        <v>0</v>
      </c>
      <c r="O49" s="106">
        <v>0</v>
      </c>
      <c r="P49" s="42">
        <f t="shared" si="0"/>
        <v>0</v>
      </c>
      <c r="Q49" s="42">
        <f t="shared" si="1"/>
        <v>0</v>
      </c>
      <c r="R49" s="107"/>
      <c r="S49" s="108"/>
      <c r="T49" s="108"/>
      <c r="U49" s="1"/>
      <c r="V49" s="108"/>
      <c r="W49" s="1"/>
      <c r="X49" s="1"/>
      <c r="Y49" s="99"/>
    </row>
    <row r="50" spans="1:25" x14ac:dyDescent="0.25">
      <c r="A50" s="103" t="s">
        <v>1919</v>
      </c>
      <c r="B50" s="72"/>
      <c r="C50" s="72"/>
      <c r="D50" s="104"/>
      <c r="E50" s="39"/>
      <c r="F50" s="47" t="s">
        <v>3526</v>
      </c>
      <c r="G50" s="41" t="s">
        <v>1098</v>
      </c>
      <c r="H50" s="40" t="s">
        <v>9</v>
      </c>
      <c r="I50" s="43">
        <v>12</v>
      </c>
      <c r="J50" s="44">
        <v>43009</v>
      </c>
      <c r="K50" s="105">
        <v>43009</v>
      </c>
      <c r="L50" s="105">
        <v>43100</v>
      </c>
      <c r="M50" s="42">
        <v>1</v>
      </c>
      <c r="N50" s="48">
        <v>0</v>
      </c>
      <c r="O50" s="106">
        <v>0</v>
      </c>
      <c r="P50" s="42">
        <f t="shared" si="0"/>
        <v>0</v>
      </c>
      <c r="Q50" s="42">
        <f t="shared" si="1"/>
        <v>0</v>
      </c>
      <c r="R50" s="107"/>
      <c r="S50" s="108"/>
      <c r="T50" s="108"/>
      <c r="U50" s="1"/>
      <c r="V50" s="108"/>
      <c r="W50" s="1"/>
      <c r="X50" s="1"/>
      <c r="Y50" s="99"/>
    </row>
    <row r="51" spans="1:25" ht="60" x14ac:dyDescent="0.25">
      <c r="A51" s="103" t="s">
        <v>1919</v>
      </c>
      <c r="B51" s="72" t="s">
        <v>3618</v>
      </c>
      <c r="C51" s="72" t="s">
        <v>1099</v>
      </c>
      <c r="D51" s="104" t="s">
        <v>1775</v>
      </c>
      <c r="E51" s="39" t="s">
        <v>3630</v>
      </c>
      <c r="F51" s="47" t="s">
        <v>3523</v>
      </c>
      <c r="G51" s="41" t="s">
        <v>1100</v>
      </c>
      <c r="H51" s="40" t="s">
        <v>9</v>
      </c>
      <c r="I51" s="43">
        <v>12</v>
      </c>
      <c r="J51" s="44">
        <v>43009</v>
      </c>
      <c r="K51" s="105">
        <v>43009</v>
      </c>
      <c r="L51" s="105">
        <v>43100</v>
      </c>
      <c r="M51" s="42">
        <v>9</v>
      </c>
      <c r="N51" s="48">
        <v>0</v>
      </c>
      <c r="O51" s="106">
        <v>1</v>
      </c>
      <c r="P51" s="42">
        <f t="shared" si="0"/>
        <v>1</v>
      </c>
      <c r="Q51" s="42">
        <f t="shared" si="1"/>
        <v>11.111111111111111</v>
      </c>
      <c r="R51" s="107"/>
      <c r="S51" s="108">
        <f>VLOOKUP(C51,'[7]Sumado depto y gestion incorp1'!$A$2:$C$297,3,FALSE)</f>
        <v>1806140885</v>
      </c>
      <c r="T51" s="108">
        <f>VLOOKUP(C51,'[7]Sumado depto y gestion incorp1'!$A$2:$D$297,4,FALSE)</f>
        <v>0</v>
      </c>
      <c r="U51" s="1">
        <f>VLOOKUP(C51,'[7]Sumado depto y gestion incorp1'!$A$2:$F$297,6,FALSE)</f>
        <v>1806140885</v>
      </c>
      <c r="V51" s="108">
        <f>VLOOKUP(C51,'[7]Sumado depto y gestion incorp1'!$A$2:$G$297,7,FALSE)</f>
        <v>0</v>
      </c>
      <c r="W51" s="1">
        <f t="shared" si="2"/>
        <v>1806140885</v>
      </c>
      <c r="X51" s="1">
        <f t="shared" si="3"/>
        <v>1806140885</v>
      </c>
      <c r="Y51" s="99"/>
    </row>
    <row r="52" spans="1:25" x14ac:dyDescent="0.25">
      <c r="A52" s="103" t="s">
        <v>1919</v>
      </c>
      <c r="B52" s="72"/>
      <c r="C52" s="72"/>
      <c r="D52" s="104"/>
      <c r="E52" s="39"/>
      <c r="F52" s="47" t="s">
        <v>3524</v>
      </c>
      <c r="G52" s="41" t="s">
        <v>1101</v>
      </c>
      <c r="H52" s="40" t="s">
        <v>9</v>
      </c>
      <c r="I52" s="43">
        <v>12</v>
      </c>
      <c r="J52" s="44">
        <v>43009</v>
      </c>
      <c r="K52" s="105">
        <v>43009</v>
      </c>
      <c r="L52" s="105">
        <v>43100</v>
      </c>
      <c r="M52" s="42">
        <v>90</v>
      </c>
      <c r="N52" s="48">
        <v>0</v>
      </c>
      <c r="O52" s="106">
        <v>0</v>
      </c>
      <c r="P52" s="42">
        <f t="shared" si="0"/>
        <v>0</v>
      </c>
      <c r="Q52" s="42">
        <f t="shared" si="1"/>
        <v>0</v>
      </c>
      <c r="R52" s="107"/>
      <c r="S52" s="108"/>
      <c r="T52" s="108"/>
      <c r="U52" s="1"/>
      <c r="V52" s="108"/>
      <c r="W52" s="1"/>
      <c r="X52" s="1"/>
      <c r="Y52" s="99"/>
    </row>
    <row r="53" spans="1:25" x14ac:dyDescent="0.25">
      <c r="A53" s="103" t="s">
        <v>1919</v>
      </c>
      <c r="B53" s="72"/>
      <c r="C53" s="72"/>
      <c r="D53" s="104"/>
      <c r="E53" s="39"/>
      <c r="F53" s="47" t="s">
        <v>3525</v>
      </c>
      <c r="G53" s="41" t="s">
        <v>274</v>
      </c>
      <c r="H53" s="40" t="s">
        <v>9</v>
      </c>
      <c r="I53" s="43">
        <v>12</v>
      </c>
      <c r="J53" s="44">
        <v>43009</v>
      </c>
      <c r="K53" s="105">
        <v>43009</v>
      </c>
      <c r="L53" s="105">
        <v>43100</v>
      </c>
      <c r="M53" s="42">
        <v>1</v>
      </c>
      <c r="N53" s="48">
        <v>0</v>
      </c>
      <c r="O53" s="106">
        <v>1</v>
      </c>
      <c r="P53" s="42">
        <f t="shared" si="0"/>
        <v>1</v>
      </c>
      <c r="Q53" s="42">
        <f t="shared" si="1"/>
        <v>100</v>
      </c>
      <c r="R53" s="107"/>
      <c r="S53" s="108"/>
      <c r="T53" s="108"/>
      <c r="U53" s="1"/>
      <c r="V53" s="108"/>
      <c r="W53" s="1"/>
      <c r="X53" s="1"/>
      <c r="Y53" s="99"/>
    </row>
    <row r="54" spans="1:25" x14ac:dyDescent="0.25">
      <c r="A54" s="103" t="s">
        <v>1919</v>
      </c>
      <c r="B54" s="72"/>
      <c r="C54" s="72"/>
      <c r="D54" s="104"/>
      <c r="E54" s="39"/>
      <c r="F54" s="47" t="s">
        <v>3526</v>
      </c>
      <c r="G54" s="41" t="s">
        <v>1102</v>
      </c>
      <c r="H54" s="40" t="s">
        <v>9</v>
      </c>
      <c r="I54" s="43">
        <v>12</v>
      </c>
      <c r="J54" s="44">
        <v>43009</v>
      </c>
      <c r="K54" s="105">
        <v>43009</v>
      </c>
      <c r="L54" s="105">
        <v>43100</v>
      </c>
      <c r="M54" s="42">
        <v>1</v>
      </c>
      <c r="N54" s="48">
        <v>0</v>
      </c>
      <c r="O54" s="106">
        <v>0</v>
      </c>
      <c r="P54" s="42">
        <f t="shared" si="0"/>
        <v>0</v>
      </c>
      <c r="Q54" s="42">
        <f t="shared" si="1"/>
        <v>0</v>
      </c>
      <c r="R54" s="107"/>
      <c r="S54" s="108"/>
      <c r="T54" s="108"/>
      <c r="U54" s="1"/>
      <c r="V54" s="108"/>
      <c r="W54" s="1"/>
      <c r="X54" s="1"/>
      <c r="Y54" s="99"/>
    </row>
    <row r="55" spans="1:25" x14ac:dyDescent="0.25">
      <c r="A55" s="103" t="s">
        <v>1919</v>
      </c>
      <c r="B55" s="72"/>
      <c r="C55" s="72"/>
      <c r="D55" s="104"/>
      <c r="E55" s="39"/>
      <c r="F55" s="47" t="s">
        <v>3527</v>
      </c>
      <c r="G55" s="41" t="s">
        <v>273</v>
      </c>
      <c r="H55" s="40" t="s">
        <v>9</v>
      </c>
      <c r="I55" s="43">
        <v>12</v>
      </c>
      <c r="J55" s="44">
        <v>43009</v>
      </c>
      <c r="K55" s="105">
        <v>43009</v>
      </c>
      <c r="L55" s="105">
        <v>43100</v>
      </c>
      <c r="M55" s="42">
        <v>1</v>
      </c>
      <c r="N55" s="48">
        <v>1</v>
      </c>
      <c r="O55" s="106">
        <v>0</v>
      </c>
      <c r="P55" s="42">
        <f t="shared" si="0"/>
        <v>1</v>
      </c>
      <c r="Q55" s="42">
        <f t="shared" si="1"/>
        <v>100</v>
      </c>
      <c r="R55" s="107"/>
      <c r="S55" s="108"/>
      <c r="T55" s="108"/>
      <c r="U55" s="1"/>
      <c r="V55" s="108"/>
      <c r="W55" s="1"/>
      <c r="X55" s="1"/>
      <c r="Y55" s="99"/>
    </row>
    <row r="56" spans="1:25" x14ac:dyDescent="0.25">
      <c r="A56" s="103" t="s">
        <v>1919</v>
      </c>
      <c r="B56" s="72"/>
      <c r="C56" s="72"/>
      <c r="D56" s="104"/>
      <c r="E56" s="39"/>
      <c r="F56" s="47" t="s">
        <v>3528</v>
      </c>
      <c r="G56" s="41" t="s">
        <v>1103</v>
      </c>
      <c r="H56" s="40" t="s">
        <v>9</v>
      </c>
      <c r="I56" s="43">
        <v>12</v>
      </c>
      <c r="J56" s="44">
        <v>43009</v>
      </c>
      <c r="K56" s="105">
        <v>43009</v>
      </c>
      <c r="L56" s="105">
        <v>43100</v>
      </c>
      <c r="M56" s="42">
        <v>24</v>
      </c>
      <c r="N56" s="48">
        <v>0</v>
      </c>
      <c r="O56" s="106">
        <v>25</v>
      </c>
      <c r="P56" s="42">
        <f t="shared" si="0"/>
        <v>25</v>
      </c>
      <c r="Q56" s="42">
        <f t="shared" si="1"/>
        <v>104.16666666666667</v>
      </c>
      <c r="R56" s="107"/>
      <c r="S56" s="108"/>
      <c r="T56" s="108"/>
      <c r="U56" s="1"/>
      <c r="V56" s="108"/>
      <c r="W56" s="1"/>
      <c r="X56" s="1"/>
      <c r="Y56" s="99"/>
    </row>
    <row r="57" spans="1:25" x14ac:dyDescent="0.25">
      <c r="A57" s="103" t="s">
        <v>1919</v>
      </c>
      <c r="B57" s="72"/>
      <c r="C57" s="72"/>
      <c r="D57" s="104"/>
      <c r="E57" s="39"/>
      <c r="F57" s="47" t="s">
        <v>3529</v>
      </c>
      <c r="G57" s="41" t="s">
        <v>1104</v>
      </c>
      <c r="H57" s="40" t="s">
        <v>9</v>
      </c>
      <c r="I57" s="43">
        <v>12</v>
      </c>
      <c r="J57" s="44">
        <v>43009</v>
      </c>
      <c r="K57" s="105">
        <v>43009</v>
      </c>
      <c r="L57" s="105">
        <v>43100</v>
      </c>
      <c r="M57" s="42">
        <v>1</v>
      </c>
      <c r="N57" s="48">
        <v>0</v>
      </c>
      <c r="O57" s="106">
        <v>1</v>
      </c>
      <c r="P57" s="42">
        <f t="shared" si="0"/>
        <v>1</v>
      </c>
      <c r="Q57" s="42">
        <f t="shared" si="1"/>
        <v>100</v>
      </c>
      <c r="R57" s="107"/>
      <c r="S57" s="108"/>
      <c r="T57" s="108"/>
      <c r="U57" s="1"/>
      <c r="V57" s="108"/>
      <c r="W57" s="1"/>
      <c r="X57" s="1"/>
      <c r="Y57" s="99"/>
    </row>
    <row r="58" spans="1:25" x14ac:dyDescent="0.25">
      <c r="A58" s="103" t="s">
        <v>1919</v>
      </c>
      <c r="B58" s="72"/>
      <c r="C58" s="72"/>
      <c r="D58" s="104"/>
      <c r="E58" s="39"/>
      <c r="F58" s="47" t="s">
        <v>3532</v>
      </c>
      <c r="G58" s="41" t="s">
        <v>1105</v>
      </c>
      <c r="H58" s="40" t="s">
        <v>9</v>
      </c>
      <c r="I58" s="43">
        <v>12</v>
      </c>
      <c r="J58" s="44">
        <v>43009</v>
      </c>
      <c r="K58" s="105">
        <v>43009</v>
      </c>
      <c r="L58" s="105">
        <v>43100</v>
      </c>
      <c r="M58" s="42">
        <v>10</v>
      </c>
      <c r="N58" s="48">
        <v>0</v>
      </c>
      <c r="O58" s="106">
        <v>0</v>
      </c>
      <c r="P58" s="42">
        <f t="shared" si="0"/>
        <v>0</v>
      </c>
      <c r="Q58" s="42">
        <f t="shared" si="1"/>
        <v>0</v>
      </c>
      <c r="R58" s="107"/>
      <c r="S58" s="108"/>
      <c r="T58" s="108"/>
      <c r="U58" s="1"/>
      <c r="V58" s="108"/>
      <c r="W58" s="1"/>
      <c r="X58" s="1"/>
      <c r="Y58" s="99"/>
    </row>
    <row r="59" spans="1:25" x14ac:dyDescent="0.25">
      <c r="A59" s="103" t="s">
        <v>1919</v>
      </c>
      <c r="B59" s="72"/>
      <c r="C59" s="72"/>
      <c r="D59" s="104"/>
      <c r="E59" s="39"/>
      <c r="F59" s="47" t="s">
        <v>3533</v>
      </c>
      <c r="G59" s="41" t="s">
        <v>1106</v>
      </c>
      <c r="H59" s="40" t="s">
        <v>9</v>
      </c>
      <c r="I59" s="43">
        <v>12</v>
      </c>
      <c r="J59" s="44">
        <v>43009</v>
      </c>
      <c r="K59" s="105">
        <v>43009</v>
      </c>
      <c r="L59" s="105">
        <v>43100</v>
      </c>
      <c r="M59" s="42">
        <v>1</v>
      </c>
      <c r="N59" s="48">
        <v>0</v>
      </c>
      <c r="O59" s="106">
        <v>1</v>
      </c>
      <c r="P59" s="42">
        <f t="shared" si="0"/>
        <v>1</v>
      </c>
      <c r="Q59" s="42">
        <f t="shared" si="1"/>
        <v>100</v>
      </c>
      <c r="R59" s="107"/>
      <c r="S59" s="108"/>
      <c r="T59" s="108"/>
      <c r="U59" s="1"/>
      <c r="V59" s="108"/>
      <c r="W59" s="1"/>
      <c r="X59" s="1"/>
      <c r="Y59" s="99"/>
    </row>
    <row r="60" spans="1:25" x14ac:dyDescent="0.25">
      <c r="A60" s="103" t="s">
        <v>1919</v>
      </c>
      <c r="B60" s="72"/>
      <c r="C60" s="72"/>
      <c r="D60" s="104"/>
      <c r="E60" s="39"/>
      <c r="F60" s="47" t="s">
        <v>3493</v>
      </c>
      <c r="G60" s="41" t="s">
        <v>1107</v>
      </c>
      <c r="H60" s="40" t="s">
        <v>9</v>
      </c>
      <c r="I60" s="43">
        <v>12</v>
      </c>
      <c r="J60" s="44">
        <v>43009</v>
      </c>
      <c r="K60" s="105">
        <v>43009</v>
      </c>
      <c r="L60" s="105">
        <v>43100</v>
      </c>
      <c r="M60" s="42">
        <v>90</v>
      </c>
      <c r="N60" s="48">
        <v>0</v>
      </c>
      <c r="O60" s="106">
        <v>32</v>
      </c>
      <c r="P60" s="42">
        <f t="shared" si="0"/>
        <v>32</v>
      </c>
      <c r="Q60" s="42">
        <f t="shared" si="1"/>
        <v>35.555555555555557</v>
      </c>
      <c r="R60" s="107"/>
      <c r="S60" s="108"/>
      <c r="T60" s="108"/>
      <c r="U60" s="1"/>
      <c r="V60" s="108"/>
      <c r="W60" s="1"/>
      <c r="X60" s="1"/>
      <c r="Y60" s="99"/>
    </row>
    <row r="61" spans="1:25" x14ac:dyDescent="0.25">
      <c r="A61" s="103" t="s">
        <v>1919</v>
      </c>
      <c r="B61" s="72"/>
      <c r="C61" s="72"/>
      <c r="D61" s="104"/>
      <c r="E61" s="39"/>
      <c r="F61" s="47" t="s">
        <v>3494</v>
      </c>
      <c r="G61" s="41" t="s">
        <v>1108</v>
      </c>
      <c r="H61" s="40" t="s">
        <v>9</v>
      </c>
      <c r="I61" s="43">
        <v>12</v>
      </c>
      <c r="J61" s="44">
        <v>43009</v>
      </c>
      <c r="K61" s="105">
        <v>43009</v>
      </c>
      <c r="L61" s="105">
        <v>43100</v>
      </c>
      <c r="M61" s="42">
        <v>10</v>
      </c>
      <c r="N61" s="48">
        <v>0</v>
      </c>
      <c r="O61" s="106">
        <v>0</v>
      </c>
      <c r="P61" s="42">
        <f t="shared" si="0"/>
        <v>0</v>
      </c>
      <c r="Q61" s="42">
        <f t="shared" si="1"/>
        <v>0</v>
      </c>
      <c r="R61" s="107"/>
      <c r="S61" s="108"/>
      <c r="T61" s="108"/>
      <c r="U61" s="1"/>
      <c r="V61" s="108"/>
      <c r="W61" s="1"/>
      <c r="X61" s="1"/>
      <c r="Y61" s="99"/>
    </row>
    <row r="62" spans="1:25" x14ac:dyDescent="0.25">
      <c r="A62" s="103" t="s">
        <v>1919</v>
      </c>
      <c r="B62" s="72"/>
      <c r="C62" s="72"/>
      <c r="D62" s="104"/>
      <c r="E62" s="39"/>
      <c r="F62" s="47" t="s">
        <v>3496</v>
      </c>
      <c r="G62" s="41" t="s">
        <v>1109</v>
      </c>
      <c r="H62" s="40" t="s">
        <v>9</v>
      </c>
      <c r="I62" s="43">
        <v>12</v>
      </c>
      <c r="J62" s="44">
        <v>43009</v>
      </c>
      <c r="K62" s="105">
        <v>43009</v>
      </c>
      <c r="L62" s="105">
        <v>43100</v>
      </c>
      <c r="M62" s="42">
        <v>90</v>
      </c>
      <c r="N62" s="48">
        <v>0</v>
      </c>
      <c r="O62" s="106">
        <v>1</v>
      </c>
      <c r="P62" s="42">
        <f t="shared" si="0"/>
        <v>1</v>
      </c>
      <c r="Q62" s="42">
        <f t="shared" si="1"/>
        <v>1.1111111111111112</v>
      </c>
      <c r="R62" s="107"/>
      <c r="S62" s="108"/>
      <c r="T62" s="108"/>
      <c r="U62" s="1"/>
      <c r="V62" s="108"/>
      <c r="W62" s="1"/>
      <c r="X62" s="1"/>
      <c r="Y62" s="99"/>
    </row>
    <row r="63" spans="1:25" ht="45" x14ac:dyDescent="0.25">
      <c r="A63" s="103" t="s">
        <v>1919</v>
      </c>
      <c r="B63" s="72" t="s">
        <v>3631</v>
      </c>
      <c r="C63" s="72" t="s">
        <v>1110</v>
      </c>
      <c r="D63" s="104" t="s">
        <v>1776</v>
      </c>
      <c r="E63" s="39" t="s">
        <v>3632</v>
      </c>
      <c r="F63" s="47" t="s">
        <v>3546</v>
      </c>
      <c r="G63" s="41" t="s">
        <v>274</v>
      </c>
      <c r="H63" s="40" t="s">
        <v>9</v>
      </c>
      <c r="I63" s="43">
        <v>12</v>
      </c>
      <c r="J63" s="44">
        <v>43009</v>
      </c>
      <c r="K63" s="105">
        <v>43009</v>
      </c>
      <c r="L63" s="105">
        <v>43100</v>
      </c>
      <c r="M63" s="42">
        <v>1</v>
      </c>
      <c r="N63" s="48">
        <v>1</v>
      </c>
      <c r="O63" s="106">
        <v>1</v>
      </c>
      <c r="P63" s="42">
        <f t="shared" si="0"/>
        <v>2</v>
      </c>
      <c r="Q63" s="42">
        <f t="shared" si="1"/>
        <v>200</v>
      </c>
      <c r="R63" s="107"/>
      <c r="S63" s="108">
        <f>VLOOKUP(C63,'[7]Sumado depto y gestion incorp1'!$A$2:$C$297,3,FALSE)</f>
        <v>5339021826</v>
      </c>
      <c r="T63" s="108">
        <f>VLOOKUP(C63,'[7]Sumado depto y gestion incorp1'!$A$2:$D$297,4,FALSE)</f>
        <v>0</v>
      </c>
      <c r="U63" s="1">
        <f>VLOOKUP(C63,'[7]Sumado depto y gestion incorp1'!$A$2:$F$297,6,FALSE)</f>
        <v>5339021826</v>
      </c>
      <c r="V63" s="108">
        <f>VLOOKUP(C63,'[7]Sumado depto y gestion incorp1'!$A$2:$G$297,7,FALSE)</f>
        <v>0</v>
      </c>
      <c r="W63" s="1">
        <f t="shared" si="2"/>
        <v>5339021826</v>
      </c>
      <c r="X63" s="1">
        <f t="shared" si="3"/>
        <v>5339021826</v>
      </c>
      <c r="Y63" s="99"/>
    </row>
    <row r="64" spans="1:25" x14ac:dyDescent="0.25">
      <c r="A64" s="103" t="s">
        <v>1919</v>
      </c>
      <c r="B64" s="72"/>
      <c r="C64" s="72"/>
      <c r="D64" s="104"/>
      <c r="E64" s="39"/>
      <c r="F64" s="47" t="s">
        <v>3520</v>
      </c>
      <c r="G64" s="41" t="s">
        <v>1111</v>
      </c>
      <c r="H64" s="40" t="s">
        <v>9</v>
      </c>
      <c r="I64" s="43">
        <v>12</v>
      </c>
      <c r="J64" s="44">
        <v>43009</v>
      </c>
      <c r="K64" s="105">
        <v>43009</v>
      </c>
      <c r="L64" s="105">
        <v>43100</v>
      </c>
      <c r="M64" s="42">
        <v>1</v>
      </c>
      <c r="N64" s="48">
        <v>1</v>
      </c>
      <c r="O64" s="106">
        <v>1</v>
      </c>
      <c r="P64" s="42">
        <f t="shared" si="0"/>
        <v>2</v>
      </c>
      <c r="Q64" s="42">
        <f t="shared" si="1"/>
        <v>200</v>
      </c>
      <c r="R64" s="107"/>
      <c r="S64" s="108"/>
      <c r="T64" s="108"/>
      <c r="U64" s="1"/>
      <c r="V64" s="108"/>
      <c r="W64" s="1"/>
      <c r="X64" s="1"/>
      <c r="Y64" s="99"/>
    </row>
    <row r="65" spans="1:25" x14ac:dyDescent="0.25">
      <c r="A65" s="103" t="s">
        <v>1919</v>
      </c>
      <c r="B65" s="72"/>
      <c r="C65" s="72"/>
      <c r="D65" s="104"/>
      <c r="E65" s="39"/>
      <c r="F65" s="47" t="s">
        <v>3522</v>
      </c>
      <c r="G65" s="41" t="s">
        <v>1112</v>
      </c>
      <c r="H65" s="40" t="s">
        <v>9</v>
      </c>
      <c r="I65" s="43">
        <v>12</v>
      </c>
      <c r="J65" s="44">
        <v>43009</v>
      </c>
      <c r="K65" s="105">
        <v>43009</v>
      </c>
      <c r="L65" s="105">
        <v>43100</v>
      </c>
      <c r="M65" s="42">
        <v>1</v>
      </c>
      <c r="N65" s="48">
        <v>0</v>
      </c>
      <c r="O65" s="106">
        <v>1</v>
      </c>
      <c r="P65" s="42">
        <f t="shared" si="0"/>
        <v>1</v>
      </c>
      <c r="Q65" s="42">
        <f t="shared" si="1"/>
        <v>100</v>
      </c>
      <c r="R65" s="107"/>
      <c r="S65" s="108"/>
      <c r="T65" s="108"/>
      <c r="U65" s="1"/>
      <c r="V65" s="108"/>
      <c r="W65" s="1"/>
      <c r="X65" s="1"/>
      <c r="Y65" s="99"/>
    </row>
    <row r="66" spans="1:25" x14ac:dyDescent="0.25">
      <c r="A66" s="103" t="s">
        <v>1919</v>
      </c>
      <c r="B66" s="72"/>
      <c r="C66" s="72"/>
      <c r="D66" s="104"/>
      <c r="E66" s="39"/>
      <c r="F66" s="47" t="s">
        <v>3523</v>
      </c>
      <c r="G66" s="41" t="s">
        <v>1113</v>
      </c>
      <c r="H66" s="40" t="s">
        <v>9</v>
      </c>
      <c r="I66" s="43">
        <v>12</v>
      </c>
      <c r="J66" s="44">
        <v>43009</v>
      </c>
      <c r="K66" s="105">
        <v>43009</v>
      </c>
      <c r="L66" s="105">
        <v>43100</v>
      </c>
      <c r="M66" s="42">
        <v>1</v>
      </c>
      <c r="N66" s="48">
        <v>0</v>
      </c>
      <c r="O66" s="106">
        <v>1</v>
      </c>
      <c r="P66" s="42">
        <f t="shared" si="0"/>
        <v>1</v>
      </c>
      <c r="Q66" s="42">
        <f t="shared" si="1"/>
        <v>100</v>
      </c>
      <c r="R66" s="107"/>
      <c r="S66" s="108"/>
      <c r="T66" s="108"/>
      <c r="U66" s="1"/>
      <c r="V66" s="108"/>
      <c r="W66" s="1"/>
      <c r="X66" s="1"/>
      <c r="Y66" s="99"/>
    </row>
    <row r="67" spans="1:25" x14ac:dyDescent="0.25">
      <c r="A67" s="103" t="s">
        <v>1919</v>
      </c>
      <c r="B67" s="72"/>
      <c r="C67" s="72"/>
      <c r="D67" s="104"/>
      <c r="E67" s="39"/>
      <c r="F67" s="47" t="s">
        <v>3524</v>
      </c>
      <c r="G67" s="41" t="s">
        <v>1114</v>
      </c>
      <c r="H67" s="40" t="s">
        <v>9</v>
      </c>
      <c r="I67" s="43">
        <v>12</v>
      </c>
      <c r="J67" s="44">
        <v>43009</v>
      </c>
      <c r="K67" s="105">
        <v>43009</v>
      </c>
      <c r="L67" s="105">
        <v>43100</v>
      </c>
      <c r="M67" s="42">
        <v>2</v>
      </c>
      <c r="N67" s="48">
        <v>0</v>
      </c>
      <c r="O67" s="106">
        <v>2</v>
      </c>
      <c r="P67" s="42">
        <f t="shared" si="0"/>
        <v>2</v>
      </c>
      <c r="Q67" s="42">
        <f t="shared" si="1"/>
        <v>100</v>
      </c>
      <c r="R67" s="107"/>
      <c r="S67" s="108"/>
      <c r="T67" s="108"/>
      <c r="U67" s="1"/>
      <c r="V67" s="108"/>
      <c r="W67" s="1"/>
      <c r="X67" s="1"/>
      <c r="Y67" s="99"/>
    </row>
    <row r="68" spans="1:25" x14ac:dyDescent="0.25">
      <c r="A68" s="103" t="s">
        <v>1919</v>
      </c>
      <c r="B68" s="72"/>
      <c r="C68" s="72"/>
      <c r="D68" s="104"/>
      <c r="E68" s="39"/>
      <c r="F68" s="47" t="s">
        <v>3525</v>
      </c>
      <c r="G68" s="41" t="s">
        <v>1115</v>
      </c>
      <c r="H68" s="40" t="s">
        <v>9</v>
      </c>
      <c r="I68" s="43">
        <v>12</v>
      </c>
      <c r="J68" s="44">
        <v>43009</v>
      </c>
      <c r="K68" s="105">
        <v>43009</v>
      </c>
      <c r="L68" s="105">
        <v>43100</v>
      </c>
      <c r="M68" s="42">
        <v>7</v>
      </c>
      <c r="N68" s="48">
        <v>0</v>
      </c>
      <c r="O68" s="106">
        <v>7</v>
      </c>
      <c r="P68" s="42">
        <f t="shared" si="0"/>
        <v>7</v>
      </c>
      <c r="Q68" s="42">
        <f t="shared" si="1"/>
        <v>100</v>
      </c>
      <c r="R68" s="107"/>
      <c r="S68" s="108"/>
      <c r="T68" s="108"/>
      <c r="U68" s="1"/>
      <c r="V68" s="108"/>
      <c r="W68" s="1"/>
      <c r="X68" s="1"/>
      <c r="Y68" s="99"/>
    </row>
    <row r="69" spans="1:25" x14ac:dyDescent="0.25">
      <c r="A69" s="103" t="s">
        <v>1919</v>
      </c>
      <c r="B69" s="72"/>
      <c r="C69" s="72"/>
      <c r="D69" s="104"/>
      <c r="E69" s="39"/>
      <c r="F69" s="47" t="s">
        <v>3526</v>
      </c>
      <c r="G69" s="41" t="s">
        <v>1116</v>
      </c>
      <c r="H69" s="40" t="s">
        <v>9</v>
      </c>
      <c r="I69" s="43">
        <v>12</v>
      </c>
      <c r="J69" s="44">
        <v>43009</v>
      </c>
      <c r="K69" s="105">
        <v>43009</v>
      </c>
      <c r="L69" s="105">
        <v>43100</v>
      </c>
      <c r="M69" s="42">
        <v>7</v>
      </c>
      <c r="N69" s="48">
        <v>0</v>
      </c>
      <c r="O69" s="106">
        <v>7</v>
      </c>
      <c r="P69" s="42">
        <f t="shared" si="0"/>
        <v>7</v>
      </c>
      <c r="Q69" s="42">
        <f t="shared" si="1"/>
        <v>100</v>
      </c>
      <c r="R69" s="107"/>
      <c r="S69" s="108"/>
      <c r="T69" s="108"/>
      <c r="U69" s="1"/>
      <c r="V69" s="108"/>
      <c r="W69" s="1"/>
      <c r="X69" s="1"/>
      <c r="Y69" s="99"/>
    </row>
    <row r="70" spans="1:25" ht="75" x14ac:dyDescent="0.25">
      <c r="A70" s="103" t="s">
        <v>1919</v>
      </c>
      <c r="B70" s="72" t="s">
        <v>3633</v>
      </c>
      <c r="C70" s="72" t="s">
        <v>1117</v>
      </c>
      <c r="D70" s="104" t="s">
        <v>1777</v>
      </c>
      <c r="E70" s="39" t="s">
        <v>3634</v>
      </c>
      <c r="F70" s="47" t="s">
        <v>3520</v>
      </c>
      <c r="G70" s="41" t="s">
        <v>274</v>
      </c>
      <c r="H70" s="40" t="s">
        <v>9</v>
      </c>
      <c r="I70" s="43">
        <v>12</v>
      </c>
      <c r="J70" s="44">
        <v>43009</v>
      </c>
      <c r="K70" s="105">
        <v>43009</v>
      </c>
      <c r="L70" s="105">
        <v>43100</v>
      </c>
      <c r="M70" s="42">
        <v>1</v>
      </c>
      <c r="N70" s="48">
        <v>0</v>
      </c>
      <c r="O70" s="106">
        <v>1</v>
      </c>
      <c r="P70" s="42">
        <f t="shared" si="0"/>
        <v>1</v>
      </c>
      <c r="Q70" s="42">
        <f t="shared" si="1"/>
        <v>100</v>
      </c>
      <c r="R70" s="107"/>
      <c r="S70" s="108">
        <f>VLOOKUP(C70,'[7]Sumado depto y gestion incorp1'!$A$2:$C$297,3,FALSE)</f>
        <v>327951397</v>
      </c>
      <c r="T70" s="108">
        <f>VLOOKUP(C70,'[7]Sumado depto y gestion incorp1'!$A$2:$D$297,4,FALSE)</f>
        <v>0</v>
      </c>
      <c r="U70" s="1">
        <f>VLOOKUP(C70,'[7]Sumado depto y gestion incorp1'!$A$2:$F$297,6,FALSE)</f>
        <v>327951397</v>
      </c>
      <c r="V70" s="108">
        <f>VLOOKUP(C70,'[7]Sumado depto y gestion incorp1'!$A$2:$G$297,7,FALSE)</f>
        <v>0</v>
      </c>
      <c r="W70" s="1">
        <f t="shared" ref="W70:W114" si="4">S70+T70+Z70</f>
        <v>327951397</v>
      </c>
      <c r="X70" s="1">
        <f t="shared" ref="X70:X114" si="5">U70+V70+Y70</f>
        <v>327951397</v>
      </c>
      <c r="Y70" s="99"/>
    </row>
    <row r="71" spans="1:25" x14ac:dyDescent="0.25">
      <c r="A71" s="103" t="s">
        <v>1919</v>
      </c>
      <c r="B71" s="72"/>
      <c r="C71" s="72"/>
      <c r="D71" s="104"/>
      <c r="E71" s="39"/>
      <c r="F71" s="47" t="s">
        <v>3522</v>
      </c>
      <c r="G71" s="41" t="s">
        <v>273</v>
      </c>
      <c r="H71" s="40" t="s">
        <v>9</v>
      </c>
      <c r="I71" s="43">
        <v>12</v>
      </c>
      <c r="J71" s="44">
        <v>43009</v>
      </c>
      <c r="K71" s="105">
        <v>43009</v>
      </c>
      <c r="L71" s="105">
        <v>43100</v>
      </c>
      <c r="M71" s="42">
        <v>1</v>
      </c>
      <c r="N71" s="48">
        <v>0</v>
      </c>
      <c r="O71" s="106">
        <v>1</v>
      </c>
      <c r="P71" s="42">
        <f t="shared" si="0"/>
        <v>1</v>
      </c>
      <c r="Q71" s="42">
        <f t="shared" si="1"/>
        <v>100</v>
      </c>
      <c r="R71" s="107"/>
      <c r="S71" s="108"/>
      <c r="T71" s="108"/>
      <c r="U71" s="1"/>
      <c r="V71" s="108"/>
      <c r="W71" s="1"/>
      <c r="X71" s="1"/>
      <c r="Y71" s="99"/>
    </row>
    <row r="72" spans="1:25" x14ac:dyDescent="0.25">
      <c r="A72" s="103" t="s">
        <v>1919</v>
      </c>
      <c r="B72" s="72"/>
      <c r="C72" s="72"/>
      <c r="D72" s="104"/>
      <c r="E72" s="39"/>
      <c r="F72" s="47" t="s">
        <v>3523</v>
      </c>
      <c r="G72" s="41" t="s">
        <v>1118</v>
      </c>
      <c r="H72" s="40" t="s">
        <v>9</v>
      </c>
      <c r="I72" s="43">
        <v>12</v>
      </c>
      <c r="J72" s="44">
        <v>43009</v>
      </c>
      <c r="K72" s="105">
        <v>43009</v>
      </c>
      <c r="L72" s="105">
        <v>43100</v>
      </c>
      <c r="M72" s="42">
        <v>1</v>
      </c>
      <c r="N72" s="48">
        <v>0</v>
      </c>
      <c r="O72" s="106">
        <v>1</v>
      </c>
      <c r="P72" s="42">
        <f t="shared" si="0"/>
        <v>1</v>
      </c>
      <c r="Q72" s="42">
        <f t="shared" si="1"/>
        <v>100</v>
      </c>
      <c r="R72" s="107"/>
      <c r="S72" s="108"/>
      <c r="T72" s="108"/>
      <c r="U72" s="1"/>
      <c r="V72" s="108"/>
      <c r="W72" s="1"/>
      <c r="X72" s="1"/>
      <c r="Y72" s="99"/>
    </row>
    <row r="73" spans="1:25" x14ac:dyDescent="0.25">
      <c r="A73" s="103" t="s">
        <v>1919</v>
      </c>
      <c r="B73" s="72"/>
      <c r="C73" s="72"/>
      <c r="D73" s="104"/>
      <c r="E73" s="39"/>
      <c r="F73" s="47" t="s">
        <v>3524</v>
      </c>
      <c r="G73" s="41" t="s">
        <v>1119</v>
      </c>
      <c r="H73" s="40" t="s">
        <v>9</v>
      </c>
      <c r="I73" s="43">
        <v>12</v>
      </c>
      <c r="J73" s="44">
        <v>43009</v>
      </c>
      <c r="K73" s="105">
        <v>43009</v>
      </c>
      <c r="L73" s="105">
        <v>43100</v>
      </c>
      <c r="M73" s="42">
        <v>18</v>
      </c>
      <c r="N73" s="48">
        <v>9</v>
      </c>
      <c r="O73" s="106">
        <v>34</v>
      </c>
      <c r="P73" s="42">
        <f t="shared" si="0"/>
        <v>43</v>
      </c>
      <c r="Q73" s="42">
        <f t="shared" si="1"/>
        <v>238.88888888888889</v>
      </c>
      <c r="R73" s="107"/>
      <c r="S73" s="108"/>
      <c r="T73" s="108"/>
      <c r="U73" s="1"/>
      <c r="V73" s="108"/>
      <c r="W73" s="1"/>
      <c r="X73" s="1"/>
      <c r="Y73" s="99"/>
    </row>
    <row r="74" spans="1:25" x14ac:dyDescent="0.25">
      <c r="A74" s="103" t="s">
        <v>1919</v>
      </c>
      <c r="B74" s="72"/>
      <c r="C74" s="72"/>
      <c r="D74" s="104"/>
      <c r="E74" s="39"/>
      <c r="F74" s="47" t="s">
        <v>3525</v>
      </c>
      <c r="G74" s="41" t="s">
        <v>1120</v>
      </c>
      <c r="H74" s="40" t="s">
        <v>9</v>
      </c>
      <c r="I74" s="43">
        <v>12</v>
      </c>
      <c r="J74" s="44">
        <v>43009</v>
      </c>
      <c r="K74" s="105">
        <v>43009</v>
      </c>
      <c r="L74" s="105">
        <v>43100</v>
      </c>
      <c r="M74" s="42">
        <v>3</v>
      </c>
      <c r="N74" s="48">
        <v>0</v>
      </c>
      <c r="O74" s="106">
        <v>3</v>
      </c>
      <c r="P74" s="42">
        <f t="shared" si="0"/>
        <v>3</v>
      </c>
      <c r="Q74" s="42">
        <f t="shared" si="1"/>
        <v>100</v>
      </c>
      <c r="R74" s="107"/>
      <c r="S74" s="108"/>
      <c r="T74" s="108"/>
      <c r="U74" s="1"/>
      <c r="V74" s="108"/>
      <c r="W74" s="1"/>
      <c r="X74" s="1"/>
      <c r="Y74" s="99"/>
    </row>
    <row r="75" spans="1:25" ht="45" x14ac:dyDescent="0.25">
      <c r="A75" s="103" t="s">
        <v>1919</v>
      </c>
      <c r="B75" s="72" t="s">
        <v>3635</v>
      </c>
      <c r="C75" s="72" t="s">
        <v>1121</v>
      </c>
      <c r="D75" s="109" t="s">
        <v>1778</v>
      </c>
      <c r="E75" s="39" t="s">
        <v>3636</v>
      </c>
      <c r="F75" s="47" t="s">
        <v>3537</v>
      </c>
      <c r="G75" s="41" t="s">
        <v>1122</v>
      </c>
      <c r="H75" s="40" t="s">
        <v>9</v>
      </c>
      <c r="I75" s="43">
        <v>12</v>
      </c>
      <c r="J75" s="44">
        <v>43009</v>
      </c>
      <c r="K75" s="105">
        <v>43009</v>
      </c>
      <c r="L75" s="105">
        <v>43100</v>
      </c>
      <c r="M75" s="42">
        <v>5</v>
      </c>
      <c r="N75" s="48">
        <v>0</v>
      </c>
      <c r="O75" s="106">
        <v>3</v>
      </c>
      <c r="P75" s="42">
        <f t="shared" si="0"/>
        <v>3</v>
      </c>
      <c r="Q75" s="42">
        <f t="shared" si="1"/>
        <v>60</v>
      </c>
      <c r="R75" s="107"/>
      <c r="S75" s="108"/>
      <c r="T75" s="108"/>
      <c r="U75" s="1"/>
      <c r="V75" s="108"/>
      <c r="W75" s="1"/>
      <c r="X75" s="1"/>
      <c r="Y75" s="99"/>
    </row>
    <row r="76" spans="1:25" x14ac:dyDescent="0.25">
      <c r="A76" s="103" t="s">
        <v>1919</v>
      </c>
      <c r="B76" s="72"/>
      <c r="C76" s="72"/>
      <c r="D76" s="104"/>
      <c r="E76" s="39"/>
      <c r="F76" s="47" t="s">
        <v>3575</v>
      </c>
      <c r="G76" s="41" t="s">
        <v>1123</v>
      </c>
      <c r="H76" s="40" t="s">
        <v>9</v>
      </c>
      <c r="I76" s="43">
        <v>12</v>
      </c>
      <c r="J76" s="44">
        <v>43009</v>
      </c>
      <c r="K76" s="105">
        <v>43009</v>
      </c>
      <c r="L76" s="105">
        <v>43100</v>
      </c>
      <c r="M76" s="42">
        <v>1</v>
      </c>
      <c r="N76" s="48">
        <v>0</v>
      </c>
      <c r="O76" s="106">
        <v>1</v>
      </c>
      <c r="P76" s="42">
        <f t="shared" si="0"/>
        <v>1</v>
      </c>
      <c r="Q76" s="42">
        <f t="shared" si="1"/>
        <v>100</v>
      </c>
      <c r="R76" s="107"/>
      <c r="S76" s="108"/>
      <c r="T76" s="108"/>
      <c r="U76" s="1"/>
      <c r="V76" s="108"/>
      <c r="W76" s="1"/>
      <c r="X76" s="1"/>
      <c r="Y76" s="99"/>
    </row>
    <row r="77" spans="1:25" x14ac:dyDescent="0.25">
      <c r="A77" s="103" t="s">
        <v>1919</v>
      </c>
      <c r="B77" s="72"/>
      <c r="C77" s="72"/>
      <c r="D77" s="104"/>
      <c r="E77" s="39"/>
      <c r="F77" s="47" t="s">
        <v>3517</v>
      </c>
      <c r="G77" s="41" t="s">
        <v>1124</v>
      </c>
      <c r="H77" s="40" t="s">
        <v>9</v>
      </c>
      <c r="I77" s="43">
        <v>12</v>
      </c>
      <c r="J77" s="44">
        <v>43009</v>
      </c>
      <c r="K77" s="105">
        <v>43009</v>
      </c>
      <c r="L77" s="105">
        <v>43100</v>
      </c>
      <c r="M77" s="42">
        <v>4</v>
      </c>
      <c r="N77" s="48">
        <v>0</v>
      </c>
      <c r="O77" s="106">
        <v>0</v>
      </c>
      <c r="P77" s="42">
        <f t="shared" si="0"/>
        <v>0</v>
      </c>
      <c r="Q77" s="42">
        <f t="shared" si="1"/>
        <v>0</v>
      </c>
      <c r="R77" s="107"/>
      <c r="S77" s="108"/>
      <c r="T77" s="108"/>
      <c r="U77" s="1"/>
      <c r="V77" s="108"/>
      <c r="W77" s="1"/>
      <c r="X77" s="1"/>
      <c r="Y77" s="99"/>
    </row>
    <row r="78" spans="1:25" x14ac:dyDescent="0.25">
      <c r="A78" s="103" t="s">
        <v>1919</v>
      </c>
      <c r="B78" s="72"/>
      <c r="C78" s="72"/>
      <c r="D78" s="104"/>
      <c r="E78" s="39"/>
      <c r="F78" s="47" t="s">
        <v>3518</v>
      </c>
      <c r="G78" s="41" t="s">
        <v>274</v>
      </c>
      <c r="H78" s="40" t="s">
        <v>9</v>
      </c>
      <c r="I78" s="43">
        <v>12</v>
      </c>
      <c r="J78" s="44">
        <v>43009</v>
      </c>
      <c r="K78" s="105">
        <v>43009</v>
      </c>
      <c r="L78" s="105">
        <v>43100</v>
      </c>
      <c r="M78" s="42">
        <v>1</v>
      </c>
      <c r="N78" s="48">
        <v>0</v>
      </c>
      <c r="O78" s="106">
        <v>1</v>
      </c>
      <c r="P78" s="42">
        <f t="shared" si="0"/>
        <v>1</v>
      </c>
      <c r="Q78" s="42">
        <f t="shared" si="1"/>
        <v>100</v>
      </c>
      <c r="R78" s="107"/>
      <c r="S78" s="108"/>
      <c r="T78" s="108"/>
      <c r="U78" s="1"/>
      <c r="V78" s="108"/>
      <c r="W78" s="1"/>
      <c r="X78" s="1"/>
      <c r="Y78" s="99"/>
    </row>
    <row r="79" spans="1:25" x14ac:dyDescent="0.25">
      <c r="A79" s="103" t="s">
        <v>1919</v>
      </c>
      <c r="B79" s="72"/>
      <c r="C79" s="72"/>
      <c r="D79" s="104"/>
      <c r="E79" s="39"/>
      <c r="F79" s="47" t="s">
        <v>3519</v>
      </c>
      <c r="G79" s="41" t="s">
        <v>273</v>
      </c>
      <c r="H79" s="40" t="s">
        <v>9</v>
      </c>
      <c r="I79" s="43">
        <v>12</v>
      </c>
      <c r="J79" s="44">
        <v>43009</v>
      </c>
      <c r="K79" s="105">
        <v>43009</v>
      </c>
      <c r="L79" s="105">
        <v>43100</v>
      </c>
      <c r="M79" s="42">
        <v>1</v>
      </c>
      <c r="N79" s="48">
        <v>0</v>
      </c>
      <c r="O79" s="106">
        <v>1</v>
      </c>
      <c r="P79" s="42">
        <f t="shared" si="0"/>
        <v>1</v>
      </c>
      <c r="Q79" s="42">
        <f t="shared" si="1"/>
        <v>100</v>
      </c>
      <c r="R79" s="107"/>
      <c r="S79" s="108"/>
      <c r="T79" s="108"/>
      <c r="U79" s="1"/>
      <c r="V79" s="108"/>
      <c r="W79" s="1"/>
      <c r="X79" s="1"/>
      <c r="Y79" s="99"/>
    </row>
    <row r="80" spans="1:25" x14ac:dyDescent="0.25">
      <c r="A80" s="103" t="s">
        <v>1919</v>
      </c>
      <c r="B80" s="72"/>
      <c r="C80" s="72"/>
      <c r="D80" s="104"/>
      <c r="E80" s="39"/>
      <c r="F80" s="47" t="s">
        <v>3544</v>
      </c>
      <c r="G80" s="41" t="s">
        <v>1125</v>
      </c>
      <c r="H80" s="40" t="s">
        <v>9</v>
      </c>
      <c r="I80" s="43">
        <v>12</v>
      </c>
      <c r="J80" s="44">
        <v>43009</v>
      </c>
      <c r="K80" s="105">
        <v>43009</v>
      </c>
      <c r="L80" s="105">
        <v>43100</v>
      </c>
      <c r="M80" s="42">
        <v>1</v>
      </c>
      <c r="N80" s="48">
        <v>0</v>
      </c>
      <c r="O80" s="106">
        <v>0</v>
      </c>
      <c r="P80" s="42">
        <f t="shared" si="0"/>
        <v>0</v>
      </c>
      <c r="Q80" s="42">
        <f t="shared" si="1"/>
        <v>0</v>
      </c>
      <c r="R80" s="107"/>
      <c r="S80" s="108"/>
      <c r="T80" s="108"/>
      <c r="U80" s="1"/>
      <c r="V80" s="108"/>
      <c r="W80" s="1"/>
      <c r="X80" s="1"/>
      <c r="Y80" s="99"/>
    </row>
    <row r="81" spans="1:25" x14ac:dyDescent="0.25">
      <c r="A81" s="103" t="s">
        <v>1919</v>
      </c>
      <c r="B81" s="72"/>
      <c r="C81" s="72"/>
      <c r="D81" s="104"/>
      <c r="E81" s="39"/>
      <c r="F81" s="47" t="s">
        <v>3545</v>
      </c>
      <c r="G81" s="41" t="s">
        <v>1126</v>
      </c>
      <c r="H81" s="40" t="s">
        <v>9</v>
      </c>
      <c r="I81" s="43">
        <v>12</v>
      </c>
      <c r="J81" s="44">
        <v>43009</v>
      </c>
      <c r="K81" s="105">
        <v>43009</v>
      </c>
      <c r="L81" s="105">
        <v>43100</v>
      </c>
      <c r="M81" s="42">
        <v>125</v>
      </c>
      <c r="N81" s="48">
        <v>0</v>
      </c>
      <c r="O81" s="106">
        <v>0</v>
      </c>
      <c r="P81" s="42">
        <f t="shared" si="0"/>
        <v>0</v>
      </c>
      <c r="Q81" s="42">
        <f t="shared" si="1"/>
        <v>0</v>
      </c>
      <c r="R81" s="107"/>
      <c r="S81" s="108"/>
      <c r="T81" s="108"/>
      <c r="U81" s="1"/>
      <c r="V81" s="108"/>
      <c r="W81" s="1"/>
      <c r="X81" s="1"/>
      <c r="Y81" s="99"/>
    </row>
    <row r="82" spans="1:25" x14ac:dyDescent="0.25">
      <c r="A82" s="103" t="s">
        <v>1919</v>
      </c>
      <c r="B82" s="72"/>
      <c r="C82" s="72"/>
      <c r="D82" s="104"/>
      <c r="E82" s="39"/>
      <c r="F82" s="47" t="s">
        <v>3546</v>
      </c>
      <c r="G82" s="41" t="s">
        <v>1127</v>
      </c>
      <c r="H82" s="40" t="s">
        <v>9</v>
      </c>
      <c r="I82" s="43">
        <v>12</v>
      </c>
      <c r="J82" s="44">
        <v>43009</v>
      </c>
      <c r="K82" s="105">
        <v>43009</v>
      </c>
      <c r="L82" s="105">
        <v>43100</v>
      </c>
      <c r="M82" s="42">
        <v>125</v>
      </c>
      <c r="N82" s="48">
        <v>0</v>
      </c>
      <c r="O82" s="106">
        <v>0</v>
      </c>
      <c r="P82" s="42">
        <f t="shared" si="0"/>
        <v>0</v>
      </c>
      <c r="Q82" s="42">
        <f t="shared" si="1"/>
        <v>0</v>
      </c>
      <c r="R82" s="107"/>
      <c r="S82" s="108"/>
      <c r="T82" s="108"/>
      <c r="U82" s="1"/>
      <c r="V82" s="108"/>
      <c r="W82" s="1"/>
      <c r="X82" s="1"/>
      <c r="Y82" s="99"/>
    </row>
    <row r="83" spans="1:25" ht="45" x14ac:dyDescent="0.25">
      <c r="A83" s="103" t="s">
        <v>1919</v>
      </c>
      <c r="B83" s="72" t="s">
        <v>3618</v>
      </c>
      <c r="C83" s="72" t="s">
        <v>1128</v>
      </c>
      <c r="D83" s="104" t="s">
        <v>1779</v>
      </c>
      <c r="E83" s="39" t="s">
        <v>3637</v>
      </c>
      <c r="F83" s="47" t="s">
        <v>3519</v>
      </c>
      <c r="G83" s="41" t="s">
        <v>274</v>
      </c>
      <c r="H83" s="40" t="s">
        <v>9</v>
      </c>
      <c r="I83" s="43">
        <v>12</v>
      </c>
      <c r="J83" s="44">
        <v>43009</v>
      </c>
      <c r="K83" s="105">
        <v>43009</v>
      </c>
      <c r="L83" s="105">
        <v>43100</v>
      </c>
      <c r="M83" s="42">
        <v>1</v>
      </c>
      <c r="N83" s="48">
        <v>1</v>
      </c>
      <c r="O83" s="106">
        <v>1</v>
      </c>
      <c r="P83" s="42">
        <f t="shared" si="0"/>
        <v>2</v>
      </c>
      <c r="Q83" s="42">
        <f t="shared" si="1"/>
        <v>200</v>
      </c>
      <c r="R83" s="107"/>
      <c r="S83" s="108">
        <f>VLOOKUP(C83,'[7]Sumado depto y gestion incorp1'!$A$2:$C$297,3,FALSE)</f>
        <v>3505912518</v>
      </c>
      <c r="T83" s="108">
        <f>VLOOKUP(C83,'[7]Sumado depto y gestion incorp1'!$A$2:$D$297,4,FALSE)</f>
        <v>0</v>
      </c>
      <c r="U83" s="1">
        <f>VLOOKUP(C83,'[7]Sumado depto y gestion incorp1'!$A$2:$F$297,6,FALSE)</f>
        <v>3505912518</v>
      </c>
      <c r="V83" s="108">
        <f>VLOOKUP(C83,'[7]Sumado depto y gestion incorp1'!$A$2:$G$297,7,FALSE)</f>
        <v>0</v>
      </c>
      <c r="W83" s="1">
        <f t="shared" si="4"/>
        <v>3505912518</v>
      </c>
      <c r="X83" s="1">
        <f t="shared" si="5"/>
        <v>3505912518</v>
      </c>
      <c r="Y83" s="99"/>
    </row>
    <row r="84" spans="1:25" x14ac:dyDescent="0.25">
      <c r="A84" s="103" t="s">
        <v>1919</v>
      </c>
      <c r="B84" s="72"/>
      <c r="C84" s="72"/>
      <c r="D84" s="104"/>
      <c r="E84" s="39"/>
      <c r="F84" s="47" t="s">
        <v>3544</v>
      </c>
      <c r="G84" s="41" t="s">
        <v>273</v>
      </c>
      <c r="H84" s="40" t="s">
        <v>9</v>
      </c>
      <c r="I84" s="43">
        <v>12</v>
      </c>
      <c r="J84" s="44">
        <v>43009</v>
      </c>
      <c r="K84" s="105">
        <v>43009</v>
      </c>
      <c r="L84" s="105">
        <v>43100</v>
      </c>
      <c r="M84" s="42">
        <v>1</v>
      </c>
      <c r="N84" s="48">
        <v>1</v>
      </c>
      <c r="O84" s="106">
        <v>1</v>
      </c>
      <c r="P84" s="42">
        <f t="shared" si="0"/>
        <v>2</v>
      </c>
      <c r="Q84" s="42">
        <f t="shared" si="1"/>
        <v>200</v>
      </c>
      <c r="R84" s="107"/>
      <c r="S84" s="108"/>
      <c r="T84" s="108"/>
      <c r="U84" s="1"/>
      <c r="V84" s="108"/>
      <c r="W84" s="1"/>
      <c r="X84" s="1"/>
      <c r="Y84" s="99"/>
    </row>
    <row r="85" spans="1:25" x14ac:dyDescent="0.25">
      <c r="A85" s="103" t="s">
        <v>1919</v>
      </c>
      <c r="B85" s="72"/>
      <c r="C85" s="72"/>
      <c r="D85" s="104"/>
      <c r="E85" s="39"/>
      <c r="F85" s="47" t="s">
        <v>3545</v>
      </c>
      <c r="G85" s="41" t="s">
        <v>1129</v>
      </c>
      <c r="H85" s="40" t="s">
        <v>9</v>
      </c>
      <c r="I85" s="43">
        <v>12</v>
      </c>
      <c r="J85" s="44">
        <v>43009</v>
      </c>
      <c r="K85" s="105">
        <v>43009</v>
      </c>
      <c r="L85" s="105">
        <v>43100</v>
      </c>
      <c r="M85" s="42">
        <v>1</v>
      </c>
      <c r="N85" s="48">
        <v>0</v>
      </c>
      <c r="O85" s="106">
        <v>1</v>
      </c>
      <c r="P85" s="42">
        <f t="shared" si="0"/>
        <v>1</v>
      </c>
      <c r="Q85" s="42">
        <f t="shared" si="1"/>
        <v>100</v>
      </c>
      <c r="R85" s="107"/>
      <c r="S85" s="108"/>
      <c r="T85" s="108"/>
      <c r="U85" s="1"/>
      <c r="V85" s="108"/>
      <c r="W85" s="1"/>
      <c r="X85" s="1"/>
      <c r="Y85" s="99"/>
    </row>
    <row r="86" spans="1:25" x14ac:dyDescent="0.25">
      <c r="A86" s="103" t="s">
        <v>1919</v>
      </c>
      <c r="B86" s="72"/>
      <c r="C86" s="72"/>
      <c r="D86" s="104"/>
      <c r="E86" s="39"/>
      <c r="F86" s="47" t="s">
        <v>3546</v>
      </c>
      <c r="G86" s="41" t="s">
        <v>1130</v>
      </c>
      <c r="H86" s="40" t="s">
        <v>9</v>
      </c>
      <c r="I86" s="43">
        <v>12</v>
      </c>
      <c r="J86" s="44">
        <v>43009</v>
      </c>
      <c r="K86" s="105">
        <v>43009</v>
      </c>
      <c r="L86" s="105">
        <v>43100</v>
      </c>
      <c r="M86" s="42">
        <v>7</v>
      </c>
      <c r="N86" s="48">
        <v>0</v>
      </c>
      <c r="O86" s="106">
        <v>7</v>
      </c>
      <c r="P86" s="42">
        <f t="shared" si="0"/>
        <v>7</v>
      </c>
      <c r="Q86" s="42">
        <f t="shared" si="1"/>
        <v>100</v>
      </c>
      <c r="R86" s="107"/>
      <c r="S86" s="108"/>
      <c r="T86" s="108"/>
      <c r="U86" s="1"/>
      <c r="V86" s="108"/>
      <c r="W86" s="1"/>
      <c r="X86" s="1"/>
      <c r="Y86" s="99"/>
    </row>
    <row r="87" spans="1:25" ht="75" x14ac:dyDescent="0.25">
      <c r="A87" s="103" t="s">
        <v>1919</v>
      </c>
      <c r="B87" s="72" t="s">
        <v>3638</v>
      </c>
      <c r="C87" s="72" t="s">
        <v>1131</v>
      </c>
      <c r="D87" s="104" t="s">
        <v>1780</v>
      </c>
      <c r="E87" s="39" t="s">
        <v>3639</v>
      </c>
      <c r="F87" s="47" t="s">
        <v>3493</v>
      </c>
      <c r="G87" s="41" t="s">
        <v>1132</v>
      </c>
      <c r="H87" s="40" t="s">
        <v>9</v>
      </c>
      <c r="I87" s="43">
        <v>12</v>
      </c>
      <c r="J87" s="44">
        <v>43009</v>
      </c>
      <c r="K87" s="105">
        <v>43009</v>
      </c>
      <c r="L87" s="105">
        <v>43100</v>
      </c>
      <c r="M87" s="42">
        <v>1</v>
      </c>
      <c r="N87" s="48">
        <v>1</v>
      </c>
      <c r="O87" s="106">
        <v>0</v>
      </c>
      <c r="P87" s="42">
        <f t="shared" si="0"/>
        <v>1</v>
      </c>
      <c r="Q87" s="42">
        <f t="shared" si="1"/>
        <v>100</v>
      </c>
      <c r="R87" s="107"/>
      <c r="S87" s="108">
        <f>VLOOKUP(C87,'[7]Sumado depto y gestion incorp1'!$A$2:$C$297,3,FALSE)</f>
        <v>14461986857</v>
      </c>
      <c r="T87" s="108">
        <f>VLOOKUP(C87,'[7]Sumado depto y gestion incorp1'!$A$2:$D$297,4,FALSE)</f>
        <v>0</v>
      </c>
      <c r="U87" s="1">
        <f>VLOOKUP(C87,'[7]Sumado depto y gestion incorp1'!$A$2:$F$297,6,FALSE)</f>
        <v>14461986857</v>
      </c>
      <c r="V87" s="108">
        <f>VLOOKUP(C87,'[7]Sumado depto y gestion incorp1'!$A$2:$G$297,7,FALSE)</f>
        <v>0</v>
      </c>
      <c r="W87" s="1">
        <f t="shared" si="4"/>
        <v>14461986857</v>
      </c>
      <c r="X87" s="1">
        <f t="shared" si="5"/>
        <v>14461986857</v>
      </c>
      <c r="Y87" s="99"/>
    </row>
    <row r="88" spans="1:25" x14ac:dyDescent="0.25">
      <c r="A88" s="103" t="s">
        <v>1919</v>
      </c>
      <c r="B88" s="72"/>
      <c r="C88" s="72"/>
      <c r="D88" s="104"/>
      <c r="E88" s="39"/>
      <c r="F88" s="47" t="s">
        <v>3494</v>
      </c>
      <c r="G88" s="41" t="s">
        <v>1133</v>
      </c>
      <c r="H88" s="40" t="s">
        <v>9</v>
      </c>
      <c r="I88" s="43">
        <v>12</v>
      </c>
      <c r="J88" s="44">
        <v>43009</v>
      </c>
      <c r="K88" s="105">
        <v>43009</v>
      </c>
      <c r="L88" s="105">
        <v>43100</v>
      </c>
      <c r="M88" s="42">
        <v>1</v>
      </c>
      <c r="N88" s="48">
        <v>1</v>
      </c>
      <c r="O88" s="106">
        <v>0</v>
      </c>
      <c r="P88" s="42">
        <f t="shared" si="0"/>
        <v>1</v>
      </c>
      <c r="Q88" s="42">
        <f t="shared" si="1"/>
        <v>100</v>
      </c>
      <c r="R88" s="107"/>
      <c r="S88" s="108"/>
      <c r="T88" s="108"/>
      <c r="U88" s="1"/>
      <c r="V88" s="108"/>
      <c r="W88" s="1"/>
      <c r="X88" s="1"/>
      <c r="Y88" s="99"/>
    </row>
    <row r="89" spans="1:25" x14ac:dyDescent="0.25">
      <c r="A89" s="103" t="s">
        <v>1919</v>
      </c>
      <c r="B89" s="72"/>
      <c r="C89" s="72"/>
      <c r="D89" s="104"/>
      <c r="E89" s="39"/>
      <c r="F89" s="47" t="s">
        <v>3496</v>
      </c>
      <c r="G89" s="41" t="s">
        <v>1134</v>
      </c>
      <c r="H89" s="40" t="s">
        <v>9</v>
      </c>
      <c r="I89" s="43">
        <v>12</v>
      </c>
      <c r="J89" s="44">
        <v>43009</v>
      </c>
      <c r="K89" s="105">
        <v>43009</v>
      </c>
      <c r="L89" s="105">
        <v>43100</v>
      </c>
      <c r="M89" s="42">
        <v>1</v>
      </c>
      <c r="N89" s="48">
        <v>1</v>
      </c>
      <c r="O89" s="106">
        <v>0</v>
      </c>
      <c r="P89" s="42">
        <f t="shared" si="0"/>
        <v>1</v>
      </c>
      <c r="Q89" s="42">
        <f t="shared" si="1"/>
        <v>100</v>
      </c>
      <c r="R89" s="107"/>
      <c r="S89" s="108"/>
      <c r="T89" s="108"/>
      <c r="U89" s="1"/>
      <c r="V89" s="108"/>
      <c r="W89" s="1"/>
      <c r="X89" s="1"/>
      <c r="Y89" s="99"/>
    </row>
    <row r="90" spans="1:25" x14ac:dyDescent="0.25">
      <c r="A90" s="103" t="s">
        <v>1919</v>
      </c>
      <c r="B90" s="72"/>
      <c r="C90" s="72"/>
      <c r="D90" s="104"/>
      <c r="E90" s="39"/>
      <c r="F90" s="47" t="s">
        <v>3498</v>
      </c>
      <c r="G90" s="41" t="s">
        <v>1135</v>
      </c>
      <c r="H90" s="40" t="s">
        <v>9</v>
      </c>
      <c r="I90" s="43">
        <v>12</v>
      </c>
      <c r="J90" s="44">
        <v>43009</v>
      </c>
      <c r="K90" s="105">
        <v>43009</v>
      </c>
      <c r="L90" s="105">
        <v>43100</v>
      </c>
      <c r="M90" s="42">
        <v>1</v>
      </c>
      <c r="N90" s="48">
        <v>1</v>
      </c>
      <c r="O90" s="106">
        <v>0</v>
      </c>
      <c r="P90" s="42">
        <f t="shared" si="0"/>
        <v>1</v>
      </c>
      <c r="Q90" s="42">
        <f t="shared" si="1"/>
        <v>100</v>
      </c>
      <c r="R90" s="107"/>
      <c r="S90" s="108"/>
      <c r="T90" s="108"/>
      <c r="U90" s="1"/>
      <c r="V90" s="108"/>
      <c r="W90" s="1"/>
      <c r="X90" s="1"/>
      <c r="Y90" s="99"/>
    </row>
    <row r="91" spans="1:25" x14ac:dyDescent="0.25">
      <c r="A91" s="103" t="s">
        <v>1919</v>
      </c>
      <c r="B91" s="72"/>
      <c r="C91" s="72"/>
      <c r="D91" s="104"/>
      <c r="E91" s="39"/>
      <c r="F91" s="47" t="s">
        <v>3500</v>
      </c>
      <c r="G91" s="41" t="s">
        <v>1136</v>
      </c>
      <c r="H91" s="40" t="s">
        <v>9</v>
      </c>
      <c r="I91" s="43">
        <v>12</v>
      </c>
      <c r="J91" s="44">
        <v>43009</v>
      </c>
      <c r="K91" s="105">
        <v>43009</v>
      </c>
      <c r="L91" s="105">
        <v>43100</v>
      </c>
      <c r="M91" s="42">
        <v>1</v>
      </c>
      <c r="N91" s="48">
        <v>1</v>
      </c>
      <c r="O91" s="106">
        <v>0</v>
      </c>
      <c r="P91" s="42">
        <f t="shared" si="0"/>
        <v>1</v>
      </c>
      <c r="Q91" s="42">
        <f t="shared" si="1"/>
        <v>100</v>
      </c>
      <c r="R91" s="107"/>
      <c r="S91" s="108"/>
      <c r="T91" s="108"/>
      <c r="U91" s="1"/>
      <c r="V91" s="108"/>
      <c r="W91" s="1"/>
      <c r="X91" s="1"/>
      <c r="Y91" s="99"/>
    </row>
    <row r="92" spans="1:25" x14ac:dyDescent="0.25">
      <c r="A92" s="103" t="s">
        <v>1919</v>
      </c>
      <c r="B92" s="72"/>
      <c r="C92" s="72"/>
      <c r="D92" s="104"/>
      <c r="E92" s="39"/>
      <c r="F92" s="47" t="s">
        <v>3502</v>
      </c>
      <c r="G92" s="41" t="s">
        <v>1137</v>
      </c>
      <c r="H92" s="40" t="s">
        <v>9</v>
      </c>
      <c r="I92" s="43">
        <v>12</v>
      </c>
      <c r="J92" s="44">
        <v>43009</v>
      </c>
      <c r="K92" s="105">
        <v>43009</v>
      </c>
      <c r="L92" s="105">
        <v>43100</v>
      </c>
      <c r="M92" s="42">
        <v>2</v>
      </c>
      <c r="N92" s="48">
        <v>1</v>
      </c>
      <c r="O92" s="106">
        <v>1</v>
      </c>
      <c r="P92" s="42">
        <f t="shared" si="0"/>
        <v>2</v>
      </c>
      <c r="Q92" s="42">
        <f t="shared" si="1"/>
        <v>100</v>
      </c>
      <c r="R92" s="107"/>
      <c r="S92" s="108"/>
      <c r="T92" s="108"/>
      <c r="U92" s="1"/>
      <c r="V92" s="108"/>
      <c r="W92" s="1"/>
      <c r="X92" s="1"/>
      <c r="Y92" s="99"/>
    </row>
    <row r="93" spans="1:25" x14ac:dyDescent="0.25">
      <c r="A93" s="103" t="s">
        <v>1919</v>
      </c>
      <c r="B93" s="72"/>
      <c r="C93" s="72"/>
      <c r="D93" s="104"/>
      <c r="E93" s="39"/>
      <c r="F93" s="47" t="s">
        <v>3504</v>
      </c>
      <c r="G93" s="41" t="s">
        <v>1138</v>
      </c>
      <c r="H93" s="40" t="s">
        <v>9</v>
      </c>
      <c r="I93" s="43">
        <v>12</v>
      </c>
      <c r="J93" s="44">
        <v>43009</v>
      </c>
      <c r="K93" s="105">
        <v>43009</v>
      </c>
      <c r="L93" s="105">
        <v>43100</v>
      </c>
      <c r="M93" s="42">
        <v>1</v>
      </c>
      <c r="N93" s="48">
        <v>1</v>
      </c>
      <c r="O93" s="106">
        <v>0</v>
      </c>
      <c r="P93" s="42">
        <f t="shared" si="0"/>
        <v>1</v>
      </c>
      <c r="Q93" s="42">
        <f t="shared" si="1"/>
        <v>100</v>
      </c>
      <c r="R93" s="107"/>
      <c r="S93" s="108"/>
      <c r="T93" s="108"/>
      <c r="U93" s="1"/>
      <c r="V93" s="108"/>
      <c r="W93" s="1"/>
      <c r="X93" s="1"/>
      <c r="Y93" s="99"/>
    </row>
    <row r="94" spans="1:25" x14ac:dyDescent="0.25">
      <c r="A94" s="103" t="s">
        <v>1919</v>
      </c>
      <c r="B94" s="72"/>
      <c r="C94" s="72"/>
      <c r="D94" s="104"/>
      <c r="E94" s="39"/>
      <c r="F94" s="47" t="s">
        <v>3506</v>
      </c>
      <c r="G94" s="41" t="s">
        <v>1139</v>
      </c>
      <c r="H94" s="40" t="s">
        <v>9</v>
      </c>
      <c r="I94" s="43">
        <v>12</v>
      </c>
      <c r="J94" s="44">
        <v>43009</v>
      </c>
      <c r="K94" s="105">
        <v>43009</v>
      </c>
      <c r="L94" s="105">
        <v>43100</v>
      </c>
      <c r="M94" s="42">
        <v>1</v>
      </c>
      <c r="N94" s="48">
        <v>1</v>
      </c>
      <c r="O94" s="106">
        <v>0</v>
      </c>
      <c r="P94" s="42">
        <f t="shared" si="0"/>
        <v>1</v>
      </c>
      <c r="Q94" s="42">
        <f t="shared" si="1"/>
        <v>100</v>
      </c>
      <c r="R94" s="107"/>
      <c r="S94" s="108"/>
      <c r="T94" s="108"/>
      <c r="U94" s="1"/>
      <c r="V94" s="108"/>
      <c r="W94" s="1"/>
      <c r="X94" s="1"/>
      <c r="Y94" s="99"/>
    </row>
    <row r="95" spans="1:25" x14ac:dyDescent="0.25">
      <c r="A95" s="103" t="s">
        <v>1919</v>
      </c>
      <c r="B95" s="72"/>
      <c r="C95" s="72"/>
      <c r="D95" s="104"/>
      <c r="E95" s="39"/>
      <c r="F95" s="47" t="s">
        <v>3508</v>
      </c>
      <c r="G95" s="41" t="s">
        <v>1140</v>
      </c>
      <c r="H95" s="40" t="s">
        <v>9</v>
      </c>
      <c r="I95" s="43">
        <v>12</v>
      </c>
      <c r="J95" s="44">
        <v>43009</v>
      </c>
      <c r="K95" s="105">
        <v>43009</v>
      </c>
      <c r="L95" s="105">
        <v>43100</v>
      </c>
      <c r="M95" s="42">
        <v>1</v>
      </c>
      <c r="N95" s="48">
        <v>1</v>
      </c>
      <c r="O95" s="106">
        <v>0</v>
      </c>
      <c r="P95" s="42">
        <f t="shared" si="0"/>
        <v>1</v>
      </c>
      <c r="Q95" s="42">
        <f t="shared" si="1"/>
        <v>100</v>
      </c>
      <c r="R95" s="107"/>
      <c r="S95" s="108"/>
      <c r="T95" s="108"/>
      <c r="U95" s="1"/>
      <c r="V95" s="108"/>
      <c r="W95" s="1"/>
      <c r="X95" s="1"/>
      <c r="Y95" s="99"/>
    </row>
    <row r="96" spans="1:25" x14ac:dyDescent="0.25">
      <c r="A96" s="103" t="s">
        <v>1919</v>
      </c>
      <c r="B96" s="72"/>
      <c r="C96" s="72"/>
      <c r="D96" s="104"/>
      <c r="E96" s="39"/>
      <c r="F96" s="47" t="s">
        <v>3510</v>
      </c>
      <c r="G96" s="41" t="s">
        <v>1141</v>
      </c>
      <c r="H96" s="40" t="s">
        <v>9</v>
      </c>
      <c r="I96" s="43">
        <v>12</v>
      </c>
      <c r="J96" s="44">
        <v>43009</v>
      </c>
      <c r="K96" s="105">
        <v>43009</v>
      </c>
      <c r="L96" s="105">
        <v>43100</v>
      </c>
      <c r="M96" s="42">
        <v>1</v>
      </c>
      <c r="N96" s="48">
        <v>0</v>
      </c>
      <c r="O96" s="106">
        <v>0</v>
      </c>
      <c r="P96" s="42">
        <f t="shared" si="0"/>
        <v>0</v>
      </c>
      <c r="Q96" s="42">
        <f t="shared" si="1"/>
        <v>0</v>
      </c>
      <c r="R96" s="107"/>
      <c r="S96" s="108"/>
      <c r="T96" s="108"/>
      <c r="U96" s="1"/>
      <c r="V96" s="108"/>
      <c r="W96" s="1"/>
      <c r="X96" s="1"/>
      <c r="Y96" s="99"/>
    </row>
    <row r="97" spans="1:25" x14ac:dyDescent="0.25">
      <c r="A97" s="103" t="s">
        <v>1919</v>
      </c>
      <c r="B97" s="72"/>
      <c r="C97" s="72"/>
      <c r="D97" s="104"/>
      <c r="E97" s="39"/>
      <c r="F97" s="47" t="s">
        <v>3512</v>
      </c>
      <c r="G97" s="41" t="s">
        <v>1142</v>
      </c>
      <c r="H97" s="40" t="s">
        <v>9</v>
      </c>
      <c r="I97" s="43">
        <v>12</v>
      </c>
      <c r="J97" s="44">
        <v>43009</v>
      </c>
      <c r="K97" s="105">
        <v>43009</v>
      </c>
      <c r="L97" s="105">
        <v>43100</v>
      </c>
      <c r="M97" s="42">
        <v>1</v>
      </c>
      <c r="N97" s="48">
        <v>1</v>
      </c>
      <c r="O97" s="106">
        <v>0</v>
      </c>
      <c r="P97" s="42">
        <f t="shared" si="0"/>
        <v>1</v>
      </c>
      <c r="Q97" s="42">
        <f t="shared" si="1"/>
        <v>100</v>
      </c>
      <c r="R97" s="107"/>
      <c r="S97" s="108"/>
      <c r="T97" s="108"/>
      <c r="U97" s="1"/>
      <c r="V97" s="108"/>
      <c r="W97" s="1"/>
      <c r="X97" s="1"/>
      <c r="Y97" s="99"/>
    </row>
    <row r="98" spans="1:25" x14ac:dyDescent="0.25">
      <c r="A98" s="103" t="s">
        <v>1919</v>
      </c>
      <c r="B98" s="72"/>
      <c r="C98" s="72"/>
      <c r="D98" s="104"/>
      <c r="E98" s="39"/>
      <c r="F98" s="47" t="s">
        <v>3514</v>
      </c>
      <c r="G98" s="41" t="s">
        <v>1143</v>
      </c>
      <c r="H98" s="40" t="s">
        <v>9</v>
      </c>
      <c r="I98" s="43">
        <v>12</v>
      </c>
      <c r="J98" s="44">
        <v>43009</v>
      </c>
      <c r="K98" s="105">
        <v>43009</v>
      </c>
      <c r="L98" s="105">
        <v>43100</v>
      </c>
      <c r="M98" s="42">
        <v>1</v>
      </c>
      <c r="N98" s="48">
        <v>1</v>
      </c>
      <c r="O98" s="106">
        <v>0</v>
      </c>
      <c r="P98" s="42">
        <f t="shared" si="0"/>
        <v>1</v>
      </c>
      <c r="Q98" s="42">
        <f t="shared" si="1"/>
        <v>100</v>
      </c>
      <c r="R98" s="107"/>
      <c r="S98" s="108"/>
      <c r="T98" s="108"/>
      <c r="U98" s="1"/>
      <c r="V98" s="108"/>
      <c r="W98" s="1"/>
      <c r="X98" s="1"/>
      <c r="Y98" s="99"/>
    </row>
    <row r="99" spans="1:25" x14ac:dyDescent="0.25">
      <c r="A99" s="103" t="s">
        <v>1919</v>
      </c>
      <c r="B99" s="72"/>
      <c r="C99" s="72"/>
      <c r="D99" s="104"/>
      <c r="E99" s="39"/>
      <c r="F99" s="47" t="s">
        <v>3534</v>
      </c>
      <c r="G99" s="41" t="s">
        <v>1144</v>
      </c>
      <c r="H99" s="40" t="s">
        <v>9</v>
      </c>
      <c r="I99" s="43">
        <v>12</v>
      </c>
      <c r="J99" s="44">
        <v>43009</v>
      </c>
      <c r="K99" s="105">
        <v>43009</v>
      </c>
      <c r="L99" s="105">
        <v>43100</v>
      </c>
      <c r="M99" s="42">
        <v>3</v>
      </c>
      <c r="N99" s="48">
        <v>1</v>
      </c>
      <c r="O99" s="106">
        <v>0</v>
      </c>
      <c r="P99" s="42">
        <f t="shared" si="0"/>
        <v>1</v>
      </c>
      <c r="Q99" s="42">
        <f t="shared" si="1"/>
        <v>33.333333333333329</v>
      </c>
      <c r="R99" s="107"/>
      <c r="S99" s="108"/>
      <c r="T99" s="108"/>
      <c r="U99" s="1"/>
      <c r="V99" s="108"/>
      <c r="W99" s="1"/>
      <c r="X99" s="1"/>
      <c r="Y99" s="99"/>
    </row>
    <row r="100" spans="1:25" x14ac:dyDescent="0.25">
      <c r="A100" s="103" t="s">
        <v>1919</v>
      </c>
      <c r="B100" s="72"/>
      <c r="C100" s="72"/>
      <c r="D100" s="104"/>
      <c r="E100" s="39"/>
      <c r="F100" s="47" t="s">
        <v>3622</v>
      </c>
      <c r="G100" s="41" t="s">
        <v>1145</v>
      </c>
      <c r="H100" s="40" t="s">
        <v>9</v>
      </c>
      <c r="I100" s="43">
        <v>12</v>
      </c>
      <c r="J100" s="44">
        <v>43009</v>
      </c>
      <c r="K100" s="105">
        <v>43009</v>
      </c>
      <c r="L100" s="105">
        <v>43100</v>
      </c>
      <c r="M100" s="42">
        <v>1</v>
      </c>
      <c r="N100" s="48">
        <v>1</v>
      </c>
      <c r="O100" s="106">
        <v>0</v>
      </c>
      <c r="P100" s="42">
        <f t="shared" si="0"/>
        <v>1</v>
      </c>
      <c r="Q100" s="42">
        <f t="shared" si="1"/>
        <v>100</v>
      </c>
      <c r="R100" s="107"/>
      <c r="S100" s="108"/>
      <c r="T100" s="108"/>
      <c r="U100" s="1"/>
      <c r="V100" s="108"/>
      <c r="W100" s="1"/>
      <c r="X100" s="1"/>
      <c r="Y100" s="99"/>
    </row>
    <row r="101" spans="1:25" x14ac:dyDescent="0.25">
      <c r="A101" s="103" t="s">
        <v>1919</v>
      </c>
      <c r="B101" s="72"/>
      <c r="C101" s="72"/>
      <c r="D101" s="104"/>
      <c r="E101" s="39"/>
      <c r="F101" s="47" t="s">
        <v>3623</v>
      </c>
      <c r="G101" s="41" t="s">
        <v>1146</v>
      </c>
      <c r="H101" s="40" t="s">
        <v>9</v>
      </c>
      <c r="I101" s="43">
        <v>12</v>
      </c>
      <c r="J101" s="44">
        <v>43009</v>
      </c>
      <c r="K101" s="105">
        <v>43009</v>
      </c>
      <c r="L101" s="105">
        <v>43100</v>
      </c>
      <c r="M101" s="42">
        <v>1</v>
      </c>
      <c r="N101" s="48">
        <v>1</v>
      </c>
      <c r="O101" s="106">
        <v>0</v>
      </c>
      <c r="P101" s="42">
        <f t="shared" si="0"/>
        <v>1</v>
      </c>
      <c r="Q101" s="42">
        <f t="shared" si="1"/>
        <v>100</v>
      </c>
      <c r="R101" s="107"/>
      <c r="S101" s="108"/>
      <c r="T101" s="108"/>
      <c r="U101" s="1"/>
      <c r="V101" s="108"/>
      <c r="W101" s="1"/>
      <c r="X101" s="1"/>
      <c r="Y101" s="99"/>
    </row>
    <row r="102" spans="1:25" x14ac:dyDescent="0.25">
      <c r="A102" s="103" t="s">
        <v>1919</v>
      </c>
      <c r="B102" s="72"/>
      <c r="C102" s="72"/>
      <c r="D102" s="104"/>
      <c r="E102" s="39"/>
      <c r="F102" s="47" t="s">
        <v>3624</v>
      </c>
      <c r="G102" s="41" t="s">
        <v>1147</v>
      </c>
      <c r="H102" s="40" t="s">
        <v>9</v>
      </c>
      <c r="I102" s="43">
        <v>12</v>
      </c>
      <c r="J102" s="44">
        <v>43009</v>
      </c>
      <c r="K102" s="105">
        <v>43009</v>
      </c>
      <c r="L102" s="105">
        <v>43100</v>
      </c>
      <c r="M102" s="42">
        <v>1</v>
      </c>
      <c r="N102" s="48">
        <v>0</v>
      </c>
      <c r="O102" s="106">
        <v>1</v>
      </c>
      <c r="P102" s="42">
        <f t="shared" si="0"/>
        <v>1</v>
      </c>
      <c r="Q102" s="42">
        <f t="shared" si="1"/>
        <v>100</v>
      </c>
      <c r="R102" s="107"/>
      <c r="S102" s="108"/>
      <c r="T102" s="108"/>
      <c r="U102" s="1"/>
      <c r="V102" s="108"/>
      <c r="W102" s="1"/>
      <c r="X102" s="1"/>
      <c r="Y102" s="99"/>
    </row>
    <row r="103" spans="1:25" x14ac:dyDescent="0.25">
      <c r="A103" s="103" t="s">
        <v>1919</v>
      </c>
      <c r="B103" s="72"/>
      <c r="C103" s="72"/>
      <c r="D103" s="104"/>
      <c r="E103" s="39"/>
      <c r="F103" s="47" t="s">
        <v>3625</v>
      </c>
      <c r="G103" s="41" t="s">
        <v>1148</v>
      </c>
      <c r="H103" s="40" t="s">
        <v>9</v>
      </c>
      <c r="I103" s="43">
        <v>12</v>
      </c>
      <c r="J103" s="44">
        <v>43009</v>
      </c>
      <c r="K103" s="105">
        <v>43009</v>
      </c>
      <c r="L103" s="105">
        <v>43100</v>
      </c>
      <c r="M103" s="42">
        <v>2</v>
      </c>
      <c r="N103" s="48">
        <v>2</v>
      </c>
      <c r="O103" s="106">
        <v>0</v>
      </c>
      <c r="P103" s="42">
        <f t="shared" si="0"/>
        <v>2</v>
      </c>
      <c r="Q103" s="42">
        <f t="shared" si="1"/>
        <v>100</v>
      </c>
      <c r="R103" s="107"/>
      <c r="S103" s="108"/>
      <c r="T103" s="108"/>
      <c r="U103" s="1"/>
      <c r="V103" s="108"/>
      <c r="W103" s="1"/>
      <c r="X103" s="1"/>
      <c r="Y103" s="99"/>
    </row>
    <row r="104" spans="1:25" x14ac:dyDescent="0.25">
      <c r="A104" s="103" t="s">
        <v>1919</v>
      </c>
      <c r="B104" s="72"/>
      <c r="C104" s="72"/>
      <c r="D104" s="104"/>
      <c r="E104" s="39"/>
      <c r="F104" s="47" t="s">
        <v>3626</v>
      </c>
      <c r="G104" s="41" t="s">
        <v>1080</v>
      </c>
      <c r="H104" s="40" t="s">
        <v>9</v>
      </c>
      <c r="I104" s="43">
        <v>12</v>
      </c>
      <c r="J104" s="44">
        <v>43009</v>
      </c>
      <c r="K104" s="105">
        <v>43009</v>
      </c>
      <c r="L104" s="105">
        <v>43100</v>
      </c>
      <c r="M104" s="42">
        <v>1</v>
      </c>
      <c r="N104" s="48">
        <v>1</v>
      </c>
      <c r="O104" s="106">
        <v>0</v>
      </c>
      <c r="P104" s="42">
        <f t="shared" si="0"/>
        <v>1</v>
      </c>
      <c r="Q104" s="42">
        <f t="shared" si="1"/>
        <v>100</v>
      </c>
      <c r="R104" s="107"/>
      <c r="S104" s="108"/>
      <c r="T104" s="108"/>
      <c r="U104" s="1"/>
      <c r="V104" s="108"/>
      <c r="W104" s="1"/>
      <c r="X104" s="1"/>
      <c r="Y104" s="99"/>
    </row>
    <row r="105" spans="1:25" x14ac:dyDescent="0.25">
      <c r="A105" s="103" t="s">
        <v>1919</v>
      </c>
      <c r="B105" s="72"/>
      <c r="C105" s="72"/>
      <c r="D105" s="104"/>
      <c r="E105" s="39"/>
      <c r="F105" s="47" t="s">
        <v>3627</v>
      </c>
      <c r="G105" s="41" t="s">
        <v>1063</v>
      </c>
      <c r="H105" s="40" t="s">
        <v>9</v>
      </c>
      <c r="I105" s="43">
        <v>12</v>
      </c>
      <c r="J105" s="44">
        <v>43009</v>
      </c>
      <c r="K105" s="105">
        <v>43009</v>
      </c>
      <c r="L105" s="105">
        <v>43100</v>
      </c>
      <c r="M105" s="42">
        <v>1</v>
      </c>
      <c r="N105" s="48">
        <v>0</v>
      </c>
      <c r="O105" s="106">
        <v>1</v>
      </c>
      <c r="P105" s="42">
        <f t="shared" si="0"/>
        <v>1</v>
      </c>
      <c r="Q105" s="42">
        <f t="shared" si="1"/>
        <v>100</v>
      </c>
      <c r="R105" s="107"/>
      <c r="S105" s="108"/>
      <c r="T105" s="108"/>
      <c r="U105" s="1"/>
      <c r="V105" s="108"/>
      <c r="W105" s="1"/>
      <c r="X105" s="1"/>
      <c r="Y105" s="99"/>
    </row>
    <row r="106" spans="1:25" ht="45" x14ac:dyDescent="0.25">
      <c r="A106" s="103" t="s">
        <v>1919</v>
      </c>
      <c r="B106" s="72" t="s">
        <v>3633</v>
      </c>
      <c r="C106" s="72" t="s">
        <v>1149</v>
      </c>
      <c r="D106" s="109" t="s">
        <v>1781</v>
      </c>
      <c r="E106" s="39" t="s">
        <v>3640</v>
      </c>
      <c r="F106" s="47" t="s">
        <v>3537</v>
      </c>
      <c r="G106" s="41" t="s">
        <v>1150</v>
      </c>
      <c r="H106" s="40" t="s">
        <v>9</v>
      </c>
      <c r="I106" s="43">
        <v>12</v>
      </c>
      <c r="J106" s="44">
        <v>43009</v>
      </c>
      <c r="K106" s="105">
        <v>43009</v>
      </c>
      <c r="L106" s="105">
        <v>43100</v>
      </c>
      <c r="M106" s="42">
        <v>1</v>
      </c>
      <c r="N106" s="48">
        <v>0</v>
      </c>
      <c r="O106" s="106">
        <v>1</v>
      </c>
      <c r="P106" s="42">
        <f t="shared" si="0"/>
        <v>1</v>
      </c>
      <c r="Q106" s="42">
        <f t="shared" si="1"/>
        <v>100</v>
      </c>
      <c r="R106" s="107"/>
      <c r="S106" s="108"/>
      <c r="T106" s="108"/>
      <c r="U106" s="1"/>
      <c r="V106" s="108"/>
      <c r="W106" s="1"/>
      <c r="X106" s="1"/>
      <c r="Y106" s="99"/>
    </row>
    <row r="107" spans="1:25" x14ac:dyDescent="0.25">
      <c r="A107" s="103" t="s">
        <v>1919</v>
      </c>
      <c r="B107" s="72"/>
      <c r="C107" s="72"/>
      <c r="D107" s="104"/>
      <c r="E107" s="39"/>
      <c r="F107" s="47" t="s">
        <v>3575</v>
      </c>
      <c r="G107" s="41" t="s">
        <v>1151</v>
      </c>
      <c r="H107" s="40" t="s">
        <v>9</v>
      </c>
      <c r="I107" s="43">
        <v>12</v>
      </c>
      <c r="J107" s="44">
        <v>43009</v>
      </c>
      <c r="K107" s="105">
        <v>43009</v>
      </c>
      <c r="L107" s="105">
        <v>43100</v>
      </c>
      <c r="M107" s="42">
        <v>1</v>
      </c>
      <c r="N107" s="48">
        <v>1</v>
      </c>
      <c r="O107" s="106">
        <v>0</v>
      </c>
      <c r="P107" s="42">
        <f t="shared" si="0"/>
        <v>1</v>
      </c>
      <c r="Q107" s="42">
        <f t="shared" si="1"/>
        <v>100</v>
      </c>
      <c r="R107" s="107"/>
      <c r="S107" s="108"/>
      <c r="T107" s="108"/>
      <c r="U107" s="1"/>
      <c r="V107" s="108"/>
      <c r="W107" s="1"/>
      <c r="X107" s="1"/>
      <c r="Y107" s="99"/>
    </row>
    <row r="108" spans="1:25" ht="45" x14ac:dyDescent="0.25">
      <c r="A108" s="103" t="s">
        <v>1919</v>
      </c>
      <c r="B108" s="72" t="s">
        <v>3638</v>
      </c>
      <c r="C108" s="72" t="s">
        <v>1152</v>
      </c>
      <c r="D108" s="104" t="s">
        <v>1782</v>
      </c>
      <c r="E108" s="39" t="s">
        <v>3641</v>
      </c>
      <c r="F108" s="47" t="s">
        <v>3545</v>
      </c>
      <c r="G108" s="41" t="s">
        <v>1153</v>
      </c>
      <c r="H108" s="40" t="s">
        <v>9</v>
      </c>
      <c r="I108" s="43">
        <v>12</v>
      </c>
      <c r="J108" s="44">
        <v>43009</v>
      </c>
      <c r="K108" s="105">
        <v>43009</v>
      </c>
      <c r="L108" s="105">
        <v>43100</v>
      </c>
      <c r="M108" s="42">
        <v>1</v>
      </c>
      <c r="N108" s="48">
        <v>1</v>
      </c>
      <c r="O108" s="106">
        <v>0</v>
      </c>
      <c r="P108" s="42">
        <f t="shared" si="0"/>
        <v>1</v>
      </c>
      <c r="Q108" s="42">
        <f t="shared" si="1"/>
        <v>100</v>
      </c>
      <c r="R108" s="107"/>
      <c r="S108" s="108">
        <f>VLOOKUP(C108,'[7]Sumado depto y gestion incorp1'!$A$2:$C$297,3,FALSE)</f>
        <v>4596555636</v>
      </c>
      <c r="T108" s="108">
        <f>VLOOKUP(C108,'[7]Sumado depto y gestion incorp1'!$A$2:$D$297,4,FALSE)</f>
        <v>0</v>
      </c>
      <c r="U108" s="1">
        <f>VLOOKUP(C108,'[7]Sumado depto y gestion incorp1'!$A$2:$F$297,6,FALSE)</f>
        <v>4596555636</v>
      </c>
      <c r="V108" s="108">
        <f>VLOOKUP(C108,'[7]Sumado depto y gestion incorp1'!$A$2:$G$297,7,FALSE)</f>
        <v>0</v>
      </c>
      <c r="W108" s="1">
        <f t="shared" si="4"/>
        <v>4596555636</v>
      </c>
      <c r="X108" s="1">
        <f t="shared" si="5"/>
        <v>4596555636</v>
      </c>
      <c r="Y108" s="99"/>
    </row>
    <row r="109" spans="1:25" x14ac:dyDescent="0.25">
      <c r="A109" s="103" t="s">
        <v>1919</v>
      </c>
      <c r="B109" s="72"/>
      <c r="C109" s="72"/>
      <c r="D109" s="104"/>
      <c r="E109" s="39"/>
      <c r="F109" s="47" t="s">
        <v>3546</v>
      </c>
      <c r="G109" s="41" t="s">
        <v>1063</v>
      </c>
      <c r="H109" s="40" t="s">
        <v>9</v>
      </c>
      <c r="I109" s="43">
        <v>12</v>
      </c>
      <c r="J109" s="44">
        <v>43009</v>
      </c>
      <c r="K109" s="105">
        <v>43009</v>
      </c>
      <c r="L109" s="105">
        <v>43100</v>
      </c>
      <c r="M109" s="42">
        <v>1</v>
      </c>
      <c r="N109" s="48">
        <v>1</v>
      </c>
      <c r="O109" s="106">
        <v>0</v>
      </c>
      <c r="P109" s="42">
        <f t="shared" si="0"/>
        <v>1</v>
      </c>
      <c r="Q109" s="42">
        <f t="shared" si="1"/>
        <v>100</v>
      </c>
      <c r="R109" s="107"/>
      <c r="S109" s="108"/>
      <c r="T109" s="108"/>
      <c r="U109" s="1"/>
      <c r="V109" s="108"/>
      <c r="W109" s="1"/>
      <c r="X109" s="1"/>
      <c r="Y109" s="99"/>
    </row>
    <row r="110" spans="1:25" x14ac:dyDescent="0.25">
      <c r="A110" s="103" t="s">
        <v>1919</v>
      </c>
      <c r="B110" s="72"/>
      <c r="C110" s="72"/>
      <c r="D110" s="104"/>
      <c r="E110" s="39"/>
      <c r="F110" s="47" t="s">
        <v>3520</v>
      </c>
      <c r="G110" s="41" t="s">
        <v>1080</v>
      </c>
      <c r="H110" s="40" t="s">
        <v>9</v>
      </c>
      <c r="I110" s="43">
        <v>12</v>
      </c>
      <c r="J110" s="44">
        <v>43009</v>
      </c>
      <c r="K110" s="105">
        <v>43009</v>
      </c>
      <c r="L110" s="105">
        <v>43100</v>
      </c>
      <c r="M110" s="42">
        <v>1</v>
      </c>
      <c r="N110" s="48">
        <v>1</v>
      </c>
      <c r="O110" s="106">
        <v>0</v>
      </c>
      <c r="P110" s="42">
        <f t="shared" si="0"/>
        <v>1</v>
      </c>
      <c r="Q110" s="42">
        <f t="shared" si="1"/>
        <v>100</v>
      </c>
      <c r="R110" s="107"/>
      <c r="S110" s="108"/>
      <c r="T110" s="108"/>
      <c r="U110" s="1"/>
      <c r="V110" s="108"/>
      <c r="W110" s="1"/>
      <c r="X110" s="1"/>
      <c r="Y110" s="99"/>
    </row>
    <row r="111" spans="1:25" x14ac:dyDescent="0.25">
      <c r="A111" s="103" t="s">
        <v>1919</v>
      </c>
      <c r="B111" s="72"/>
      <c r="C111" s="72"/>
      <c r="D111" s="104"/>
      <c r="E111" s="39"/>
      <c r="F111" s="47" t="s">
        <v>3522</v>
      </c>
      <c r="G111" s="41" t="s">
        <v>1154</v>
      </c>
      <c r="H111" s="40" t="s">
        <v>9</v>
      </c>
      <c r="I111" s="43">
        <v>12</v>
      </c>
      <c r="J111" s="44">
        <v>43009</v>
      </c>
      <c r="K111" s="105">
        <v>43009</v>
      </c>
      <c r="L111" s="105">
        <v>43100</v>
      </c>
      <c r="M111" s="42">
        <v>10</v>
      </c>
      <c r="N111" s="48">
        <v>5</v>
      </c>
      <c r="O111" s="106">
        <v>5</v>
      </c>
      <c r="P111" s="42">
        <f t="shared" si="0"/>
        <v>10</v>
      </c>
      <c r="Q111" s="42">
        <f t="shared" si="1"/>
        <v>100</v>
      </c>
      <c r="R111" s="107"/>
      <c r="S111" s="108"/>
      <c r="T111" s="108"/>
      <c r="U111" s="1"/>
      <c r="V111" s="108"/>
      <c r="W111" s="1"/>
      <c r="X111" s="1"/>
      <c r="Y111" s="99"/>
    </row>
    <row r="112" spans="1:25" x14ac:dyDescent="0.25">
      <c r="A112" s="103" t="s">
        <v>1919</v>
      </c>
      <c r="B112" s="72"/>
      <c r="C112" s="72"/>
      <c r="D112" s="104"/>
      <c r="E112" s="39"/>
      <c r="F112" s="47" t="s">
        <v>3523</v>
      </c>
      <c r="G112" s="41" t="s">
        <v>1155</v>
      </c>
      <c r="H112" s="40" t="s">
        <v>9</v>
      </c>
      <c r="I112" s="43">
        <v>12</v>
      </c>
      <c r="J112" s="44">
        <v>43009</v>
      </c>
      <c r="K112" s="105">
        <v>43009</v>
      </c>
      <c r="L112" s="105">
        <v>43100</v>
      </c>
      <c r="M112" s="42">
        <v>90</v>
      </c>
      <c r="N112" s="48">
        <v>53</v>
      </c>
      <c r="O112" s="106">
        <v>88</v>
      </c>
      <c r="P112" s="42">
        <f t="shared" si="0"/>
        <v>141</v>
      </c>
      <c r="Q112" s="42">
        <f t="shared" si="1"/>
        <v>156.66666666666666</v>
      </c>
      <c r="R112" s="107"/>
      <c r="S112" s="108"/>
      <c r="T112" s="108"/>
      <c r="U112" s="1"/>
      <c r="V112" s="108"/>
      <c r="W112" s="1"/>
      <c r="X112" s="1"/>
      <c r="Y112" s="99"/>
    </row>
    <row r="113" spans="1:25" x14ac:dyDescent="0.25">
      <c r="A113" s="103" t="s">
        <v>1919</v>
      </c>
      <c r="B113" s="72"/>
      <c r="C113" s="72"/>
      <c r="D113" s="104"/>
      <c r="E113" s="39"/>
      <c r="F113" s="47" t="s">
        <v>3524</v>
      </c>
      <c r="G113" s="41" t="s">
        <v>1156</v>
      </c>
      <c r="H113" s="40" t="s">
        <v>9</v>
      </c>
      <c r="I113" s="43">
        <v>12</v>
      </c>
      <c r="J113" s="44">
        <v>43009</v>
      </c>
      <c r="K113" s="105">
        <v>43009</v>
      </c>
      <c r="L113" s="105">
        <v>43100</v>
      </c>
      <c r="M113" s="42">
        <v>8</v>
      </c>
      <c r="N113" s="48">
        <v>3</v>
      </c>
      <c r="O113" s="106">
        <v>9</v>
      </c>
      <c r="P113" s="42">
        <f t="shared" si="0"/>
        <v>12</v>
      </c>
      <c r="Q113" s="42">
        <f t="shared" si="1"/>
        <v>150</v>
      </c>
      <c r="R113" s="107"/>
      <c r="S113" s="108"/>
      <c r="T113" s="108"/>
      <c r="U113" s="1"/>
      <c r="V113" s="108"/>
      <c r="W113" s="1"/>
      <c r="X113" s="1"/>
      <c r="Y113" s="99"/>
    </row>
    <row r="114" spans="1:25" ht="45" x14ac:dyDescent="0.25">
      <c r="A114" s="103" t="s">
        <v>1919</v>
      </c>
      <c r="B114" s="72" t="s">
        <v>3642</v>
      </c>
      <c r="C114" s="72" t="s">
        <v>1157</v>
      </c>
      <c r="D114" s="104" t="s">
        <v>1783</v>
      </c>
      <c r="E114" s="39" t="s">
        <v>3643</v>
      </c>
      <c r="F114" s="47" t="s">
        <v>3545</v>
      </c>
      <c r="G114" s="41" t="s">
        <v>1158</v>
      </c>
      <c r="H114" s="40" t="s">
        <v>9</v>
      </c>
      <c r="I114" s="43">
        <v>12</v>
      </c>
      <c r="J114" s="44">
        <v>43009</v>
      </c>
      <c r="K114" s="105">
        <v>43009</v>
      </c>
      <c r="L114" s="105">
        <v>43100</v>
      </c>
      <c r="M114" s="42">
        <v>1</v>
      </c>
      <c r="N114" s="48">
        <v>1</v>
      </c>
      <c r="O114" s="106">
        <v>1</v>
      </c>
      <c r="P114" s="42">
        <f t="shared" si="0"/>
        <v>2</v>
      </c>
      <c r="Q114" s="42">
        <f t="shared" si="1"/>
        <v>200</v>
      </c>
      <c r="R114" s="107"/>
      <c r="S114" s="108">
        <f>VLOOKUP(C114,'[7]Sumado depto y gestion incorp1'!$A$2:$C$297,3,FALSE)</f>
        <v>1740241739</v>
      </c>
      <c r="T114" s="108">
        <f>VLOOKUP(C114,'[7]Sumado depto y gestion incorp1'!$A$2:$D$297,4,FALSE)</f>
        <v>0</v>
      </c>
      <c r="U114" s="1">
        <f>VLOOKUP(C114,'[7]Sumado depto y gestion incorp1'!$A$2:$F$297,6,FALSE)</f>
        <v>1740241739</v>
      </c>
      <c r="V114" s="108">
        <f>VLOOKUP(C114,'[7]Sumado depto y gestion incorp1'!$A$2:$G$297,7,FALSE)</f>
        <v>0</v>
      </c>
      <c r="W114" s="1">
        <f t="shared" si="4"/>
        <v>1740241739</v>
      </c>
      <c r="X114" s="1">
        <f t="shared" si="5"/>
        <v>1740241739</v>
      </c>
      <c r="Y114" s="99"/>
    </row>
    <row r="115" spans="1:25" x14ac:dyDescent="0.25">
      <c r="A115" s="103" t="s">
        <v>1919</v>
      </c>
      <c r="B115" s="72"/>
      <c r="C115" s="72"/>
      <c r="D115" s="104"/>
      <c r="E115" s="39"/>
      <c r="F115" s="47" t="s">
        <v>3546</v>
      </c>
      <c r="G115" s="41" t="s">
        <v>1159</v>
      </c>
      <c r="H115" s="40" t="s">
        <v>9</v>
      </c>
      <c r="I115" s="43">
        <v>12</v>
      </c>
      <c r="J115" s="44">
        <v>43009</v>
      </c>
      <c r="K115" s="105">
        <v>43009</v>
      </c>
      <c r="L115" s="105">
        <v>43100</v>
      </c>
      <c r="M115" s="42">
        <v>1</v>
      </c>
      <c r="N115" s="48">
        <v>1</v>
      </c>
      <c r="O115" s="106">
        <v>0</v>
      </c>
      <c r="P115" s="42">
        <f t="shared" si="0"/>
        <v>1</v>
      </c>
      <c r="Q115" s="42">
        <f t="shared" si="1"/>
        <v>100</v>
      </c>
      <c r="R115" s="107"/>
      <c r="S115" s="108"/>
      <c r="T115" s="108"/>
      <c r="U115" s="1"/>
      <c r="V115" s="108"/>
      <c r="W115" s="1"/>
      <c r="X115" s="1"/>
      <c r="Y115" s="99"/>
    </row>
    <row r="116" spans="1:25" x14ac:dyDescent="0.25">
      <c r="A116" s="103" t="s">
        <v>1919</v>
      </c>
      <c r="B116" s="72"/>
      <c r="C116" s="72"/>
      <c r="D116" s="104"/>
      <c r="E116" s="39"/>
      <c r="F116" s="47" t="s">
        <v>3520</v>
      </c>
      <c r="G116" s="41" t="s">
        <v>1160</v>
      </c>
      <c r="H116" s="40" t="s">
        <v>9</v>
      </c>
      <c r="I116" s="43">
        <v>12</v>
      </c>
      <c r="J116" s="44">
        <v>43009</v>
      </c>
      <c r="K116" s="105">
        <v>43009</v>
      </c>
      <c r="L116" s="105">
        <v>43100</v>
      </c>
      <c r="M116" s="42">
        <v>1</v>
      </c>
      <c r="N116" s="48">
        <v>1</v>
      </c>
      <c r="O116" s="106">
        <v>0</v>
      </c>
      <c r="P116" s="42">
        <f t="shared" si="0"/>
        <v>1</v>
      </c>
      <c r="Q116" s="42">
        <f t="shared" si="1"/>
        <v>100</v>
      </c>
      <c r="R116" s="107"/>
      <c r="S116" s="108"/>
      <c r="T116" s="108"/>
      <c r="U116" s="1"/>
      <c r="V116" s="108"/>
      <c r="W116" s="1"/>
      <c r="X116" s="1"/>
      <c r="Y116" s="99"/>
    </row>
    <row r="117" spans="1:25" x14ac:dyDescent="0.25">
      <c r="A117" s="103" t="s">
        <v>1919</v>
      </c>
      <c r="B117" s="72"/>
      <c r="C117" s="72"/>
      <c r="D117" s="104"/>
      <c r="E117" s="39"/>
      <c r="F117" s="47" t="s">
        <v>3522</v>
      </c>
      <c r="G117" s="41" t="s">
        <v>1161</v>
      </c>
      <c r="H117" s="40" t="s">
        <v>9</v>
      </c>
      <c r="I117" s="43">
        <v>12</v>
      </c>
      <c r="J117" s="44">
        <v>43009</v>
      </c>
      <c r="K117" s="105">
        <v>43009</v>
      </c>
      <c r="L117" s="105">
        <v>43100</v>
      </c>
      <c r="M117" s="42">
        <v>1</v>
      </c>
      <c r="N117" s="48">
        <v>1</v>
      </c>
      <c r="O117" s="106">
        <v>0</v>
      </c>
      <c r="P117" s="42">
        <f t="shared" si="0"/>
        <v>1</v>
      </c>
      <c r="Q117" s="42">
        <f t="shared" si="1"/>
        <v>100</v>
      </c>
      <c r="R117" s="107"/>
      <c r="S117" s="108"/>
      <c r="T117" s="108"/>
      <c r="U117" s="1"/>
      <c r="V117" s="108"/>
      <c r="W117" s="1"/>
      <c r="X117" s="1"/>
      <c r="Y117" s="99"/>
    </row>
    <row r="118" spans="1:25" x14ac:dyDescent="0.25">
      <c r="A118" s="103" t="s">
        <v>1919</v>
      </c>
      <c r="B118" s="72"/>
      <c r="C118" s="72"/>
      <c r="D118" s="104"/>
      <c r="E118" s="39"/>
      <c r="F118" s="47" t="s">
        <v>3523</v>
      </c>
      <c r="G118" s="41" t="s">
        <v>1162</v>
      </c>
      <c r="H118" s="40" t="s">
        <v>9</v>
      </c>
      <c r="I118" s="43">
        <v>12</v>
      </c>
      <c r="J118" s="44">
        <v>43009</v>
      </c>
      <c r="K118" s="105">
        <v>43009</v>
      </c>
      <c r="L118" s="105">
        <v>43100</v>
      </c>
      <c r="M118" s="42">
        <v>1</v>
      </c>
      <c r="N118" s="48">
        <v>1</v>
      </c>
      <c r="O118" s="106">
        <v>0</v>
      </c>
      <c r="P118" s="42">
        <f t="shared" si="0"/>
        <v>1</v>
      </c>
      <c r="Q118" s="42">
        <f t="shared" si="1"/>
        <v>100</v>
      </c>
      <c r="R118" s="107"/>
      <c r="S118" s="108"/>
      <c r="T118" s="108"/>
      <c r="U118" s="1"/>
      <c r="V118" s="108"/>
      <c r="W118" s="1"/>
      <c r="X118" s="1"/>
      <c r="Y118" s="99"/>
    </row>
    <row r="119" spans="1:25" x14ac:dyDescent="0.25">
      <c r="A119" s="103" t="s">
        <v>1919</v>
      </c>
      <c r="B119" s="72"/>
      <c r="C119" s="72"/>
      <c r="D119" s="104"/>
      <c r="E119" s="39"/>
      <c r="F119" s="47" t="s">
        <v>3524</v>
      </c>
      <c r="G119" s="41" t="s">
        <v>1063</v>
      </c>
      <c r="H119" s="40" t="s">
        <v>9</v>
      </c>
      <c r="I119" s="43">
        <v>12</v>
      </c>
      <c r="J119" s="44">
        <v>43009</v>
      </c>
      <c r="K119" s="105">
        <v>43009</v>
      </c>
      <c r="L119" s="105">
        <v>43100</v>
      </c>
      <c r="M119" s="42">
        <v>1</v>
      </c>
      <c r="N119" s="48">
        <v>1</v>
      </c>
      <c r="O119" s="106">
        <v>0</v>
      </c>
      <c r="P119" s="42">
        <f t="shared" si="0"/>
        <v>1</v>
      </c>
      <c r="Q119" s="42">
        <f t="shared" si="1"/>
        <v>100</v>
      </c>
      <c r="R119" s="107"/>
      <c r="S119" s="108"/>
      <c r="T119" s="108"/>
      <c r="U119" s="1"/>
      <c r="V119" s="108"/>
      <c r="W119" s="1"/>
      <c r="X119" s="1"/>
      <c r="Y119" s="99"/>
    </row>
    <row r="120" spans="1:25" x14ac:dyDescent="0.25">
      <c r="A120" s="103" t="s">
        <v>1919</v>
      </c>
      <c r="B120" s="72"/>
      <c r="C120" s="72"/>
      <c r="D120" s="104"/>
      <c r="E120" s="39"/>
      <c r="F120" s="47" t="s">
        <v>3525</v>
      </c>
      <c r="G120" s="41" t="s">
        <v>1080</v>
      </c>
      <c r="H120" s="40" t="s">
        <v>9</v>
      </c>
      <c r="I120" s="43">
        <v>12</v>
      </c>
      <c r="J120" s="44">
        <v>43009</v>
      </c>
      <c r="K120" s="105">
        <v>43009</v>
      </c>
      <c r="L120" s="105">
        <v>43100</v>
      </c>
      <c r="M120" s="42">
        <v>1</v>
      </c>
      <c r="N120" s="48">
        <v>1</v>
      </c>
      <c r="O120" s="106">
        <v>0</v>
      </c>
      <c r="P120" s="42">
        <f t="shared" si="0"/>
        <v>1</v>
      </c>
      <c r="Q120" s="42">
        <f t="shared" si="1"/>
        <v>100</v>
      </c>
      <c r="R120" s="107"/>
      <c r="S120" s="108"/>
      <c r="T120" s="108"/>
      <c r="U120" s="1"/>
      <c r="V120" s="108"/>
      <c r="W120" s="1"/>
      <c r="X120" s="1"/>
      <c r="Y120" s="99"/>
    </row>
    <row r="121" spans="1:25" x14ac:dyDescent="0.25">
      <c r="A121" s="103" t="s">
        <v>1919</v>
      </c>
      <c r="B121" s="72"/>
      <c r="C121" s="72"/>
      <c r="D121" s="104"/>
      <c r="E121" s="39"/>
      <c r="F121" s="47" t="s">
        <v>3526</v>
      </c>
      <c r="G121" s="41" t="s">
        <v>1163</v>
      </c>
      <c r="H121" s="40" t="s">
        <v>9</v>
      </c>
      <c r="I121" s="43">
        <v>12</v>
      </c>
      <c r="J121" s="44">
        <v>43009</v>
      </c>
      <c r="K121" s="105">
        <v>43009</v>
      </c>
      <c r="L121" s="105">
        <v>43100</v>
      </c>
      <c r="M121" s="42">
        <v>1</v>
      </c>
      <c r="N121" s="48">
        <v>0</v>
      </c>
      <c r="O121" s="106">
        <v>0</v>
      </c>
      <c r="P121" s="42">
        <f t="shared" si="0"/>
        <v>0</v>
      </c>
      <c r="Q121" s="42">
        <f t="shared" si="1"/>
        <v>0</v>
      </c>
      <c r="R121" s="107"/>
      <c r="S121" s="108"/>
      <c r="T121" s="108"/>
      <c r="U121" s="1"/>
      <c r="V121" s="108"/>
      <c r="W121" s="1"/>
      <c r="X121" s="1"/>
      <c r="Y121" s="99"/>
    </row>
    <row r="122" spans="1:25" x14ac:dyDescent="0.25">
      <c r="A122" s="103" t="s">
        <v>1919</v>
      </c>
      <c r="B122" s="72"/>
      <c r="C122" s="72"/>
      <c r="D122" s="104"/>
      <c r="E122" s="39"/>
      <c r="F122" s="47" t="s">
        <v>3527</v>
      </c>
      <c r="G122" s="41" t="s">
        <v>1164</v>
      </c>
      <c r="H122" s="40" t="s">
        <v>9</v>
      </c>
      <c r="I122" s="43">
        <v>12</v>
      </c>
      <c r="J122" s="44">
        <v>43009</v>
      </c>
      <c r="K122" s="105">
        <v>43009</v>
      </c>
      <c r="L122" s="105">
        <v>43100</v>
      </c>
      <c r="M122" s="42">
        <v>1</v>
      </c>
      <c r="N122" s="48">
        <v>1</v>
      </c>
      <c r="O122" s="106">
        <v>0</v>
      </c>
      <c r="P122" s="42">
        <f t="shared" si="0"/>
        <v>1</v>
      </c>
      <c r="Q122" s="42">
        <f t="shared" si="1"/>
        <v>100</v>
      </c>
      <c r="R122" s="107"/>
      <c r="S122" s="108"/>
      <c r="T122" s="108"/>
      <c r="U122" s="1"/>
      <c r="V122" s="108"/>
      <c r="W122" s="1"/>
      <c r="X122" s="1"/>
      <c r="Y122" s="99"/>
    </row>
    <row r="123" spans="1:25" x14ac:dyDescent="0.25">
      <c r="A123" s="103" t="s">
        <v>1919</v>
      </c>
      <c r="B123" s="72"/>
      <c r="C123" s="72"/>
      <c r="D123" s="104"/>
      <c r="E123" s="39"/>
      <c r="F123" s="47" t="s">
        <v>3528</v>
      </c>
      <c r="G123" s="41" t="s">
        <v>1165</v>
      </c>
      <c r="H123" s="40" t="s">
        <v>9</v>
      </c>
      <c r="I123" s="43">
        <v>12</v>
      </c>
      <c r="J123" s="44">
        <v>43009</v>
      </c>
      <c r="K123" s="105">
        <v>43009</v>
      </c>
      <c r="L123" s="105">
        <v>43100</v>
      </c>
      <c r="M123" s="42">
        <v>1</v>
      </c>
      <c r="N123" s="48">
        <v>0</v>
      </c>
      <c r="O123" s="106">
        <v>0</v>
      </c>
      <c r="P123" s="42">
        <f t="shared" si="0"/>
        <v>0</v>
      </c>
      <c r="Q123" s="42">
        <f t="shared" si="1"/>
        <v>0</v>
      </c>
      <c r="R123" s="107"/>
      <c r="S123" s="108"/>
      <c r="T123" s="108"/>
      <c r="U123" s="1"/>
      <c r="V123" s="108"/>
      <c r="W123" s="1"/>
      <c r="X123" s="1"/>
      <c r="Y123" s="99"/>
    </row>
    <row r="124" spans="1:25" x14ac:dyDescent="0.25">
      <c r="A124" s="103" t="s">
        <v>1919</v>
      </c>
      <c r="B124" s="72"/>
      <c r="C124" s="72"/>
      <c r="D124" s="104"/>
      <c r="E124" s="39"/>
      <c r="F124" s="47" t="s">
        <v>3529</v>
      </c>
      <c r="G124" s="41" t="s">
        <v>1166</v>
      </c>
      <c r="H124" s="40" t="s">
        <v>9</v>
      </c>
      <c r="I124" s="43">
        <v>12</v>
      </c>
      <c r="J124" s="44">
        <v>43009</v>
      </c>
      <c r="K124" s="105">
        <v>43009</v>
      </c>
      <c r="L124" s="105">
        <v>43100</v>
      </c>
      <c r="M124" s="42">
        <v>1</v>
      </c>
      <c r="N124" s="48">
        <v>0</v>
      </c>
      <c r="O124" s="106">
        <v>0</v>
      </c>
      <c r="P124" s="42">
        <f t="shared" si="0"/>
        <v>0</v>
      </c>
      <c r="Q124" s="42">
        <f t="shared" si="1"/>
        <v>0</v>
      </c>
      <c r="R124" s="107"/>
      <c r="S124" s="108"/>
      <c r="T124" s="108"/>
      <c r="U124" s="1"/>
      <c r="V124" s="108"/>
      <c r="W124" s="1"/>
      <c r="X124" s="1"/>
      <c r="Y124" s="99"/>
    </row>
    <row r="125" spans="1:25" x14ac:dyDescent="0.25">
      <c r="A125" s="103" t="s">
        <v>1919</v>
      </c>
      <c r="B125" s="72"/>
      <c r="C125" s="72"/>
      <c r="D125" s="104"/>
      <c r="E125" s="39"/>
      <c r="F125" s="47" t="s">
        <v>3532</v>
      </c>
      <c r="G125" s="41" t="s">
        <v>1167</v>
      </c>
      <c r="H125" s="40" t="s">
        <v>9</v>
      </c>
      <c r="I125" s="43">
        <v>12</v>
      </c>
      <c r="J125" s="44">
        <v>43009</v>
      </c>
      <c r="K125" s="105">
        <v>43009</v>
      </c>
      <c r="L125" s="105">
        <v>43100</v>
      </c>
      <c r="M125" s="42">
        <v>1</v>
      </c>
      <c r="N125" s="48">
        <v>0</v>
      </c>
      <c r="O125" s="106">
        <v>0</v>
      </c>
      <c r="P125" s="42">
        <f t="shared" si="0"/>
        <v>0</v>
      </c>
      <c r="Q125" s="42">
        <f t="shared" si="1"/>
        <v>0</v>
      </c>
      <c r="R125" s="107"/>
      <c r="S125" s="108"/>
      <c r="T125" s="108"/>
      <c r="U125" s="1"/>
      <c r="V125" s="108"/>
      <c r="W125" s="1"/>
      <c r="X125" s="1"/>
      <c r="Y125" s="99"/>
    </row>
    <row r="126" spans="1:25" x14ac:dyDescent="0.25">
      <c r="A126" s="103" t="s">
        <v>1919</v>
      </c>
      <c r="B126" s="72"/>
      <c r="C126" s="72"/>
      <c r="D126" s="104"/>
      <c r="E126" s="39"/>
      <c r="F126" s="47" t="s">
        <v>3533</v>
      </c>
      <c r="G126" s="41" t="s">
        <v>1168</v>
      </c>
      <c r="H126" s="40" t="s">
        <v>9</v>
      </c>
      <c r="I126" s="43">
        <v>12</v>
      </c>
      <c r="J126" s="44">
        <v>43009</v>
      </c>
      <c r="K126" s="105">
        <v>43009</v>
      </c>
      <c r="L126" s="105">
        <v>43100</v>
      </c>
      <c r="M126" s="42">
        <v>1</v>
      </c>
      <c r="N126" s="48">
        <v>0</v>
      </c>
      <c r="O126" s="106">
        <v>0</v>
      </c>
      <c r="P126" s="42">
        <f t="shared" si="0"/>
        <v>0</v>
      </c>
      <c r="Q126" s="42">
        <f t="shared" si="1"/>
        <v>0</v>
      </c>
      <c r="R126" s="107"/>
      <c r="S126" s="108"/>
      <c r="T126" s="108"/>
      <c r="U126" s="1"/>
      <c r="V126" s="108"/>
      <c r="W126" s="1"/>
      <c r="X126" s="1"/>
      <c r="Y126" s="99"/>
    </row>
    <row r="127" spans="1:25" ht="30" x14ac:dyDescent="0.25">
      <c r="A127" s="103" t="s">
        <v>1919</v>
      </c>
      <c r="B127" s="72" t="s">
        <v>3618</v>
      </c>
      <c r="C127" s="72" t="s">
        <v>1169</v>
      </c>
      <c r="D127" s="109" t="s">
        <v>1784</v>
      </c>
      <c r="E127" s="39" t="s">
        <v>3644</v>
      </c>
      <c r="F127" s="47" t="s">
        <v>3518</v>
      </c>
      <c r="G127" s="41" t="s">
        <v>1170</v>
      </c>
      <c r="H127" s="40" t="s">
        <v>9</v>
      </c>
      <c r="I127" s="43">
        <v>12</v>
      </c>
      <c r="J127" s="44">
        <v>43009</v>
      </c>
      <c r="K127" s="105">
        <v>43009</v>
      </c>
      <c r="L127" s="105">
        <v>43100</v>
      </c>
      <c r="M127" s="42">
        <v>1</v>
      </c>
      <c r="N127" s="48">
        <v>1</v>
      </c>
      <c r="O127" s="106">
        <v>0</v>
      </c>
      <c r="P127" s="42">
        <f t="shared" si="0"/>
        <v>1</v>
      </c>
      <c r="Q127" s="42">
        <f t="shared" si="1"/>
        <v>100</v>
      </c>
      <c r="R127" s="107"/>
      <c r="S127" s="108"/>
      <c r="T127" s="108"/>
      <c r="U127" s="1"/>
      <c r="V127" s="108"/>
      <c r="W127" s="1"/>
      <c r="X127" s="1"/>
      <c r="Y127" s="99"/>
    </row>
    <row r="128" spans="1:25" x14ac:dyDescent="0.25">
      <c r="A128" s="103" t="s">
        <v>1919</v>
      </c>
      <c r="B128" s="72"/>
      <c r="C128" s="72"/>
      <c r="D128" s="104"/>
      <c r="E128" s="39"/>
      <c r="F128" s="47" t="s">
        <v>3519</v>
      </c>
      <c r="G128" s="41" t="s">
        <v>1080</v>
      </c>
      <c r="H128" s="40" t="s">
        <v>9</v>
      </c>
      <c r="I128" s="43">
        <v>12</v>
      </c>
      <c r="J128" s="44">
        <v>43009</v>
      </c>
      <c r="K128" s="105">
        <v>43009</v>
      </c>
      <c r="L128" s="105">
        <v>43100</v>
      </c>
      <c r="M128" s="42">
        <v>1</v>
      </c>
      <c r="N128" s="48">
        <v>0</v>
      </c>
      <c r="O128" s="106">
        <v>1</v>
      </c>
      <c r="P128" s="42">
        <f t="shared" si="0"/>
        <v>1</v>
      </c>
      <c r="Q128" s="42">
        <f t="shared" si="1"/>
        <v>100</v>
      </c>
      <c r="R128" s="107"/>
      <c r="S128" s="108"/>
      <c r="T128" s="108"/>
      <c r="U128" s="1"/>
      <c r="V128" s="108"/>
      <c r="W128" s="1"/>
      <c r="X128" s="1"/>
      <c r="Y128" s="99"/>
    </row>
    <row r="129" spans="1:25" x14ac:dyDescent="0.25">
      <c r="A129" s="103" t="s">
        <v>1919</v>
      </c>
      <c r="B129" s="72"/>
      <c r="C129" s="72"/>
      <c r="D129" s="104"/>
      <c r="E129" s="39"/>
      <c r="F129" s="47" t="s">
        <v>3544</v>
      </c>
      <c r="G129" s="41" t="s">
        <v>1171</v>
      </c>
      <c r="H129" s="40" t="s">
        <v>9</v>
      </c>
      <c r="I129" s="43">
        <v>12</v>
      </c>
      <c r="J129" s="44">
        <v>43009</v>
      </c>
      <c r="K129" s="105">
        <v>43009</v>
      </c>
      <c r="L129" s="105">
        <v>43100</v>
      </c>
      <c r="M129" s="42">
        <v>1</v>
      </c>
      <c r="N129" s="48">
        <v>1</v>
      </c>
      <c r="O129" s="106">
        <v>0</v>
      </c>
      <c r="P129" s="42">
        <f t="shared" si="0"/>
        <v>1</v>
      </c>
      <c r="Q129" s="42">
        <f t="shared" si="1"/>
        <v>100</v>
      </c>
      <c r="R129" s="107"/>
      <c r="S129" s="108"/>
      <c r="T129" s="108"/>
      <c r="U129" s="1"/>
      <c r="V129" s="108"/>
      <c r="W129" s="1"/>
      <c r="X129" s="1"/>
      <c r="Y129" s="99"/>
    </row>
    <row r="130" spans="1:25" ht="75" x14ac:dyDescent="0.25">
      <c r="A130" s="103" t="s">
        <v>1919</v>
      </c>
      <c r="B130" s="72" t="s">
        <v>3645</v>
      </c>
      <c r="C130" s="72" t="s">
        <v>266</v>
      </c>
      <c r="D130" s="109" t="s">
        <v>1669</v>
      </c>
      <c r="E130" s="39" t="s">
        <v>3646</v>
      </c>
      <c r="F130" s="47" t="s">
        <v>3537</v>
      </c>
      <c r="G130" s="41" t="s">
        <v>267</v>
      </c>
      <c r="H130" s="40" t="s">
        <v>9</v>
      </c>
      <c r="I130" s="43">
        <v>12</v>
      </c>
      <c r="J130" s="44">
        <v>43009</v>
      </c>
      <c r="K130" s="105">
        <v>43009</v>
      </c>
      <c r="L130" s="105">
        <v>43100</v>
      </c>
      <c r="M130" s="42">
        <v>1</v>
      </c>
      <c r="N130" s="48">
        <v>0</v>
      </c>
      <c r="O130" s="106">
        <v>0</v>
      </c>
      <c r="P130" s="42">
        <f t="shared" si="0"/>
        <v>0</v>
      </c>
      <c r="Q130" s="42">
        <f t="shared" si="1"/>
        <v>0</v>
      </c>
      <c r="R130" s="107"/>
      <c r="S130" s="108"/>
      <c r="T130" s="108"/>
      <c r="U130" s="1"/>
      <c r="V130" s="108"/>
      <c r="W130" s="1"/>
      <c r="X130" s="1"/>
      <c r="Y130" s="99"/>
    </row>
    <row r="131" spans="1:25" x14ac:dyDescent="0.25">
      <c r="A131" s="103" t="s">
        <v>1919</v>
      </c>
      <c r="B131" s="72"/>
      <c r="C131" s="72"/>
      <c r="D131" s="104"/>
      <c r="E131" s="39"/>
      <c r="F131" s="47" t="s">
        <v>3575</v>
      </c>
      <c r="G131" s="41" t="s">
        <v>268</v>
      </c>
      <c r="H131" s="40" t="s">
        <v>9</v>
      </c>
      <c r="I131" s="43">
        <v>12</v>
      </c>
      <c r="J131" s="44">
        <v>43009</v>
      </c>
      <c r="K131" s="105">
        <v>43009</v>
      </c>
      <c r="L131" s="105">
        <v>43100</v>
      </c>
      <c r="M131" s="42">
        <v>1</v>
      </c>
      <c r="N131" s="48">
        <v>0</v>
      </c>
      <c r="O131" s="106">
        <v>0</v>
      </c>
      <c r="P131" s="42">
        <f t="shared" si="0"/>
        <v>0</v>
      </c>
      <c r="Q131" s="42">
        <f t="shared" si="1"/>
        <v>0</v>
      </c>
      <c r="R131" s="107"/>
      <c r="S131" s="108"/>
      <c r="T131" s="108"/>
      <c r="U131" s="1"/>
      <c r="V131" s="108"/>
      <c r="W131" s="1"/>
      <c r="X131" s="1"/>
      <c r="Y131" s="99"/>
    </row>
    <row r="132" spans="1:25" x14ac:dyDescent="0.25">
      <c r="A132" s="103" t="s">
        <v>1919</v>
      </c>
      <c r="B132" s="72"/>
      <c r="C132" s="72"/>
      <c r="D132" s="104"/>
      <c r="E132" s="39"/>
      <c r="F132" s="47" t="s">
        <v>3517</v>
      </c>
      <c r="G132" s="41" t="s">
        <v>269</v>
      </c>
      <c r="H132" s="40" t="s">
        <v>9</v>
      </c>
      <c r="I132" s="43">
        <v>12</v>
      </c>
      <c r="J132" s="44">
        <v>43009</v>
      </c>
      <c r="K132" s="105">
        <v>43009</v>
      </c>
      <c r="L132" s="105">
        <v>43100</v>
      </c>
      <c r="M132" s="42">
        <v>1</v>
      </c>
      <c r="N132" s="48">
        <v>0</v>
      </c>
      <c r="O132" s="106">
        <v>0</v>
      </c>
      <c r="P132" s="42">
        <f t="shared" si="0"/>
        <v>0</v>
      </c>
      <c r="Q132" s="42">
        <f t="shared" si="1"/>
        <v>0</v>
      </c>
      <c r="R132" s="107"/>
      <c r="S132" s="108"/>
      <c r="T132" s="108"/>
      <c r="U132" s="1"/>
      <c r="V132" s="108"/>
      <c r="W132" s="1"/>
      <c r="X132" s="1"/>
      <c r="Y132" s="99"/>
    </row>
    <row r="133" spans="1:25" x14ac:dyDescent="0.25">
      <c r="A133" s="103" t="s">
        <v>1919</v>
      </c>
      <c r="B133" s="72"/>
      <c r="C133" s="72"/>
      <c r="D133" s="104"/>
      <c r="E133" s="39"/>
      <c r="F133" s="47" t="s">
        <v>3518</v>
      </c>
      <c r="G133" s="41" t="s">
        <v>270</v>
      </c>
      <c r="H133" s="40" t="s">
        <v>9</v>
      </c>
      <c r="I133" s="43">
        <v>12</v>
      </c>
      <c r="J133" s="44">
        <v>43009</v>
      </c>
      <c r="K133" s="105">
        <v>43009</v>
      </c>
      <c r="L133" s="105">
        <v>43100</v>
      </c>
      <c r="M133" s="42">
        <v>1</v>
      </c>
      <c r="N133" s="48">
        <v>0</v>
      </c>
      <c r="O133" s="106">
        <v>0</v>
      </c>
      <c r="P133" s="42">
        <f t="shared" si="0"/>
        <v>0</v>
      </c>
      <c r="Q133" s="42">
        <f t="shared" si="1"/>
        <v>0</v>
      </c>
      <c r="R133" s="107"/>
      <c r="S133" s="108"/>
      <c r="T133" s="108"/>
      <c r="U133" s="1"/>
      <c r="V133" s="108"/>
      <c r="W133" s="1"/>
      <c r="X133" s="1"/>
      <c r="Y133" s="99"/>
    </row>
    <row r="134" spans="1:25" x14ac:dyDescent="0.25">
      <c r="A134" s="103" t="s">
        <v>1919</v>
      </c>
      <c r="B134" s="72"/>
      <c r="C134" s="72"/>
      <c r="D134" s="104"/>
      <c r="E134" s="39"/>
      <c r="F134" s="47" t="s">
        <v>3519</v>
      </c>
      <c r="G134" s="41" t="s">
        <v>271</v>
      </c>
      <c r="H134" s="40" t="s">
        <v>9</v>
      </c>
      <c r="I134" s="43">
        <v>12</v>
      </c>
      <c r="J134" s="44">
        <v>43009</v>
      </c>
      <c r="K134" s="105">
        <v>43009</v>
      </c>
      <c r="L134" s="105">
        <v>43100</v>
      </c>
      <c r="M134" s="42">
        <v>1</v>
      </c>
      <c r="N134" s="48">
        <v>0</v>
      </c>
      <c r="O134" s="106">
        <v>0</v>
      </c>
      <c r="P134" s="42">
        <f t="shared" si="0"/>
        <v>0</v>
      </c>
      <c r="Q134" s="42">
        <f t="shared" si="1"/>
        <v>0</v>
      </c>
      <c r="R134" s="107"/>
      <c r="S134" s="108"/>
      <c r="T134" s="108"/>
      <c r="U134" s="1"/>
      <c r="V134" s="108"/>
      <c r="W134" s="1"/>
      <c r="X134" s="1"/>
      <c r="Y134" s="99"/>
    </row>
    <row r="135" spans="1:25" x14ac:dyDescent="0.25">
      <c r="A135" s="103" t="s">
        <v>1919</v>
      </c>
      <c r="B135" s="72"/>
      <c r="C135" s="72"/>
      <c r="D135" s="104"/>
      <c r="E135" s="39"/>
      <c r="F135" s="47" t="s">
        <v>3544</v>
      </c>
      <c r="G135" s="41" t="s">
        <v>272</v>
      </c>
      <c r="H135" s="40" t="s">
        <v>9</v>
      </c>
      <c r="I135" s="43">
        <v>12</v>
      </c>
      <c r="J135" s="44">
        <v>43009</v>
      </c>
      <c r="K135" s="105">
        <v>43009</v>
      </c>
      <c r="L135" s="105">
        <v>43100</v>
      </c>
      <c r="M135" s="42">
        <v>1</v>
      </c>
      <c r="N135" s="48">
        <v>0</v>
      </c>
      <c r="O135" s="106">
        <v>0</v>
      </c>
      <c r="P135" s="42">
        <f t="shared" si="0"/>
        <v>0</v>
      </c>
      <c r="Q135" s="42">
        <f t="shared" si="1"/>
        <v>0</v>
      </c>
      <c r="R135" s="107"/>
      <c r="S135" s="108"/>
      <c r="T135" s="108"/>
      <c r="U135" s="1"/>
      <c r="V135" s="108"/>
      <c r="W135" s="1"/>
      <c r="X135" s="1"/>
      <c r="Y135" s="99"/>
    </row>
    <row r="136" spans="1:25" x14ac:dyDescent="0.25">
      <c r="A136" s="103" t="s">
        <v>1919</v>
      </c>
      <c r="B136" s="72"/>
      <c r="C136" s="72"/>
      <c r="D136" s="104"/>
      <c r="E136" s="39"/>
      <c r="F136" s="47" t="s">
        <v>3545</v>
      </c>
      <c r="G136" s="41" t="s">
        <v>267</v>
      </c>
      <c r="H136" s="40" t="s">
        <v>9</v>
      </c>
      <c r="I136" s="43">
        <v>12</v>
      </c>
      <c r="J136" s="44">
        <v>43009</v>
      </c>
      <c r="K136" s="105">
        <v>43009</v>
      </c>
      <c r="L136" s="105">
        <v>43100</v>
      </c>
      <c r="M136" s="42">
        <v>1</v>
      </c>
      <c r="N136" s="48">
        <v>0</v>
      </c>
      <c r="O136" s="106">
        <v>0</v>
      </c>
      <c r="P136" s="42">
        <f t="shared" si="0"/>
        <v>0</v>
      </c>
      <c r="Q136" s="42">
        <f t="shared" si="1"/>
        <v>0</v>
      </c>
      <c r="R136" s="107"/>
      <c r="S136" s="108"/>
      <c r="T136" s="108"/>
      <c r="U136" s="1"/>
      <c r="V136" s="108"/>
      <c r="W136" s="1"/>
      <c r="X136" s="1"/>
      <c r="Y136" s="99"/>
    </row>
    <row r="137" spans="1:25" x14ac:dyDescent="0.25">
      <c r="A137" s="103" t="s">
        <v>1919</v>
      </c>
      <c r="B137" s="72"/>
      <c r="C137" s="72"/>
      <c r="D137" s="104"/>
      <c r="E137" s="39"/>
      <c r="F137" s="47" t="s">
        <v>3546</v>
      </c>
      <c r="G137" s="41" t="s">
        <v>273</v>
      </c>
      <c r="H137" s="40" t="s">
        <v>9</v>
      </c>
      <c r="I137" s="43">
        <v>12</v>
      </c>
      <c r="J137" s="44">
        <v>43009</v>
      </c>
      <c r="K137" s="105">
        <v>43009</v>
      </c>
      <c r="L137" s="105">
        <v>43100</v>
      </c>
      <c r="M137" s="42">
        <v>1</v>
      </c>
      <c r="N137" s="48">
        <v>0</v>
      </c>
      <c r="O137" s="106">
        <v>0</v>
      </c>
      <c r="P137" s="42">
        <f t="shared" si="0"/>
        <v>0</v>
      </c>
      <c r="Q137" s="42">
        <f t="shared" si="1"/>
        <v>0</v>
      </c>
      <c r="R137" s="107"/>
      <c r="S137" s="108"/>
      <c r="T137" s="108"/>
      <c r="U137" s="1"/>
      <c r="V137" s="108"/>
      <c r="W137" s="1"/>
      <c r="X137" s="1"/>
      <c r="Y137" s="99"/>
    </row>
    <row r="138" spans="1:25" x14ac:dyDescent="0.25">
      <c r="A138" s="103" t="s">
        <v>1919</v>
      </c>
      <c r="B138" s="72"/>
      <c r="C138" s="72"/>
      <c r="D138" s="104"/>
      <c r="E138" s="39"/>
      <c r="F138" s="47" t="s">
        <v>3520</v>
      </c>
      <c r="G138" s="41" t="s">
        <v>274</v>
      </c>
      <c r="H138" s="40" t="s">
        <v>9</v>
      </c>
      <c r="I138" s="43">
        <v>12</v>
      </c>
      <c r="J138" s="44">
        <v>43009</v>
      </c>
      <c r="K138" s="105">
        <v>43009</v>
      </c>
      <c r="L138" s="105">
        <v>43100</v>
      </c>
      <c r="M138" s="42">
        <v>1</v>
      </c>
      <c r="N138" s="48">
        <v>0</v>
      </c>
      <c r="O138" s="106">
        <v>0</v>
      </c>
      <c r="P138" s="42">
        <f t="shared" si="0"/>
        <v>0</v>
      </c>
      <c r="Q138" s="42">
        <f t="shared" si="1"/>
        <v>0</v>
      </c>
      <c r="R138" s="107"/>
      <c r="S138" s="108"/>
      <c r="T138" s="108"/>
      <c r="U138" s="1"/>
      <c r="V138" s="108"/>
      <c r="W138" s="1"/>
      <c r="X138" s="1"/>
      <c r="Y138" s="99"/>
    </row>
    <row r="139" spans="1:25" x14ac:dyDescent="0.25">
      <c r="A139" s="103" t="s">
        <v>1919</v>
      </c>
      <c r="B139" s="72" t="s">
        <v>3618</v>
      </c>
      <c r="C139" s="72" t="s">
        <v>276</v>
      </c>
      <c r="D139" s="109" t="s">
        <v>275</v>
      </c>
      <c r="E139" s="39" t="s">
        <v>3647</v>
      </c>
      <c r="F139" s="47" t="s">
        <v>3575</v>
      </c>
      <c r="G139" s="41" t="s">
        <v>277</v>
      </c>
      <c r="H139" s="40" t="s">
        <v>9</v>
      </c>
      <c r="I139" s="43">
        <v>9</v>
      </c>
      <c r="J139" s="44">
        <v>43009</v>
      </c>
      <c r="K139" s="105">
        <v>43009</v>
      </c>
      <c r="L139" s="105">
        <v>43100</v>
      </c>
      <c r="M139" s="42">
        <v>125</v>
      </c>
      <c r="N139" s="48">
        <v>0</v>
      </c>
      <c r="O139" s="106">
        <v>125</v>
      </c>
      <c r="P139" s="42">
        <f t="shared" si="0"/>
        <v>125</v>
      </c>
      <c r="Q139" s="42">
        <f t="shared" si="1"/>
        <v>100</v>
      </c>
      <c r="R139" s="107"/>
      <c r="S139" s="108"/>
      <c r="T139" s="108"/>
      <c r="U139" s="1"/>
      <c r="V139" s="108"/>
      <c r="W139" s="1"/>
      <c r="X139" s="1"/>
      <c r="Y139" s="99"/>
    </row>
    <row r="140" spans="1:25" x14ac:dyDescent="0.25">
      <c r="A140" s="103" t="s">
        <v>1919</v>
      </c>
      <c r="B140" s="72" t="s">
        <v>3615</v>
      </c>
      <c r="C140" s="72" t="s">
        <v>279</v>
      </c>
      <c r="D140" s="109" t="s">
        <v>278</v>
      </c>
      <c r="E140" s="39" t="s">
        <v>3648</v>
      </c>
      <c r="F140" s="47" t="s">
        <v>3537</v>
      </c>
      <c r="G140" s="41" t="s">
        <v>280</v>
      </c>
      <c r="H140" s="40" t="s">
        <v>9</v>
      </c>
      <c r="I140" s="43">
        <v>3</v>
      </c>
      <c r="J140" s="44">
        <v>43009</v>
      </c>
      <c r="K140" s="105">
        <v>43009</v>
      </c>
      <c r="L140" s="105">
        <v>43100</v>
      </c>
      <c r="M140" s="42">
        <v>1</v>
      </c>
      <c r="N140" s="48">
        <v>0</v>
      </c>
      <c r="O140" s="106">
        <v>0</v>
      </c>
      <c r="P140" s="42">
        <f t="shared" si="0"/>
        <v>0</v>
      </c>
      <c r="Q140" s="42">
        <f t="shared" si="1"/>
        <v>0</v>
      </c>
      <c r="R140" s="107"/>
      <c r="S140" s="108"/>
      <c r="T140" s="108"/>
      <c r="U140" s="1"/>
      <c r="V140" s="108"/>
      <c r="W140" s="1"/>
      <c r="X140" s="1"/>
      <c r="Y140" s="99"/>
    </row>
    <row r="141" spans="1:25" x14ac:dyDescent="0.25">
      <c r="A141" s="103" t="s">
        <v>1919</v>
      </c>
      <c r="B141" s="72"/>
      <c r="C141" s="72"/>
      <c r="D141" s="104"/>
      <c r="E141" s="39"/>
      <c r="F141" s="47"/>
      <c r="G141" s="41" t="s">
        <v>273</v>
      </c>
      <c r="H141" s="40" t="s">
        <v>9</v>
      </c>
      <c r="I141" s="43">
        <v>12</v>
      </c>
      <c r="J141" s="44">
        <v>43009</v>
      </c>
      <c r="K141" s="105">
        <v>43009</v>
      </c>
      <c r="L141" s="105">
        <v>43100</v>
      </c>
      <c r="M141" s="42">
        <v>1</v>
      </c>
      <c r="N141" s="48">
        <v>0</v>
      </c>
      <c r="O141" s="106">
        <v>0</v>
      </c>
      <c r="P141" s="42">
        <f t="shared" si="0"/>
        <v>0</v>
      </c>
      <c r="Q141" s="42">
        <f t="shared" si="1"/>
        <v>0</v>
      </c>
      <c r="R141" s="107"/>
      <c r="S141" s="108"/>
      <c r="T141" s="108"/>
      <c r="U141" s="1"/>
      <c r="V141" s="108"/>
      <c r="W141" s="1"/>
      <c r="X141" s="1"/>
      <c r="Y141" s="99"/>
    </row>
    <row r="142" spans="1:25" x14ac:dyDescent="0.25">
      <c r="A142" s="103" t="s">
        <v>1919</v>
      </c>
      <c r="B142" s="72"/>
      <c r="C142" s="72"/>
      <c r="D142" s="104"/>
      <c r="E142" s="39"/>
      <c r="F142" s="47"/>
      <c r="G142" s="41" t="s">
        <v>281</v>
      </c>
      <c r="H142" s="40" t="s">
        <v>9</v>
      </c>
      <c r="I142" s="43">
        <v>12</v>
      </c>
      <c r="J142" s="44">
        <v>43009</v>
      </c>
      <c r="K142" s="105">
        <v>43009</v>
      </c>
      <c r="L142" s="105">
        <v>43100</v>
      </c>
      <c r="M142" s="42">
        <v>1</v>
      </c>
      <c r="N142" s="48">
        <v>0</v>
      </c>
      <c r="O142" s="106">
        <v>0</v>
      </c>
      <c r="P142" s="42">
        <f t="shared" si="0"/>
        <v>0</v>
      </c>
      <c r="Q142" s="42">
        <f t="shared" si="1"/>
        <v>0</v>
      </c>
      <c r="R142" s="107"/>
      <c r="S142" s="108"/>
      <c r="T142" s="108"/>
      <c r="U142" s="1"/>
      <c r="V142" s="108"/>
      <c r="W142" s="1"/>
      <c r="X142" s="1"/>
      <c r="Y142" s="99"/>
    </row>
    <row r="143" spans="1:25" ht="60" x14ac:dyDescent="0.25">
      <c r="A143" s="103" t="s">
        <v>1918</v>
      </c>
      <c r="B143" s="110" t="s">
        <v>3535</v>
      </c>
      <c r="C143" s="110" t="s">
        <v>726</v>
      </c>
      <c r="D143" s="104" t="s">
        <v>1729</v>
      </c>
      <c r="E143" s="111" t="s">
        <v>3989</v>
      </c>
      <c r="F143" s="111" t="s">
        <v>3525</v>
      </c>
      <c r="G143" s="111" t="s">
        <v>727</v>
      </c>
      <c r="H143" s="111" t="s">
        <v>20</v>
      </c>
      <c r="I143" s="112">
        <v>12</v>
      </c>
      <c r="J143" s="44">
        <v>43009</v>
      </c>
      <c r="K143" s="105">
        <v>43009</v>
      </c>
      <c r="L143" s="105">
        <v>43100</v>
      </c>
      <c r="M143" s="111">
        <v>100</v>
      </c>
      <c r="N143" s="113">
        <v>75</v>
      </c>
      <c r="O143" s="113">
        <v>25</v>
      </c>
      <c r="P143" s="42">
        <f t="shared" si="0"/>
        <v>100</v>
      </c>
      <c r="Q143" s="42">
        <f t="shared" si="1"/>
        <v>100</v>
      </c>
      <c r="R143" s="111"/>
      <c r="S143" s="108">
        <f>VLOOKUP(C143,'[7]Sumado depto y gestion incorp1'!$A$2:$C$297,3,FALSE)</f>
        <v>33398732880</v>
      </c>
      <c r="T143" s="108">
        <f>VLOOKUP(C143,'[7]Sumado depto y gestion incorp1'!$A$2:$D$297,4,FALSE)</f>
        <v>0</v>
      </c>
      <c r="U143" s="1">
        <f>VLOOKUP(C143,'[7]Sumado depto y gestion incorp1'!$A$2:$F$297,6,FALSE)</f>
        <v>15044940719</v>
      </c>
      <c r="V143" s="108">
        <f>VLOOKUP(C143,'[7]Sumado depto y gestion incorp1'!$A$2:$G$297,7,FALSE)</f>
        <v>0</v>
      </c>
      <c r="W143" s="1">
        <f t="shared" ref="W143:W193" si="6">S143+T143+Z143</f>
        <v>33398732880</v>
      </c>
      <c r="X143" s="1">
        <f t="shared" ref="X143:X193" si="7">U143+V143+Y143</f>
        <v>15044940719</v>
      </c>
      <c r="Y143" s="99"/>
    </row>
    <row r="144" spans="1:25" ht="30" x14ac:dyDescent="0.25">
      <c r="A144" s="103" t="s">
        <v>1918</v>
      </c>
      <c r="B144" s="110"/>
      <c r="C144" s="110"/>
      <c r="D144" s="104"/>
      <c r="E144" s="111"/>
      <c r="F144" s="111" t="s">
        <v>3526</v>
      </c>
      <c r="G144" s="39" t="s">
        <v>728</v>
      </c>
      <c r="H144" s="111" t="s">
        <v>20</v>
      </c>
      <c r="I144" s="112">
        <v>12</v>
      </c>
      <c r="J144" s="44">
        <v>43009</v>
      </c>
      <c r="K144" s="105">
        <v>43009</v>
      </c>
      <c r="L144" s="105">
        <v>43100</v>
      </c>
      <c r="M144" s="111">
        <v>100</v>
      </c>
      <c r="N144" s="113">
        <v>75</v>
      </c>
      <c r="O144" s="113">
        <v>25</v>
      </c>
      <c r="P144" s="42">
        <f t="shared" si="0"/>
        <v>100</v>
      </c>
      <c r="Q144" s="42">
        <f t="shared" si="1"/>
        <v>100</v>
      </c>
      <c r="R144" s="111"/>
      <c r="S144" s="108"/>
      <c r="T144" s="108"/>
      <c r="U144" s="1"/>
      <c r="V144" s="108"/>
      <c r="W144" s="1"/>
      <c r="X144" s="1"/>
      <c r="Y144" s="99"/>
    </row>
    <row r="145" spans="1:25" ht="30" x14ac:dyDescent="0.25">
      <c r="A145" s="103" t="s">
        <v>1918</v>
      </c>
      <c r="B145" s="110"/>
      <c r="C145" s="110"/>
      <c r="D145" s="104"/>
      <c r="E145" s="111"/>
      <c r="F145" s="111" t="s">
        <v>3527</v>
      </c>
      <c r="G145" s="39" t="s">
        <v>729</v>
      </c>
      <c r="H145" s="111" t="s">
        <v>20</v>
      </c>
      <c r="I145" s="112">
        <v>12</v>
      </c>
      <c r="J145" s="44">
        <v>43009</v>
      </c>
      <c r="K145" s="105">
        <v>43009</v>
      </c>
      <c r="L145" s="105">
        <v>43100</v>
      </c>
      <c r="M145" s="111">
        <v>100</v>
      </c>
      <c r="N145" s="113">
        <v>75</v>
      </c>
      <c r="O145" s="113">
        <v>25</v>
      </c>
      <c r="P145" s="42">
        <f t="shared" si="0"/>
        <v>100</v>
      </c>
      <c r="Q145" s="42">
        <f t="shared" si="1"/>
        <v>100</v>
      </c>
      <c r="R145" s="111"/>
      <c r="S145" s="108"/>
      <c r="T145" s="108"/>
      <c r="U145" s="1"/>
      <c r="V145" s="108"/>
      <c r="W145" s="1"/>
      <c r="X145" s="1"/>
      <c r="Y145" s="99"/>
    </row>
    <row r="146" spans="1:25" ht="30" x14ac:dyDescent="0.25">
      <c r="A146" s="103" t="s">
        <v>1918</v>
      </c>
      <c r="B146" s="110"/>
      <c r="C146" s="110"/>
      <c r="D146" s="104"/>
      <c r="E146" s="111"/>
      <c r="F146" s="111" t="s">
        <v>3528</v>
      </c>
      <c r="G146" s="39" t="s">
        <v>730</v>
      </c>
      <c r="H146" s="111" t="s">
        <v>20</v>
      </c>
      <c r="I146" s="112">
        <v>12</v>
      </c>
      <c r="J146" s="44">
        <v>43009</v>
      </c>
      <c r="K146" s="105">
        <v>43009</v>
      </c>
      <c r="L146" s="105">
        <v>43100</v>
      </c>
      <c r="M146" s="111">
        <v>100</v>
      </c>
      <c r="N146" s="113">
        <v>75</v>
      </c>
      <c r="O146" s="113">
        <v>25</v>
      </c>
      <c r="P146" s="42">
        <f t="shared" si="0"/>
        <v>100</v>
      </c>
      <c r="Q146" s="42">
        <f t="shared" si="1"/>
        <v>100</v>
      </c>
      <c r="R146" s="111"/>
      <c r="S146" s="108"/>
      <c r="T146" s="108"/>
      <c r="U146" s="1"/>
      <c r="V146" s="108"/>
      <c r="W146" s="1"/>
      <c r="X146" s="1"/>
      <c r="Y146" s="99"/>
    </row>
    <row r="147" spans="1:25" ht="30" x14ac:dyDescent="0.25">
      <c r="A147" s="103" t="s">
        <v>1918</v>
      </c>
      <c r="B147" s="110"/>
      <c r="C147" s="110"/>
      <c r="D147" s="104"/>
      <c r="E147" s="111"/>
      <c r="F147" s="111" t="s">
        <v>3529</v>
      </c>
      <c r="G147" s="39" t="s">
        <v>731</v>
      </c>
      <c r="H147" s="111" t="s">
        <v>20</v>
      </c>
      <c r="I147" s="112">
        <v>12</v>
      </c>
      <c r="J147" s="44">
        <v>43009</v>
      </c>
      <c r="K147" s="105">
        <v>43009</v>
      </c>
      <c r="L147" s="105">
        <v>43100</v>
      </c>
      <c r="M147" s="111">
        <v>100</v>
      </c>
      <c r="N147" s="113">
        <v>75</v>
      </c>
      <c r="O147" s="113">
        <v>25</v>
      </c>
      <c r="P147" s="42">
        <f t="shared" si="0"/>
        <v>100</v>
      </c>
      <c r="Q147" s="42">
        <f t="shared" si="1"/>
        <v>100</v>
      </c>
      <c r="R147" s="111"/>
      <c r="S147" s="108"/>
      <c r="T147" s="108"/>
      <c r="U147" s="1"/>
      <c r="V147" s="108"/>
      <c r="W147" s="1"/>
      <c r="X147" s="1"/>
      <c r="Y147" s="99"/>
    </row>
    <row r="148" spans="1:25" ht="30" x14ac:dyDescent="0.25">
      <c r="A148" s="103" t="s">
        <v>1918</v>
      </c>
      <c r="B148" s="110"/>
      <c r="C148" s="110"/>
      <c r="D148" s="104"/>
      <c r="E148" s="111"/>
      <c r="F148" s="111" t="s">
        <v>3532</v>
      </c>
      <c r="G148" s="39" t="s">
        <v>732</v>
      </c>
      <c r="H148" s="111" t="s">
        <v>20</v>
      </c>
      <c r="I148" s="112">
        <v>12</v>
      </c>
      <c r="J148" s="44">
        <v>43009</v>
      </c>
      <c r="K148" s="105">
        <v>43009</v>
      </c>
      <c r="L148" s="105">
        <v>43100</v>
      </c>
      <c r="M148" s="111">
        <v>100</v>
      </c>
      <c r="N148" s="113">
        <v>75</v>
      </c>
      <c r="O148" s="113">
        <v>25</v>
      </c>
      <c r="P148" s="42">
        <f t="shared" si="0"/>
        <v>100</v>
      </c>
      <c r="Q148" s="42">
        <f t="shared" si="1"/>
        <v>100</v>
      </c>
      <c r="R148" s="111"/>
      <c r="S148" s="108"/>
      <c r="T148" s="108"/>
      <c r="U148" s="1"/>
      <c r="V148" s="108"/>
      <c r="W148" s="1"/>
      <c r="X148" s="1"/>
      <c r="Y148" s="99"/>
    </row>
    <row r="149" spans="1:25" ht="30" x14ac:dyDescent="0.25">
      <c r="A149" s="103" t="s">
        <v>1918</v>
      </c>
      <c r="B149" s="110"/>
      <c r="C149" s="110"/>
      <c r="D149" s="104"/>
      <c r="E149" s="111"/>
      <c r="F149" s="111" t="s">
        <v>3533</v>
      </c>
      <c r="G149" s="39" t="s">
        <v>733</v>
      </c>
      <c r="H149" s="111" t="s">
        <v>20</v>
      </c>
      <c r="I149" s="112">
        <v>12</v>
      </c>
      <c r="J149" s="44">
        <v>43009</v>
      </c>
      <c r="K149" s="105">
        <v>43009</v>
      </c>
      <c r="L149" s="105">
        <v>43100</v>
      </c>
      <c r="M149" s="111">
        <v>100</v>
      </c>
      <c r="N149" s="113">
        <v>75</v>
      </c>
      <c r="O149" s="113">
        <v>25</v>
      </c>
      <c r="P149" s="42">
        <f t="shared" si="0"/>
        <v>100</v>
      </c>
      <c r="Q149" s="42">
        <f t="shared" si="1"/>
        <v>100</v>
      </c>
      <c r="R149" s="111"/>
      <c r="S149" s="108"/>
      <c r="T149" s="108"/>
      <c r="U149" s="1"/>
      <c r="V149" s="108"/>
      <c r="W149" s="1"/>
      <c r="X149" s="1"/>
      <c r="Y149" s="99"/>
    </row>
    <row r="150" spans="1:25" ht="30" x14ac:dyDescent="0.25">
      <c r="A150" s="103" t="s">
        <v>1918</v>
      </c>
      <c r="B150" s="110"/>
      <c r="C150" s="110"/>
      <c r="D150" s="104"/>
      <c r="E150" s="111"/>
      <c r="F150" s="111" t="s">
        <v>3493</v>
      </c>
      <c r="G150" s="39" t="s">
        <v>734</v>
      </c>
      <c r="H150" s="111" t="s">
        <v>20</v>
      </c>
      <c r="I150" s="112">
        <v>12</v>
      </c>
      <c r="J150" s="44">
        <v>43009</v>
      </c>
      <c r="K150" s="105">
        <v>43009</v>
      </c>
      <c r="L150" s="105">
        <v>43100</v>
      </c>
      <c r="M150" s="111">
        <v>100</v>
      </c>
      <c r="N150" s="113">
        <v>75</v>
      </c>
      <c r="O150" s="113">
        <v>25</v>
      </c>
      <c r="P150" s="42">
        <f t="shared" si="0"/>
        <v>100</v>
      </c>
      <c r="Q150" s="42">
        <f t="shared" si="1"/>
        <v>100</v>
      </c>
      <c r="R150" s="111"/>
      <c r="S150" s="108"/>
      <c r="T150" s="108"/>
      <c r="U150" s="1"/>
      <c r="V150" s="108"/>
      <c r="W150" s="1"/>
      <c r="X150" s="1"/>
      <c r="Y150" s="99"/>
    </row>
    <row r="151" spans="1:25" ht="30" x14ac:dyDescent="0.25">
      <c r="A151" s="103" t="s">
        <v>1918</v>
      </c>
      <c r="B151" s="110"/>
      <c r="C151" s="110"/>
      <c r="D151" s="104"/>
      <c r="E151" s="111"/>
      <c r="F151" s="111" t="s">
        <v>3494</v>
      </c>
      <c r="G151" s="39" t="s">
        <v>735</v>
      </c>
      <c r="H151" s="111" t="s">
        <v>20</v>
      </c>
      <c r="I151" s="112">
        <v>12</v>
      </c>
      <c r="J151" s="44">
        <v>43009</v>
      </c>
      <c r="K151" s="105">
        <v>43009</v>
      </c>
      <c r="L151" s="105">
        <v>43100</v>
      </c>
      <c r="M151" s="111">
        <v>100</v>
      </c>
      <c r="N151" s="113">
        <v>75</v>
      </c>
      <c r="O151" s="113">
        <v>25</v>
      </c>
      <c r="P151" s="42">
        <f t="shared" si="0"/>
        <v>100</v>
      </c>
      <c r="Q151" s="42">
        <f t="shared" si="1"/>
        <v>100</v>
      </c>
      <c r="R151" s="111"/>
      <c r="S151" s="108"/>
      <c r="T151" s="108"/>
      <c r="U151" s="1"/>
      <c r="V151" s="108"/>
      <c r="W151" s="1"/>
      <c r="X151" s="1"/>
      <c r="Y151" s="99"/>
    </row>
    <row r="152" spans="1:25" ht="30" x14ac:dyDescent="0.25">
      <c r="A152" s="103" t="s">
        <v>1918</v>
      </c>
      <c r="B152" s="110"/>
      <c r="C152" s="110"/>
      <c r="D152" s="104"/>
      <c r="E152" s="111"/>
      <c r="F152" s="111" t="s">
        <v>3496</v>
      </c>
      <c r="G152" s="39" t="s">
        <v>736</v>
      </c>
      <c r="H152" s="111" t="s">
        <v>20</v>
      </c>
      <c r="I152" s="112">
        <v>12</v>
      </c>
      <c r="J152" s="44">
        <v>43009</v>
      </c>
      <c r="K152" s="105">
        <v>43009</v>
      </c>
      <c r="L152" s="105">
        <v>43100</v>
      </c>
      <c r="M152" s="111">
        <v>100</v>
      </c>
      <c r="N152" s="113">
        <v>75</v>
      </c>
      <c r="O152" s="113">
        <v>25</v>
      </c>
      <c r="P152" s="42">
        <f t="shared" si="0"/>
        <v>100</v>
      </c>
      <c r="Q152" s="42">
        <f t="shared" si="1"/>
        <v>100</v>
      </c>
      <c r="R152" s="111"/>
      <c r="S152" s="108"/>
      <c r="T152" s="108"/>
      <c r="U152" s="1"/>
      <c r="V152" s="108"/>
      <c r="W152" s="1"/>
      <c r="X152" s="1"/>
      <c r="Y152" s="99"/>
    </row>
    <row r="153" spans="1:25" ht="30" x14ac:dyDescent="0.25">
      <c r="A153" s="103" t="s">
        <v>1918</v>
      </c>
      <c r="B153" s="110"/>
      <c r="C153" s="110"/>
      <c r="D153" s="104"/>
      <c r="E153" s="111"/>
      <c r="F153" s="111" t="s">
        <v>3498</v>
      </c>
      <c r="G153" s="39" t="s">
        <v>737</v>
      </c>
      <c r="H153" s="111" t="s">
        <v>20</v>
      </c>
      <c r="I153" s="112">
        <v>12</v>
      </c>
      <c r="J153" s="44">
        <v>43009</v>
      </c>
      <c r="K153" s="105">
        <v>43009</v>
      </c>
      <c r="L153" s="105">
        <v>43100</v>
      </c>
      <c r="M153" s="111">
        <v>100</v>
      </c>
      <c r="N153" s="113">
        <v>75</v>
      </c>
      <c r="O153" s="113">
        <v>25</v>
      </c>
      <c r="P153" s="42">
        <f t="shared" si="0"/>
        <v>100</v>
      </c>
      <c r="Q153" s="42">
        <f t="shared" si="1"/>
        <v>100</v>
      </c>
      <c r="R153" s="111"/>
      <c r="S153" s="108"/>
      <c r="T153" s="108"/>
      <c r="U153" s="1"/>
      <c r="V153" s="108"/>
      <c r="W153" s="1"/>
      <c r="X153" s="1"/>
      <c r="Y153" s="99"/>
    </row>
    <row r="154" spans="1:25" ht="30" x14ac:dyDescent="0.25">
      <c r="A154" s="103" t="s">
        <v>1918</v>
      </c>
      <c r="B154" s="110"/>
      <c r="C154" s="110"/>
      <c r="D154" s="104"/>
      <c r="E154" s="111"/>
      <c r="F154" s="111" t="s">
        <v>3500</v>
      </c>
      <c r="G154" s="39" t="s">
        <v>738</v>
      </c>
      <c r="H154" s="111" t="s">
        <v>20</v>
      </c>
      <c r="I154" s="112">
        <v>12</v>
      </c>
      <c r="J154" s="44">
        <v>43009</v>
      </c>
      <c r="K154" s="105">
        <v>43009</v>
      </c>
      <c r="L154" s="105">
        <v>43100</v>
      </c>
      <c r="M154" s="111">
        <v>100</v>
      </c>
      <c r="N154" s="113">
        <v>75</v>
      </c>
      <c r="O154" s="113">
        <v>25</v>
      </c>
      <c r="P154" s="42">
        <f t="shared" si="0"/>
        <v>100</v>
      </c>
      <c r="Q154" s="42">
        <f t="shared" si="1"/>
        <v>100</v>
      </c>
      <c r="R154" s="111"/>
      <c r="S154" s="108"/>
      <c r="T154" s="108"/>
      <c r="U154" s="1"/>
      <c r="V154" s="108"/>
      <c r="W154" s="1"/>
      <c r="X154" s="1"/>
      <c r="Y154" s="99"/>
    </row>
    <row r="155" spans="1:25" ht="30" x14ac:dyDescent="0.25">
      <c r="A155" s="103" t="s">
        <v>1918</v>
      </c>
      <c r="B155" s="110"/>
      <c r="C155" s="110"/>
      <c r="D155" s="104"/>
      <c r="E155" s="111"/>
      <c r="F155" s="111" t="s">
        <v>3502</v>
      </c>
      <c r="G155" s="39" t="s">
        <v>739</v>
      </c>
      <c r="H155" s="111" t="s">
        <v>20</v>
      </c>
      <c r="I155" s="112">
        <v>12</v>
      </c>
      <c r="J155" s="44">
        <v>43009</v>
      </c>
      <c r="K155" s="105">
        <v>43009</v>
      </c>
      <c r="L155" s="105">
        <v>43100</v>
      </c>
      <c r="M155" s="111">
        <v>100</v>
      </c>
      <c r="N155" s="113">
        <v>75</v>
      </c>
      <c r="O155" s="113">
        <v>25</v>
      </c>
      <c r="P155" s="42">
        <f t="shared" si="0"/>
        <v>100</v>
      </c>
      <c r="Q155" s="42">
        <f t="shared" si="1"/>
        <v>100</v>
      </c>
      <c r="R155" s="111"/>
      <c r="S155" s="108"/>
      <c r="T155" s="108"/>
      <c r="U155" s="1"/>
      <c r="V155" s="108"/>
      <c r="W155" s="1"/>
      <c r="X155" s="1"/>
      <c r="Y155" s="99"/>
    </row>
    <row r="156" spans="1:25" ht="45" x14ac:dyDescent="0.25">
      <c r="A156" s="103" t="s">
        <v>1918</v>
      </c>
      <c r="B156" s="110" t="s">
        <v>3535</v>
      </c>
      <c r="C156" s="110" t="s">
        <v>3990</v>
      </c>
      <c r="D156" s="104" t="s">
        <v>3991</v>
      </c>
      <c r="E156" s="111" t="s">
        <v>3992</v>
      </c>
      <c r="F156" s="111" t="s">
        <v>3540</v>
      </c>
      <c r="G156" s="39" t="s">
        <v>3993</v>
      </c>
      <c r="H156" s="111" t="s">
        <v>9</v>
      </c>
      <c r="I156" s="112">
        <v>1</v>
      </c>
      <c r="J156" s="44">
        <v>43009</v>
      </c>
      <c r="K156" s="105">
        <v>43009</v>
      </c>
      <c r="L156" s="105">
        <v>43100</v>
      </c>
      <c r="M156" s="111">
        <v>1</v>
      </c>
      <c r="N156" s="113">
        <v>1</v>
      </c>
      <c r="O156" s="113">
        <v>0</v>
      </c>
      <c r="P156" s="42">
        <f t="shared" si="0"/>
        <v>1</v>
      </c>
      <c r="Q156" s="42">
        <f t="shared" si="1"/>
        <v>100</v>
      </c>
      <c r="R156" s="111"/>
      <c r="S156" s="108"/>
      <c r="T156" s="108"/>
      <c r="U156" s="1"/>
      <c r="V156" s="108"/>
      <c r="W156" s="1"/>
      <c r="X156" s="1"/>
      <c r="Y156" s="99"/>
    </row>
    <row r="157" spans="1:25" ht="30" x14ac:dyDescent="0.25">
      <c r="A157" s="103" t="s">
        <v>1918</v>
      </c>
      <c r="B157" s="110"/>
      <c r="C157" s="110"/>
      <c r="D157" s="104"/>
      <c r="E157" s="111"/>
      <c r="F157" s="111" t="s">
        <v>3537</v>
      </c>
      <c r="G157" s="39" t="s">
        <v>713</v>
      </c>
      <c r="H157" s="111" t="s">
        <v>9</v>
      </c>
      <c r="I157" s="112">
        <v>6</v>
      </c>
      <c r="J157" s="44">
        <v>43009</v>
      </c>
      <c r="K157" s="105">
        <v>43009</v>
      </c>
      <c r="L157" s="105">
        <v>43100</v>
      </c>
      <c r="M157" s="111">
        <v>1</v>
      </c>
      <c r="N157" s="113">
        <v>0</v>
      </c>
      <c r="O157" s="113">
        <v>0</v>
      </c>
      <c r="P157" s="42">
        <f t="shared" si="0"/>
        <v>0</v>
      </c>
      <c r="Q157" s="42">
        <f t="shared" si="1"/>
        <v>0</v>
      </c>
      <c r="R157" s="111"/>
      <c r="S157" s="108"/>
      <c r="T157" s="108"/>
      <c r="U157" s="1"/>
      <c r="V157" s="108"/>
      <c r="W157" s="1"/>
      <c r="X157" s="1"/>
      <c r="Y157" s="99"/>
    </row>
    <row r="158" spans="1:25" ht="45" x14ac:dyDescent="0.25">
      <c r="A158" s="103" t="s">
        <v>1918</v>
      </c>
      <c r="B158" s="110" t="s">
        <v>3994</v>
      </c>
      <c r="C158" s="110" t="s">
        <v>1583</v>
      </c>
      <c r="D158" s="104" t="s">
        <v>1582</v>
      </c>
      <c r="E158" s="111" t="s">
        <v>3995</v>
      </c>
      <c r="F158" s="111" t="s">
        <v>3518</v>
      </c>
      <c r="G158" s="39" t="s">
        <v>1584</v>
      </c>
      <c r="H158" s="111" t="s">
        <v>9</v>
      </c>
      <c r="I158" s="112">
        <v>12</v>
      </c>
      <c r="J158" s="44">
        <v>43009</v>
      </c>
      <c r="K158" s="105">
        <v>43009</v>
      </c>
      <c r="L158" s="105">
        <v>43100</v>
      </c>
      <c r="M158" s="111">
        <v>1</v>
      </c>
      <c r="N158" s="113">
        <v>1</v>
      </c>
      <c r="O158" s="113">
        <v>0</v>
      </c>
      <c r="P158" s="42">
        <f t="shared" si="0"/>
        <v>1</v>
      </c>
      <c r="Q158" s="42">
        <f t="shared" si="1"/>
        <v>100</v>
      </c>
      <c r="R158" s="111"/>
      <c r="S158" s="108"/>
      <c r="T158" s="108"/>
      <c r="U158" s="1"/>
      <c r="V158" s="108"/>
      <c r="W158" s="1"/>
      <c r="X158" s="1"/>
      <c r="Y158" s="99"/>
    </row>
    <row r="159" spans="1:25" ht="154.5" customHeight="1" x14ac:dyDescent="0.25">
      <c r="A159" s="103" t="s">
        <v>1918</v>
      </c>
      <c r="B159" s="110" t="s">
        <v>3535</v>
      </c>
      <c r="C159" s="110" t="s">
        <v>1625</v>
      </c>
      <c r="D159" s="104" t="s">
        <v>1847</v>
      </c>
      <c r="E159" s="111" t="s">
        <v>3996</v>
      </c>
      <c r="F159" s="111" t="s">
        <v>3540</v>
      </c>
      <c r="G159" s="39" t="s">
        <v>1626</v>
      </c>
      <c r="H159" s="111" t="s">
        <v>1627</v>
      </c>
      <c r="I159" s="112">
        <v>3</v>
      </c>
      <c r="J159" s="44">
        <v>43009</v>
      </c>
      <c r="K159" s="105">
        <v>43009</v>
      </c>
      <c r="L159" s="105">
        <v>43100</v>
      </c>
      <c r="M159" s="111">
        <v>78.5</v>
      </c>
      <c r="N159" s="113">
        <v>0</v>
      </c>
      <c r="O159" s="113">
        <v>0</v>
      </c>
      <c r="P159" s="42">
        <f t="shared" si="0"/>
        <v>0</v>
      </c>
      <c r="Q159" s="42">
        <f t="shared" si="1"/>
        <v>0</v>
      </c>
      <c r="R159" s="114" t="s">
        <v>8039</v>
      </c>
      <c r="S159" s="108"/>
      <c r="T159" s="108"/>
      <c r="U159" s="1"/>
      <c r="V159" s="108"/>
      <c r="W159" s="1"/>
      <c r="X159" s="1"/>
      <c r="Y159" s="99"/>
    </row>
    <row r="160" spans="1:25" ht="30" x14ac:dyDescent="0.25">
      <c r="A160" s="103" t="s">
        <v>1918</v>
      </c>
      <c r="B160" s="110"/>
      <c r="C160" s="110"/>
      <c r="D160" s="104"/>
      <c r="E160" s="111"/>
      <c r="F160" s="111" t="s">
        <v>3537</v>
      </c>
      <c r="G160" s="39" t="s">
        <v>1628</v>
      </c>
      <c r="H160" s="111" t="s">
        <v>9</v>
      </c>
      <c r="I160" s="112">
        <v>12</v>
      </c>
      <c r="J160" s="44">
        <v>43009</v>
      </c>
      <c r="K160" s="105">
        <v>43009</v>
      </c>
      <c r="L160" s="105">
        <v>43100</v>
      </c>
      <c r="M160" s="111">
        <v>184</v>
      </c>
      <c r="N160" s="113">
        <v>0</v>
      </c>
      <c r="O160" s="113"/>
      <c r="P160" s="42">
        <f t="shared" si="0"/>
        <v>0</v>
      </c>
      <c r="Q160" s="42">
        <f t="shared" si="1"/>
        <v>0</v>
      </c>
      <c r="R160" s="111"/>
      <c r="S160" s="108"/>
      <c r="T160" s="108"/>
      <c r="U160" s="1"/>
      <c r="V160" s="108"/>
      <c r="W160" s="1"/>
      <c r="X160" s="1"/>
      <c r="Y160" s="99"/>
    </row>
    <row r="161" spans="1:25" ht="30" x14ac:dyDescent="0.25">
      <c r="A161" s="103" t="s">
        <v>1918</v>
      </c>
      <c r="B161" s="110"/>
      <c r="C161" s="110"/>
      <c r="D161" s="104"/>
      <c r="E161" s="111"/>
      <c r="F161" s="111" t="s">
        <v>3575</v>
      </c>
      <c r="G161" s="39" t="s">
        <v>1629</v>
      </c>
      <c r="H161" s="111" t="s">
        <v>786</v>
      </c>
      <c r="I161" s="112">
        <v>12</v>
      </c>
      <c r="J161" s="44">
        <v>43009</v>
      </c>
      <c r="K161" s="105">
        <v>43009</v>
      </c>
      <c r="L161" s="105">
        <v>43100</v>
      </c>
      <c r="M161" s="111">
        <v>1.5</v>
      </c>
      <c r="N161" s="113">
        <v>0</v>
      </c>
      <c r="O161" s="113"/>
      <c r="P161" s="42">
        <f t="shared" si="0"/>
        <v>0</v>
      </c>
      <c r="Q161" s="42">
        <f t="shared" si="1"/>
        <v>0</v>
      </c>
      <c r="R161" s="111"/>
      <c r="S161" s="108"/>
      <c r="T161" s="108"/>
      <c r="U161" s="1"/>
      <c r="V161" s="108"/>
      <c r="W161" s="1"/>
      <c r="X161" s="1"/>
      <c r="Y161" s="99"/>
    </row>
    <row r="162" spans="1:25" ht="30" x14ac:dyDescent="0.25">
      <c r="A162" s="103" t="s">
        <v>1918</v>
      </c>
      <c r="B162" s="110"/>
      <c r="C162" s="110"/>
      <c r="D162" s="104"/>
      <c r="E162" s="111"/>
      <c r="F162" s="111" t="s">
        <v>3517</v>
      </c>
      <c r="G162" s="39" t="s">
        <v>1630</v>
      </c>
      <c r="H162" s="111" t="s">
        <v>1631</v>
      </c>
      <c r="I162" s="112">
        <v>12</v>
      </c>
      <c r="J162" s="44">
        <v>43009</v>
      </c>
      <c r="K162" s="105">
        <v>43009</v>
      </c>
      <c r="L162" s="105">
        <v>43100</v>
      </c>
      <c r="M162" s="111">
        <v>708</v>
      </c>
      <c r="N162" s="113">
        <v>0</v>
      </c>
      <c r="O162" s="113"/>
      <c r="P162" s="42">
        <f t="shared" si="0"/>
        <v>0</v>
      </c>
      <c r="Q162" s="42">
        <f t="shared" si="1"/>
        <v>0</v>
      </c>
      <c r="R162" s="111"/>
      <c r="S162" s="108"/>
      <c r="T162" s="108"/>
      <c r="U162" s="1"/>
      <c r="V162" s="108"/>
      <c r="W162" s="1"/>
      <c r="X162" s="1"/>
      <c r="Y162" s="99"/>
    </row>
    <row r="163" spans="1:25" ht="30" x14ac:dyDescent="0.25">
      <c r="A163" s="103" t="s">
        <v>1918</v>
      </c>
      <c r="B163" s="110"/>
      <c r="C163" s="110"/>
      <c r="D163" s="104"/>
      <c r="E163" s="111"/>
      <c r="F163" s="111" t="s">
        <v>3519</v>
      </c>
      <c r="G163" s="39" t="s">
        <v>1632</v>
      </c>
      <c r="H163" s="111" t="s">
        <v>1631</v>
      </c>
      <c r="I163" s="112">
        <v>12</v>
      </c>
      <c r="J163" s="44">
        <v>43009</v>
      </c>
      <c r="K163" s="105">
        <v>43009</v>
      </c>
      <c r="L163" s="105">
        <v>43100</v>
      </c>
      <c r="M163" s="111">
        <v>586</v>
      </c>
      <c r="N163" s="113">
        <v>0</v>
      </c>
      <c r="O163" s="113"/>
      <c r="P163" s="42">
        <f t="shared" si="0"/>
        <v>0</v>
      </c>
      <c r="Q163" s="42">
        <f t="shared" si="1"/>
        <v>0</v>
      </c>
      <c r="R163" s="111"/>
      <c r="S163" s="108"/>
      <c r="T163" s="108"/>
      <c r="U163" s="1"/>
      <c r="V163" s="108"/>
      <c r="W163" s="1"/>
      <c r="X163" s="1"/>
      <c r="Y163" s="99"/>
    </row>
    <row r="164" spans="1:25" ht="30" x14ac:dyDescent="0.25">
      <c r="A164" s="103" t="s">
        <v>1918</v>
      </c>
      <c r="B164" s="110"/>
      <c r="C164" s="110"/>
      <c r="D164" s="104"/>
      <c r="E164" s="111"/>
      <c r="F164" s="111" t="s">
        <v>3544</v>
      </c>
      <c r="G164" s="39" t="s">
        <v>1633</v>
      </c>
      <c r="H164" s="111" t="s">
        <v>786</v>
      </c>
      <c r="I164" s="112">
        <v>12</v>
      </c>
      <c r="J164" s="44">
        <v>43009</v>
      </c>
      <c r="K164" s="105">
        <v>43009</v>
      </c>
      <c r="L164" s="105">
        <v>43100</v>
      </c>
      <c r="M164" s="111">
        <v>1</v>
      </c>
      <c r="N164" s="113">
        <v>0</v>
      </c>
      <c r="O164" s="113"/>
      <c r="P164" s="42">
        <f t="shared" si="0"/>
        <v>0</v>
      </c>
      <c r="Q164" s="42">
        <f t="shared" si="1"/>
        <v>0</v>
      </c>
      <c r="R164" s="111"/>
      <c r="S164" s="108"/>
      <c r="T164" s="108"/>
      <c r="U164" s="1"/>
      <c r="V164" s="108"/>
      <c r="W164" s="1"/>
      <c r="X164" s="1"/>
      <c r="Y164" s="99"/>
    </row>
    <row r="165" spans="1:25" ht="30" x14ac:dyDescent="0.25">
      <c r="A165" s="103" t="s">
        <v>1918</v>
      </c>
      <c r="B165" s="110"/>
      <c r="C165" s="110"/>
      <c r="D165" s="104"/>
      <c r="E165" s="111"/>
      <c r="F165" s="111" t="s">
        <v>3545</v>
      </c>
      <c r="G165" s="39" t="s">
        <v>1634</v>
      </c>
      <c r="H165" s="111" t="s">
        <v>786</v>
      </c>
      <c r="I165" s="112">
        <v>12</v>
      </c>
      <c r="J165" s="44">
        <v>43009</v>
      </c>
      <c r="K165" s="105">
        <v>43009</v>
      </c>
      <c r="L165" s="105">
        <v>43100</v>
      </c>
      <c r="M165" s="111">
        <v>1</v>
      </c>
      <c r="N165" s="113">
        <v>0</v>
      </c>
      <c r="O165" s="113"/>
      <c r="P165" s="42">
        <f t="shared" si="0"/>
        <v>0</v>
      </c>
      <c r="Q165" s="42">
        <f t="shared" si="1"/>
        <v>0</v>
      </c>
      <c r="R165" s="111"/>
      <c r="S165" s="108"/>
      <c r="T165" s="108"/>
      <c r="U165" s="1"/>
      <c r="V165" s="108"/>
      <c r="W165" s="1"/>
      <c r="X165" s="1"/>
      <c r="Y165" s="99"/>
    </row>
    <row r="166" spans="1:25" ht="30" x14ac:dyDescent="0.25">
      <c r="A166" s="103" t="s">
        <v>1918</v>
      </c>
      <c r="B166" s="110"/>
      <c r="C166" s="110"/>
      <c r="D166" s="104"/>
      <c r="E166" s="111"/>
      <c r="F166" s="111" t="s">
        <v>3546</v>
      </c>
      <c r="G166" s="39" t="s">
        <v>713</v>
      </c>
      <c r="H166" s="111" t="s">
        <v>9</v>
      </c>
      <c r="I166" s="112">
        <v>12</v>
      </c>
      <c r="J166" s="44">
        <v>43009</v>
      </c>
      <c r="K166" s="105">
        <v>43009</v>
      </c>
      <c r="L166" s="105">
        <v>43100</v>
      </c>
      <c r="M166" s="111">
        <v>1</v>
      </c>
      <c r="N166" s="113">
        <v>0</v>
      </c>
      <c r="O166" s="113"/>
      <c r="P166" s="42">
        <f t="shared" si="0"/>
        <v>0</v>
      </c>
      <c r="Q166" s="42">
        <f t="shared" si="1"/>
        <v>0</v>
      </c>
      <c r="R166" s="111"/>
      <c r="S166" s="108"/>
      <c r="T166" s="108"/>
      <c r="U166" s="1"/>
      <c r="V166" s="108"/>
      <c r="W166" s="1"/>
      <c r="X166" s="1"/>
      <c r="Y166" s="99"/>
    </row>
    <row r="167" spans="1:25" ht="30" x14ac:dyDescent="0.25">
      <c r="A167" s="103" t="s">
        <v>1918</v>
      </c>
      <c r="B167" s="110"/>
      <c r="C167" s="110"/>
      <c r="D167" s="104"/>
      <c r="E167" s="111"/>
      <c r="F167" s="111" t="s">
        <v>3520</v>
      </c>
      <c r="G167" s="39" t="s">
        <v>1635</v>
      </c>
      <c r="H167" s="111" t="s">
        <v>3521</v>
      </c>
      <c r="I167" s="112">
        <v>12</v>
      </c>
      <c r="J167" s="44">
        <v>43009</v>
      </c>
      <c r="K167" s="105">
        <v>43009</v>
      </c>
      <c r="L167" s="105">
        <v>43100</v>
      </c>
      <c r="M167" s="111">
        <v>3.2</v>
      </c>
      <c r="N167" s="113">
        <v>0</v>
      </c>
      <c r="O167" s="113"/>
      <c r="P167" s="42">
        <f t="shared" si="0"/>
        <v>0</v>
      </c>
      <c r="Q167" s="42">
        <f t="shared" si="1"/>
        <v>0</v>
      </c>
      <c r="R167" s="111"/>
      <c r="S167" s="108"/>
      <c r="T167" s="108"/>
      <c r="U167" s="1"/>
      <c r="V167" s="108"/>
      <c r="W167" s="1"/>
      <c r="X167" s="1"/>
      <c r="Y167" s="99"/>
    </row>
    <row r="168" spans="1:25" ht="30" x14ac:dyDescent="0.25">
      <c r="A168" s="103" t="s">
        <v>1918</v>
      </c>
      <c r="B168" s="110"/>
      <c r="C168" s="110"/>
      <c r="D168" s="104"/>
      <c r="E168" s="111"/>
      <c r="F168" s="111" t="s">
        <v>3522</v>
      </c>
      <c r="G168" s="39" t="s">
        <v>1636</v>
      </c>
      <c r="H168" s="111" t="s">
        <v>9</v>
      </c>
      <c r="I168" s="112">
        <v>12</v>
      </c>
      <c r="J168" s="44">
        <v>43009</v>
      </c>
      <c r="K168" s="105">
        <v>43009</v>
      </c>
      <c r="L168" s="105">
        <v>43100</v>
      </c>
      <c r="M168" s="111">
        <v>1</v>
      </c>
      <c r="N168" s="113">
        <v>0</v>
      </c>
      <c r="O168" s="113"/>
      <c r="P168" s="42">
        <f t="shared" si="0"/>
        <v>0</v>
      </c>
      <c r="Q168" s="42">
        <f t="shared" si="1"/>
        <v>0</v>
      </c>
      <c r="R168" s="111"/>
      <c r="S168" s="108"/>
      <c r="T168" s="108"/>
      <c r="U168" s="1"/>
      <c r="V168" s="108"/>
      <c r="W168" s="1"/>
      <c r="X168" s="1"/>
      <c r="Y168" s="99"/>
    </row>
    <row r="169" spans="1:25" ht="30" x14ac:dyDescent="0.25">
      <c r="A169" s="103" t="s">
        <v>1918</v>
      </c>
      <c r="B169" s="110"/>
      <c r="C169" s="110"/>
      <c r="D169" s="104"/>
      <c r="E169" s="111"/>
      <c r="F169" s="111" t="s">
        <v>3523</v>
      </c>
      <c r="G169" s="39" t="s">
        <v>1637</v>
      </c>
      <c r="H169" s="111" t="s">
        <v>9</v>
      </c>
      <c r="I169" s="112">
        <v>12</v>
      </c>
      <c r="J169" s="44">
        <v>43009</v>
      </c>
      <c r="K169" s="105">
        <v>43009</v>
      </c>
      <c r="L169" s="105">
        <v>43100</v>
      </c>
      <c r="M169" s="111">
        <v>1</v>
      </c>
      <c r="N169" s="113">
        <v>0</v>
      </c>
      <c r="O169" s="113"/>
      <c r="P169" s="42">
        <f t="shared" si="0"/>
        <v>0</v>
      </c>
      <c r="Q169" s="42">
        <f t="shared" si="1"/>
        <v>0</v>
      </c>
      <c r="R169" s="111"/>
      <c r="S169" s="108"/>
      <c r="T169" s="108"/>
      <c r="U169" s="1"/>
      <c r="V169" s="108"/>
      <c r="W169" s="1"/>
      <c r="X169" s="1"/>
      <c r="Y169" s="99"/>
    </row>
    <row r="170" spans="1:25" ht="45" x14ac:dyDescent="0.25">
      <c r="A170" s="103" t="s">
        <v>1918</v>
      </c>
      <c r="B170" s="110" t="s">
        <v>3535</v>
      </c>
      <c r="C170" s="110" t="s">
        <v>1611</v>
      </c>
      <c r="D170" s="104" t="s">
        <v>1846</v>
      </c>
      <c r="E170" s="111" t="s">
        <v>3997</v>
      </c>
      <c r="F170" s="111" t="s">
        <v>3525</v>
      </c>
      <c r="G170" s="39" t="s">
        <v>1612</v>
      </c>
      <c r="H170" s="111" t="s">
        <v>20</v>
      </c>
      <c r="I170" s="112">
        <v>12</v>
      </c>
      <c r="J170" s="44">
        <v>43009</v>
      </c>
      <c r="K170" s="105">
        <v>43009</v>
      </c>
      <c r="L170" s="105">
        <v>43100</v>
      </c>
      <c r="M170" s="111">
        <v>100</v>
      </c>
      <c r="N170" s="113">
        <v>75</v>
      </c>
      <c r="O170" s="113">
        <v>25</v>
      </c>
      <c r="P170" s="42">
        <f t="shared" si="0"/>
        <v>100</v>
      </c>
      <c r="Q170" s="42">
        <f t="shared" si="1"/>
        <v>100</v>
      </c>
      <c r="R170" s="111"/>
      <c r="S170" s="108"/>
      <c r="T170" s="108"/>
      <c r="U170" s="1"/>
      <c r="V170" s="108"/>
      <c r="W170" s="1"/>
      <c r="X170" s="1"/>
      <c r="Y170" s="99"/>
    </row>
    <row r="171" spans="1:25" ht="30" x14ac:dyDescent="0.25">
      <c r="A171" s="103" t="s">
        <v>1918</v>
      </c>
      <c r="B171" s="110"/>
      <c r="C171" s="110"/>
      <c r="D171" s="104"/>
      <c r="E171" s="111"/>
      <c r="F171" s="111" t="s">
        <v>3526</v>
      </c>
      <c r="G171" s="39" t="s">
        <v>1613</v>
      </c>
      <c r="H171" s="111" t="s">
        <v>20</v>
      </c>
      <c r="I171" s="112">
        <v>12</v>
      </c>
      <c r="J171" s="44">
        <v>43009</v>
      </c>
      <c r="K171" s="105">
        <v>43009</v>
      </c>
      <c r="L171" s="105">
        <v>43100</v>
      </c>
      <c r="M171" s="111">
        <v>100</v>
      </c>
      <c r="N171" s="113">
        <v>50</v>
      </c>
      <c r="O171" s="113">
        <v>25</v>
      </c>
      <c r="P171" s="42">
        <f t="shared" si="0"/>
        <v>75</v>
      </c>
      <c r="Q171" s="42">
        <f t="shared" si="1"/>
        <v>75</v>
      </c>
      <c r="R171" s="111"/>
      <c r="S171" s="108"/>
      <c r="T171" s="108"/>
      <c r="U171" s="1"/>
      <c r="V171" s="108"/>
      <c r="W171" s="1"/>
      <c r="X171" s="1"/>
      <c r="Y171" s="99"/>
    </row>
    <row r="172" spans="1:25" ht="30" x14ac:dyDescent="0.25">
      <c r="A172" s="103" t="s">
        <v>1918</v>
      </c>
      <c r="B172" s="110"/>
      <c r="C172" s="110"/>
      <c r="D172" s="104"/>
      <c r="E172" s="111"/>
      <c r="F172" s="111" t="s">
        <v>3527</v>
      </c>
      <c r="G172" s="39" t="s">
        <v>1614</v>
      </c>
      <c r="H172" s="111" t="s">
        <v>20</v>
      </c>
      <c r="I172" s="112">
        <v>12</v>
      </c>
      <c r="J172" s="44">
        <v>43009</v>
      </c>
      <c r="K172" s="105">
        <v>43009</v>
      </c>
      <c r="L172" s="105">
        <v>43100</v>
      </c>
      <c r="M172" s="111">
        <v>100</v>
      </c>
      <c r="N172" s="113">
        <v>75</v>
      </c>
      <c r="O172" s="113">
        <v>25</v>
      </c>
      <c r="P172" s="42">
        <f t="shared" si="0"/>
        <v>100</v>
      </c>
      <c r="Q172" s="42">
        <f t="shared" si="1"/>
        <v>100</v>
      </c>
      <c r="R172" s="111"/>
      <c r="S172" s="108"/>
      <c r="T172" s="108"/>
      <c r="U172" s="1"/>
      <c r="V172" s="108"/>
      <c r="W172" s="1"/>
      <c r="X172" s="1"/>
      <c r="Y172" s="99"/>
    </row>
    <row r="173" spans="1:25" ht="30" x14ac:dyDescent="0.25">
      <c r="A173" s="103" t="s">
        <v>1918</v>
      </c>
      <c r="B173" s="110"/>
      <c r="C173" s="110"/>
      <c r="D173" s="104"/>
      <c r="E173" s="111"/>
      <c r="F173" s="111" t="s">
        <v>3528</v>
      </c>
      <c r="G173" s="39" t="s">
        <v>1615</v>
      </c>
      <c r="H173" s="111" t="s">
        <v>20</v>
      </c>
      <c r="I173" s="112">
        <v>12</v>
      </c>
      <c r="J173" s="44">
        <v>43009</v>
      </c>
      <c r="K173" s="105">
        <v>43009</v>
      </c>
      <c r="L173" s="105">
        <v>43100</v>
      </c>
      <c r="M173" s="111">
        <v>100</v>
      </c>
      <c r="N173" s="113">
        <v>75</v>
      </c>
      <c r="O173" s="113">
        <v>25</v>
      </c>
      <c r="P173" s="42">
        <f t="shared" si="0"/>
        <v>100</v>
      </c>
      <c r="Q173" s="42">
        <f t="shared" si="1"/>
        <v>100</v>
      </c>
      <c r="R173" s="111"/>
      <c r="S173" s="108"/>
      <c r="T173" s="108"/>
      <c r="U173" s="1"/>
      <c r="V173" s="108"/>
      <c r="W173" s="1"/>
      <c r="X173" s="1"/>
      <c r="Y173" s="99"/>
    </row>
    <row r="174" spans="1:25" ht="30" x14ac:dyDescent="0.25">
      <c r="A174" s="103" t="s">
        <v>1918</v>
      </c>
      <c r="B174" s="110"/>
      <c r="C174" s="110"/>
      <c r="D174" s="104"/>
      <c r="E174" s="111"/>
      <c r="F174" s="111" t="s">
        <v>3529</v>
      </c>
      <c r="G174" s="39" t="s">
        <v>1616</v>
      </c>
      <c r="H174" s="111" t="s">
        <v>20</v>
      </c>
      <c r="I174" s="112">
        <v>12</v>
      </c>
      <c r="J174" s="44">
        <v>43009</v>
      </c>
      <c r="K174" s="105">
        <v>43009</v>
      </c>
      <c r="L174" s="105">
        <v>43100</v>
      </c>
      <c r="M174" s="111">
        <v>100</v>
      </c>
      <c r="N174" s="113">
        <v>75</v>
      </c>
      <c r="O174" s="113">
        <v>25</v>
      </c>
      <c r="P174" s="42">
        <f t="shared" si="0"/>
        <v>100</v>
      </c>
      <c r="Q174" s="42">
        <f t="shared" si="1"/>
        <v>100</v>
      </c>
      <c r="R174" s="111"/>
      <c r="S174" s="108"/>
      <c r="T174" s="108"/>
      <c r="U174" s="1"/>
      <c r="V174" s="108"/>
      <c r="W174" s="1"/>
      <c r="X174" s="1"/>
      <c r="Y174" s="99"/>
    </row>
    <row r="175" spans="1:25" ht="30" x14ac:dyDescent="0.25">
      <c r="A175" s="103" t="s">
        <v>1918</v>
      </c>
      <c r="B175" s="110"/>
      <c r="C175" s="110"/>
      <c r="D175" s="104"/>
      <c r="E175" s="111"/>
      <c r="F175" s="111" t="s">
        <v>3532</v>
      </c>
      <c r="G175" s="39" t="s">
        <v>1617</v>
      </c>
      <c r="H175" s="111" t="s">
        <v>20</v>
      </c>
      <c r="I175" s="112">
        <v>12</v>
      </c>
      <c r="J175" s="44">
        <v>43009</v>
      </c>
      <c r="K175" s="105">
        <v>43009</v>
      </c>
      <c r="L175" s="105">
        <v>43100</v>
      </c>
      <c r="M175" s="111">
        <v>100</v>
      </c>
      <c r="N175" s="113">
        <v>75</v>
      </c>
      <c r="O175" s="113">
        <v>25</v>
      </c>
      <c r="P175" s="42">
        <f t="shared" si="0"/>
        <v>100</v>
      </c>
      <c r="Q175" s="42">
        <f t="shared" si="1"/>
        <v>100</v>
      </c>
      <c r="R175" s="111"/>
      <c r="S175" s="108"/>
      <c r="T175" s="108"/>
      <c r="U175" s="1"/>
      <c r="V175" s="108"/>
      <c r="W175" s="1"/>
      <c r="X175" s="1"/>
      <c r="Y175" s="99"/>
    </row>
    <row r="176" spans="1:25" ht="30" x14ac:dyDescent="0.25">
      <c r="A176" s="103" t="s">
        <v>1918</v>
      </c>
      <c r="B176" s="110"/>
      <c r="C176" s="110"/>
      <c r="D176" s="104"/>
      <c r="E176" s="111"/>
      <c r="F176" s="111" t="s">
        <v>3533</v>
      </c>
      <c r="G176" s="39" t="s">
        <v>1618</v>
      </c>
      <c r="H176" s="111" t="s">
        <v>20</v>
      </c>
      <c r="I176" s="112">
        <v>12</v>
      </c>
      <c r="J176" s="44">
        <v>43009</v>
      </c>
      <c r="K176" s="105">
        <v>43009</v>
      </c>
      <c r="L176" s="105">
        <v>43100</v>
      </c>
      <c r="M176" s="111">
        <v>100</v>
      </c>
      <c r="N176" s="113">
        <v>75</v>
      </c>
      <c r="O176" s="113">
        <v>25</v>
      </c>
      <c r="P176" s="42">
        <f t="shared" si="0"/>
        <v>100</v>
      </c>
      <c r="Q176" s="42">
        <f t="shared" si="1"/>
        <v>100</v>
      </c>
      <c r="R176" s="111"/>
      <c r="S176" s="108"/>
      <c r="T176" s="108"/>
      <c r="U176" s="1"/>
      <c r="V176" s="108"/>
      <c r="W176" s="1"/>
      <c r="X176" s="1"/>
      <c r="Y176" s="99"/>
    </row>
    <row r="177" spans="1:25" ht="30" x14ac:dyDescent="0.25">
      <c r="A177" s="103" t="s">
        <v>1918</v>
      </c>
      <c r="B177" s="110"/>
      <c r="C177" s="110"/>
      <c r="D177" s="104"/>
      <c r="E177" s="111"/>
      <c r="F177" s="111" t="s">
        <v>3493</v>
      </c>
      <c r="G177" s="39" t="s">
        <v>1619</v>
      </c>
      <c r="H177" s="111" t="s">
        <v>20</v>
      </c>
      <c r="I177" s="112">
        <v>12</v>
      </c>
      <c r="J177" s="44">
        <v>43009</v>
      </c>
      <c r="K177" s="105">
        <v>43009</v>
      </c>
      <c r="L177" s="105">
        <v>43100</v>
      </c>
      <c r="M177" s="111">
        <v>100</v>
      </c>
      <c r="N177" s="113">
        <v>75</v>
      </c>
      <c r="O177" s="113">
        <v>25</v>
      </c>
      <c r="P177" s="42">
        <f t="shared" si="0"/>
        <v>100</v>
      </c>
      <c r="Q177" s="42">
        <f t="shared" si="1"/>
        <v>100</v>
      </c>
      <c r="R177" s="111"/>
      <c r="S177" s="108"/>
      <c r="T177" s="108"/>
      <c r="U177" s="1"/>
      <c r="V177" s="108"/>
      <c r="W177" s="1"/>
      <c r="X177" s="1"/>
      <c r="Y177" s="99"/>
    </row>
    <row r="178" spans="1:25" ht="30" x14ac:dyDescent="0.25">
      <c r="A178" s="103" t="s">
        <v>1918</v>
      </c>
      <c r="B178" s="110"/>
      <c r="C178" s="110"/>
      <c r="D178" s="104"/>
      <c r="E178" s="111"/>
      <c r="F178" s="111" t="s">
        <v>3494</v>
      </c>
      <c r="G178" s="39" t="s">
        <v>1620</v>
      </c>
      <c r="H178" s="111" t="s">
        <v>20</v>
      </c>
      <c r="I178" s="112">
        <v>12</v>
      </c>
      <c r="J178" s="44">
        <v>43009</v>
      </c>
      <c r="K178" s="105">
        <v>43009</v>
      </c>
      <c r="L178" s="105">
        <v>43100</v>
      </c>
      <c r="M178" s="111">
        <v>100</v>
      </c>
      <c r="N178" s="113">
        <v>75</v>
      </c>
      <c r="O178" s="113">
        <v>25</v>
      </c>
      <c r="P178" s="42">
        <f t="shared" si="0"/>
        <v>100</v>
      </c>
      <c r="Q178" s="42">
        <f t="shared" si="1"/>
        <v>100</v>
      </c>
      <c r="R178" s="111"/>
      <c r="S178" s="108"/>
      <c r="T178" s="108"/>
      <c r="U178" s="1"/>
      <c r="V178" s="108"/>
      <c r="W178" s="1"/>
      <c r="X178" s="1"/>
      <c r="Y178" s="99"/>
    </row>
    <row r="179" spans="1:25" ht="30" x14ac:dyDescent="0.25">
      <c r="A179" s="103" t="s">
        <v>1918</v>
      </c>
      <c r="B179" s="110"/>
      <c r="C179" s="110"/>
      <c r="D179" s="104"/>
      <c r="E179" s="111"/>
      <c r="F179" s="111" t="s">
        <v>3496</v>
      </c>
      <c r="G179" s="39" t="s">
        <v>1621</v>
      </c>
      <c r="H179" s="111" t="s">
        <v>20</v>
      </c>
      <c r="I179" s="112">
        <v>12</v>
      </c>
      <c r="J179" s="44">
        <v>43009</v>
      </c>
      <c r="K179" s="105">
        <v>43009</v>
      </c>
      <c r="L179" s="105">
        <v>43100</v>
      </c>
      <c r="M179" s="111">
        <v>100</v>
      </c>
      <c r="N179" s="113">
        <v>75</v>
      </c>
      <c r="O179" s="113">
        <v>25</v>
      </c>
      <c r="P179" s="42">
        <f t="shared" si="0"/>
        <v>100</v>
      </c>
      <c r="Q179" s="42">
        <f t="shared" si="1"/>
        <v>100</v>
      </c>
      <c r="R179" s="111"/>
      <c r="S179" s="108"/>
      <c r="T179" s="108"/>
      <c r="U179" s="1"/>
      <c r="V179" s="108"/>
      <c r="W179" s="1"/>
      <c r="X179" s="1"/>
      <c r="Y179" s="99"/>
    </row>
    <row r="180" spans="1:25" ht="30" x14ac:dyDescent="0.25">
      <c r="A180" s="103" t="s">
        <v>1918</v>
      </c>
      <c r="B180" s="110"/>
      <c r="C180" s="110"/>
      <c r="D180" s="104"/>
      <c r="E180" s="111"/>
      <c r="F180" s="111" t="s">
        <v>3498</v>
      </c>
      <c r="G180" s="39" t="s">
        <v>1622</v>
      </c>
      <c r="H180" s="111" t="s">
        <v>20</v>
      </c>
      <c r="I180" s="112">
        <v>12</v>
      </c>
      <c r="J180" s="44">
        <v>43009</v>
      </c>
      <c r="K180" s="105">
        <v>43009</v>
      </c>
      <c r="L180" s="105">
        <v>43100</v>
      </c>
      <c r="M180" s="111">
        <v>100</v>
      </c>
      <c r="N180" s="113">
        <v>75</v>
      </c>
      <c r="O180" s="113">
        <v>25</v>
      </c>
      <c r="P180" s="42">
        <f t="shared" si="0"/>
        <v>100</v>
      </c>
      <c r="Q180" s="42">
        <f t="shared" si="1"/>
        <v>100</v>
      </c>
      <c r="R180" s="111"/>
      <c r="S180" s="108"/>
      <c r="T180" s="108"/>
      <c r="U180" s="1"/>
      <c r="V180" s="108"/>
      <c r="W180" s="1"/>
      <c r="X180" s="1"/>
      <c r="Y180" s="99"/>
    </row>
    <row r="181" spans="1:25" ht="30" x14ac:dyDescent="0.25">
      <c r="A181" s="103" t="s">
        <v>1918</v>
      </c>
      <c r="B181" s="110"/>
      <c r="C181" s="110"/>
      <c r="D181" s="104"/>
      <c r="E181" s="111"/>
      <c r="F181" s="111" t="s">
        <v>3500</v>
      </c>
      <c r="G181" s="39" t="s">
        <v>1623</v>
      </c>
      <c r="H181" s="111" t="s">
        <v>20</v>
      </c>
      <c r="I181" s="112">
        <v>12</v>
      </c>
      <c r="J181" s="44">
        <v>43009</v>
      </c>
      <c r="K181" s="105">
        <v>43009</v>
      </c>
      <c r="L181" s="105">
        <v>43100</v>
      </c>
      <c r="M181" s="111">
        <v>100</v>
      </c>
      <c r="N181" s="113">
        <v>86</v>
      </c>
      <c r="O181" s="113">
        <v>14</v>
      </c>
      <c r="P181" s="42">
        <f t="shared" si="0"/>
        <v>100</v>
      </c>
      <c r="Q181" s="42">
        <f t="shared" si="1"/>
        <v>100</v>
      </c>
      <c r="R181" s="111"/>
      <c r="S181" s="108"/>
      <c r="T181" s="108"/>
      <c r="U181" s="1"/>
      <c r="V181" s="108"/>
      <c r="W181" s="1"/>
      <c r="X181" s="1"/>
      <c r="Y181" s="99"/>
    </row>
    <row r="182" spans="1:25" ht="30" x14ac:dyDescent="0.25">
      <c r="A182" s="103" t="s">
        <v>1918</v>
      </c>
      <c r="B182" s="110"/>
      <c r="C182" s="110"/>
      <c r="D182" s="104"/>
      <c r="E182" s="111"/>
      <c r="F182" s="111" t="s">
        <v>3502</v>
      </c>
      <c r="G182" s="39" t="s">
        <v>1624</v>
      </c>
      <c r="H182" s="111" t="s">
        <v>20</v>
      </c>
      <c r="I182" s="112">
        <v>12</v>
      </c>
      <c r="J182" s="44">
        <v>43009</v>
      </c>
      <c r="K182" s="105">
        <v>43009</v>
      </c>
      <c r="L182" s="105">
        <v>43100</v>
      </c>
      <c r="M182" s="111">
        <v>100</v>
      </c>
      <c r="N182" s="113">
        <v>87</v>
      </c>
      <c r="O182" s="113">
        <v>13</v>
      </c>
      <c r="P182" s="42">
        <f t="shared" si="0"/>
        <v>100</v>
      </c>
      <c r="Q182" s="42">
        <f t="shared" si="1"/>
        <v>100</v>
      </c>
      <c r="R182" s="111"/>
      <c r="S182" s="108"/>
      <c r="T182" s="108"/>
      <c r="U182" s="1"/>
      <c r="V182" s="108"/>
      <c r="W182" s="1"/>
      <c r="X182" s="1"/>
      <c r="Y182" s="99"/>
    </row>
    <row r="183" spans="1:25" ht="45" x14ac:dyDescent="0.25">
      <c r="A183" s="103" t="s">
        <v>1918</v>
      </c>
      <c r="B183" s="110" t="s">
        <v>3535</v>
      </c>
      <c r="C183" s="110" t="s">
        <v>1585</v>
      </c>
      <c r="D183" s="104" t="s">
        <v>1841</v>
      </c>
      <c r="E183" s="111" t="s">
        <v>3998</v>
      </c>
      <c r="F183" s="111" t="s">
        <v>3518</v>
      </c>
      <c r="G183" s="39" t="s">
        <v>1586</v>
      </c>
      <c r="H183" s="111" t="s">
        <v>9</v>
      </c>
      <c r="I183" s="112">
        <v>12</v>
      </c>
      <c r="J183" s="44">
        <v>43009</v>
      </c>
      <c r="K183" s="105">
        <v>43009</v>
      </c>
      <c r="L183" s="105">
        <v>43100</v>
      </c>
      <c r="M183" s="111">
        <v>200</v>
      </c>
      <c r="N183" s="113">
        <v>260</v>
      </c>
      <c r="O183" s="113">
        <v>0</v>
      </c>
      <c r="P183" s="42">
        <f t="shared" si="0"/>
        <v>260</v>
      </c>
      <c r="Q183" s="42">
        <f t="shared" si="1"/>
        <v>130</v>
      </c>
      <c r="R183" s="111"/>
      <c r="S183" s="108"/>
      <c r="T183" s="108"/>
      <c r="U183" s="1"/>
      <c r="V183" s="108"/>
      <c r="W183" s="1"/>
      <c r="X183" s="1"/>
      <c r="Y183" s="99"/>
    </row>
    <row r="184" spans="1:25" ht="30" x14ac:dyDescent="0.25">
      <c r="A184" s="103" t="s">
        <v>1918</v>
      </c>
      <c r="B184" s="110"/>
      <c r="C184" s="110"/>
      <c r="D184" s="104"/>
      <c r="E184" s="111"/>
      <c r="F184" s="111" t="s">
        <v>3519</v>
      </c>
      <c r="G184" s="39" t="s">
        <v>1587</v>
      </c>
      <c r="H184" s="111" t="s">
        <v>9</v>
      </c>
      <c r="I184" s="112">
        <v>12</v>
      </c>
      <c r="J184" s="44">
        <v>43009</v>
      </c>
      <c r="K184" s="105">
        <v>43009</v>
      </c>
      <c r="L184" s="105">
        <v>43100</v>
      </c>
      <c r="M184" s="111">
        <v>50</v>
      </c>
      <c r="N184" s="113">
        <v>0</v>
      </c>
      <c r="O184" s="113">
        <v>0</v>
      </c>
      <c r="P184" s="42">
        <f t="shared" si="0"/>
        <v>0</v>
      </c>
      <c r="Q184" s="42">
        <f t="shared" si="1"/>
        <v>0</v>
      </c>
      <c r="R184" s="111"/>
      <c r="S184" s="108"/>
      <c r="T184" s="108"/>
      <c r="U184" s="1"/>
      <c r="V184" s="108"/>
      <c r="W184" s="1"/>
      <c r="X184" s="1"/>
      <c r="Y184" s="99"/>
    </row>
    <row r="185" spans="1:25" ht="30" x14ac:dyDescent="0.25">
      <c r="A185" s="103" t="s">
        <v>1918</v>
      </c>
      <c r="B185" s="110"/>
      <c r="C185" s="110"/>
      <c r="D185" s="104"/>
      <c r="E185" s="111"/>
      <c r="F185" s="111" t="s">
        <v>3544</v>
      </c>
      <c r="G185" s="39" t="s">
        <v>1588</v>
      </c>
      <c r="H185" s="111" t="s">
        <v>9</v>
      </c>
      <c r="I185" s="112">
        <v>12</v>
      </c>
      <c r="J185" s="44">
        <v>43009</v>
      </c>
      <c r="K185" s="105">
        <v>43009</v>
      </c>
      <c r="L185" s="105">
        <v>43100</v>
      </c>
      <c r="M185" s="111">
        <v>150</v>
      </c>
      <c r="N185" s="113">
        <v>403</v>
      </c>
      <c r="O185" s="113">
        <v>0</v>
      </c>
      <c r="P185" s="42">
        <f t="shared" si="0"/>
        <v>403</v>
      </c>
      <c r="Q185" s="42">
        <f t="shared" si="1"/>
        <v>268.66666666666663</v>
      </c>
      <c r="R185" s="111"/>
      <c r="S185" s="108"/>
      <c r="T185" s="108"/>
      <c r="U185" s="1"/>
      <c r="V185" s="108"/>
      <c r="W185" s="1"/>
      <c r="X185" s="1"/>
      <c r="Y185" s="99"/>
    </row>
    <row r="186" spans="1:25" ht="30" x14ac:dyDescent="0.25">
      <c r="A186" s="103" t="s">
        <v>1918</v>
      </c>
      <c r="B186" s="110"/>
      <c r="C186" s="110"/>
      <c r="D186" s="104"/>
      <c r="E186" s="111"/>
      <c r="F186" s="111" t="s">
        <v>3545</v>
      </c>
      <c r="G186" s="39" t="s">
        <v>1589</v>
      </c>
      <c r="H186" s="111" t="s">
        <v>9</v>
      </c>
      <c r="I186" s="112">
        <v>12</v>
      </c>
      <c r="J186" s="44">
        <v>43009</v>
      </c>
      <c r="K186" s="105">
        <v>43009</v>
      </c>
      <c r="L186" s="105">
        <v>43100</v>
      </c>
      <c r="M186" s="111">
        <v>72</v>
      </c>
      <c r="N186" s="113">
        <v>66</v>
      </c>
      <c r="O186" s="113">
        <v>6</v>
      </c>
      <c r="P186" s="42">
        <f t="shared" si="0"/>
        <v>72</v>
      </c>
      <c r="Q186" s="42">
        <f t="shared" si="1"/>
        <v>100</v>
      </c>
      <c r="R186" s="111"/>
      <c r="S186" s="108"/>
      <c r="T186" s="108"/>
      <c r="U186" s="1"/>
      <c r="V186" s="108"/>
      <c r="W186" s="1"/>
      <c r="X186" s="1"/>
      <c r="Y186" s="99"/>
    </row>
    <row r="187" spans="1:25" ht="45" x14ac:dyDescent="0.25">
      <c r="A187" s="103" t="s">
        <v>1918</v>
      </c>
      <c r="B187" s="110" t="s">
        <v>3535</v>
      </c>
      <c r="C187" s="110" t="s">
        <v>1590</v>
      </c>
      <c r="D187" s="104" t="s">
        <v>1842</v>
      </c>
      <c r="E187" s="111" t="s">
        <v>3999</v>
      </c>
      <c r="F187" s="111" t="s">
        <v>3544</v>
      </c>
      <c r="G187" s="39" t="s">
        <v>1591</v>
      </c>
      <c r="H187" s="111" t="s">
        <v>9</v>
      </c>
      <c r="I187" s="112">
        <v>12</v>
      </c>
      <c r="J187" s="44">
        <v>43009</v>
      </c>
      <c r="K187" s="105">
        <v>43009</v>
      </c>
      <c r="L187" s="105">
        <v>43100</v>
      </c>
      <c r="M187" s="111">
        <v>1</v>
      </c>
      <c r="N187" s="113">
        <v>1</v>
      </c>
      <c r="O187" s="113">
        <v>0</v>
      </c>
      <c r="P187" s="42">
        <f t="shared" si="0"/>
        <v>1</v>
      </c>
      <c r="Q187" s="42">
        <f t="shared" si="1"/>
        <v>100</v>
      </c>
      <c r="R187" s="111"/>
      <c r="S187" s="108"/>
      <c r="T187" s="108"/>
      <c r="U187" s="1"/>
      <c r="V187" s="108"/>
      <c r="W187" s="1"/>
      <c r="X187" s="1"/>
      <c r="Y187" s="99"/>
    </row>
    <row r="188" spans="1:25" ht="30" x14ac:dyDescent="0.25">
      <c r="A188" s="103" t="s">
        <v>1918</v>
      </c>
      <c r="B188" s="110"/>
      <c r="C188" s="110"/>
      <c r="D188" s="104"/>
      <c r="E188" s="111"/>
      <c r="F188" s="111" t="s">
        <v>3545</v>
      </c>
      <c r="G188" s="39" t="s">
        <v>1592</v>
      </c>
      <c r="H188" s="111" t="s">
        <v>9</v>
      </c>
      <c r="I188" s="112">
        <v>12</v>
      </c>
      <c r="J188" s="44">
        <v>43009</v>
      </c>
      <c r="K188" s="105">
        <v>43009</v>
      </c>
      <c r="L188" s="105">
        <v>43100</v>
      </c>
      <c r="M188" s="111">
        <v>1</v>
      </c>
      <c r="N188" s="113">
        <v>0</v>
      </c>
      <c r="O188" s="113">
        <v>1</v>
      </c>
      <c r="P188" s="42">
        <f t="shared" si="0"/>
        <v>1</v>
      </c>
      <c r="Q188" s="42">
        <f t="shared" si="1"/>
        <v>100</v>
      </c>
      <c r="R188" s="111"/>
      <c r="S188" s="108"/>
      <c r="T188" s="108"/>
      <c r="U188" s="1"/>
      <c r="V188" s="108"/>
      <c r="W188" s="1"/>
      <c r="X188" s="1"/>
      <c r="Y188" s="99"/>
    </row>
    <row r="189" spans="1:25" ht="30" x14ac:dyDescent="0.25">
      <c r="A189" s="103" t="s">
        <v>1918</v>
      </c>
      <c r="B189" s="110"/>
      <c r="C189" s="110"/>
      <c r="D189" s="104"/>
      <c r="E189" s="111"/>
      <c r="F189" s="111" t="s">
        <v>3546</v>
      </c>
      <c r="G189" s="39" t="s">
        <v>1593</v>
      </c>
      <c r="H189" s="111" t="s">
        <v>9</v>
      </c>
      <c r="I189" s="112">
        <v>12</v>
      </c>
      <c r="J189" s="44">
        <v>43009</v>
      </c>
      <c r="K189" s="105">
        <v>43009</v>
      </c>
      <c r="L189" s="105">
        <v>43100</v>
      </c>
      <c r="M189" s="111">
        <v>1</v>
      </c>
      <c r="N189" s="113">
        <v>1</v>
      </c>
      <c r="O189" s="113">
        <v>0</v>
      </c>
      <c r="P189" s="42">
        <f t="shared" si="0"/>
        <v>1</v>
      </c>
      <c r="Q189" s="42">
        <f t="shared" si="1"/>
        <v>100</v>
      </c>
      <c r="R189" s="111"/>
      <c r="S189" s="108"/>
      <c r="T189" s="108"/>
      <c r="U189" s="1"/>
      <c r="V189" s="108"/>
      <c r="W189" s="1"/>
      <c r="X189" s="1"/>
      <c r="Y189" s="99"/>
    </row>
    <row r="190" spans="1:25" ht="30" x14ac:dyDescent="0.25">
      <c r="A190" s="103" t="s">
        <v>1918</v>
      </c>
      <c r="B190" s="110"/>
      <c r="C190" s="110"/>
      <c r="D190" s="104"/>
      <c r="E190" s="111"/>
      <c r="F190" s="111" t="s">
        <v>3520</v>
      </c>
      <c r="G190" s="39" t="s">
        <v>1594</v>
      </c>
      <c r="H190" s="111" t="s">
        <v>9</v>
      </c>
      <c r="I190" s="112">
        <v>12</v>
      </c>
      <c r="J190" s="44">
        <v>43009</v>
      </c>
      <c r="K190" s="105">
        <v>43009</v>
      </c>
      <c r="L190" s="105">
        <v>43100</v>
      </c>
      <c r="M190" s="111">
        <v>1</v>
      </c>
      <c r="N190" s="113">
        <v>0</v>
      </c>
      <c r="O190" s="113">
        <v>0</v>
      </c>
      <c r="P190" s="42">
        <f t="shared" si="0"/>
        <v>0</v>
      </c>
      <c r="Q190" s="42">
        <f t="shared" si="1"/>
        <v>0</v>
      </c>
      <c r="R190" s="111"/>
      <c r="S190" s="108"/>
      <c r="T190" s="108"/>
      <c r="U190" s="1"/>
      <c r="V190" s="108"/>
      <c r="W190" s="1"/>
      <c r="X190" s="1"/>
      <c r="Y190" s="99"/>
    </row>
    <row r="191" spans="1:25" ht="30" x14ac:dyDescent="0.25">
      <c r="A191" s="103" t="s">
        <v>1918</v>
      </c>
      <c r="B191" s="110"/>
      <c r="C191" s="110"/>
      <c r="D191" s="104"/>
      <c r="E191" s="111"/>
      <c r="F191" s="111" t="s">
        <v>3522</v>
      </c>
      <c r="G191" s="39" t="s">
        <v>1595</v>
      </c>
      <c r="H191" s="111" t="s">
        <v>9</v>
      </c>
      <c r="I191" s="112">
        <v>12</v>
      </c>
      <c r="J191" s="44">
        <v>43009</v>
      </c>
      <c r="K191" s="105">
        <v>43009</v>
      </c>
      <c r="L191" s="105">
        <v>43100</v>
      </c>
      <c r="M191" s="111">
        <v>1</v>
      </c>
      <c r="N191" s="113">
        <v>0</v>
      </c>
      <c r="O191" s="113">
        <v>0</v>
      </c>
      <c r="P191" s="42">
        <f t="shared" si="0"/>
        <v>0</v>
      </c>
      <c r="Q191" s="42">
        <f t="shared" si="1"/>
        <v>0</v>
      </c>
      <c r="R191" s="111"/>
      <c r="S191" s="108"/>
      <c r="T191" s="108"/>
      <c r="U191" s="1"/>
      <c r="V191" s="108"/>
      <c r="W191" s="1"/>
      <c r="X191" s="1"/>
      <c r="Y191" s="99"/>
    </row>
    <row r="192" spans="1:25" ht="30" x14ac:dyDescent="0.25">
      <c r="A192" s="103" t="s">
        <v>1918</v>
      </c>
      <c r="B192" s="110"/>
      <c r="C192" s="110"/>
      <c r="D192" s="104"/>
      <c r="E192" s="111"/>
      <c r="F192" s="111" t="s">
        <v>3523</v>
      </c>
      <c r="G192" s="39" t="s">
        <v>1596</v>
      </c>
      <c r="H192" s="111" t="s">
        <v>9</v>
      </c>
      <c r="I192" s="112">
        <v>12</v>
      </c>
      <c r="J192" s="44">
        <v>43009</v>
      </c>
      <c r="K192" s="105">
        <v>43009</v>
      </c>
      <c r="L192" s="105">
        <v>43100</v>
      </c>
      <c r="M192" s="111">
        <v>1</v>
      </c>
      <c r="N192" s="113">
        <v>1</v>
      </c>
      <c r="O192" s="113">
        <v>0</v>
      </c>
      <c r="P192" s="42">
        <f t="shared" si="0"/>
        <v>1</v>
      </c>
      <c r="Q192" s="42">
        <f t="shared" si="1"/>
        <v>100</v>
      </c>
      <c r="R192" s="111"/>
      <c r="S192" s="108"/>
      <c r="T192" s="108"/>
      <c r="U192" s="1"/>
      <c r="V192" s="108"/>
      <c r="W192" s="1"/>
      <c r="X192" s="1"/>
      <c r="Y192" s="99"/>
    </row>
    <row r="193" spans="1:25" ht="60" x14ac:dyDescent="0.25">
      <c r="A193" s="103" t="s">
        <v>1918</v>
      </c>
      <c r="B193" s="110" t="s">
        <v>3535</v>
      </c>
      <c r="C193" s="110" t="s">
        <v>1597</v>
      </c>
      <c r="D193" s="104" t="s">
        <v>1843</v>
      </c>
      <c r="E193" s="111" t="s">
        <v>4000</v>
      </c>
      <c r="F193" s="111" t="s">
        <v>3546</v>
      </c>
      <c r="G193" s="39" t="s">
        <v>1598</v>
      </c>
      <c r="H193" s="111" t="s">
        <v>20</v>
      </c>
      <c r="I193" s="112">
        <v>12</v>
      </c>
      <c r="J193" s="44">
        <v>43009</v>
      </c>
      <c r="K193" s="105">
        <v>43009</v>
      </c>
      <c r="L193" s="105">
        <v>43100</v>
      </c>
      <c r="M193" s="111">
        <v>100</v>
      </c>
      <c r="N193" s="113">
        <v>75</v>
      </c>
      <c r="O193" s="113">
        <v>25</v>
      </c>
      <c r="P193" s="42">
        <f t="shared" si="0"/>
        <v>100</v>
      </c>
      <c r="Q193" s="42">
        <f t="shared" si="1"/>
        <v>100</v>
      </c>
      <c r="R193" s="111"/>
      <c r="S193" s="108">
        <f>VLOOKUP(C193,'[7]Sumado depto y gestion incorp1'!$A$2:$C$297,3,FALSE)</f>
        <v>7300000000</v>
      </c>
      <c r="T193" s="108">
        <f>VLOOKUP(C193,'[7]Sumado depto y gestion incorp1'!$A$2:$D$297,4,FALSE)</f>
        <v>0</v>
      </c>
      <c r="U193" s="1">
        <f>VLOOKUP(C193,'[7]Sumado depto y gestion incorp1'!$A$2:$F$297,6,FALSE)</f>
        <v>4475318468</v>
      </c>
      <c r="V193" s="108">
        <f>VLOOKUP(C193,'[7]Sumado depto y gestion incorp1'!$A$2:$G$297,7,FALSE)</f>
        <v>0</v>
      </c>
      <c r="W193" s="1">
        <f t="shared" si="6"/>
        <v>7300000000</v>
      </c>
      <c r="X193" s="1">
        <f t="shared" si="7"/>
        <v>4475318468</v>
      </c>
      <c r="Y193" s="99"/>
    </row>
    <row r="194" spans="1:25" ht="30" x14ac:dyDescent="0.25">
      <c r="A194" s="103" t="s">
        <v>1918</v>
      </c>
      <c r="B194" s="110"/>
      <c r="C194" s="110"/>
      <c r="D194" s="104"/>
      <c r="E194" s="111"/>
      <c r="F194" s="111" t="s">
        <v>3520</v>
      </c>
      <c r="G194" s="39" t="s">
        <v>1599</v>
      </c>
      <c r="H194" s="111" t="s">
        <v>20</v>
      </c>
      <c r="I194" s="112">
        <v>12</v>
      </c>
      <c r="J194" s="44">
        <v>43009</v>
      </c>
      <c r="K194" s="105">
        <v>43009</v>
      </c>
      <c r="L194" s="105">
        <v>43100</v>
      </c>
      <c r="M194" s="111">
        <v>100</v>
      </c>
      <c r="N194" s="113">
        <v>75</v>
      </c>
      <c r="O194" s="113">
        <v>25</v>
      </c>
      <c r="P194" s="42">
        <f t="shared" si="0"/>
        <v>100</v>
      </c>
      <c r="Q194" s="42">
        <f t="shared" si="1"/>
        <v>100</v>
      </c>
      <c r="R194" s="111"/>
      <c r="S194" s="108"/>
      <c r="T194" s="108"/>
      <c r="U194" s="1"/>
      <c r="V194" s="108"/>
      <c r="W194" s="1"/>
      <c r="X194" s="1"/>
      <c r="Y194" s="99"/>
    </row>
    <row r="195" spans="1:25" ht="30" x14ac:dyDescent="0.25">
      <c r="A195" s="103" t="s">
        <v>1918</v>
      </c>
      <c r="B195" s="110"/>
      <c r="C195" s="110"/>
      <c r="D195" s="104"/>
      <c r="E195" s="111"/>
      <c r="F195" s="111" t="s">
        <v>3522</v>
      </c>
      <c r="G195" s="39" t="s">
        <v>1600</v>
      </c>
      <c r="H195" s="111" t="s">
        <v>20</v>
      </c>
      <c r="I195" s="112">
        <v>12</v>
      </c>
      <c r="J195" s="44">
        <v>43009</v>
      </c>
      <c r="K195" s="105">
        <v>43009</v>
      </c>
      <c r="L195" s="105">
        <v>43100</v>
      </c>
      <c r="M195" s="111">
        <v>100</v>
      </c>
      <c r="N195" s="113">
        <v>75</v>
      </c>
      <c r="O195" s="113">
        <v>25</v>
      </c>
      <c r="P195" s="42">
        <f t="shared" si="0"/>
        <v>100</v>
      </c>
      <c r="Q195" s="42">
        <f t="shared" si="1"/>
        <v>100</v>
      </c>
      <c r="R195" s="111"/>
      <c r="S195" s="108"/>
      <c r="T195" s="108"/>
      <c r="U195" s="1"/>
      <c r="V195" s="108"/>
      <c r="W195" s="1"/>
      <c r="X195" s="1"/>
      <c r="Y195" s="99"/>
    </row>
    <row r="196" spans="1:25" ht="30" x14ac:dyDescent="0.25">
      <c r="A196" s="103" t="s">
        <v>1918</v>
      </c>
      <c r="B196" s="110"/>
      <c r="C196" s="110"/>
      <c r="D196" s="104"/>
      <c r="E196" s="111"/>
      <c r="F196" s="111" t="s">
        <v>3523</v>
      </c>
      <c r="G196" s="39" t="s">
        <v>1601</v>
      </c>
      <c r="H196" s="111" t="s">
        <v>20</v>
      </c>
      <c r="I196" s="112">
        <v>12</v>
      </c>
      <c r="J196" s="44">
        <v>43009</v>
      </c>
      <c r="K196" s="105">
        <v>43009</v>
      </c>
      <c r="L196" s="105">
        <v>43100</v>
      </c>
      <c r="M196" s="111">
        <v>100</v>
      </c>
      <c r="N196" s="113">
        <v>75</v>
      </c>
      <c r="O196" s="113">
        <v>25</v>
      </c>
      <c r="P196" s="42">
        <f t="shared" si="0"/>
        <v>100</v>
      </c>
      <c r="Q196" s="42">
        <f t="shared" si="1"/>
        <v>100</v>
      </c>
      <c r="R196" s="111"/>
      <c r="S196" s="108"/>
      <c r="T196" s="108"/>
      <c r="U196" s="1"/>
      <c r="V196" s="108"/>
      <c r="W196" s="1"/>
      <c r="X196" s="1"/>
      <c r="Y196" s="99"/>
    </row>
    <row r="197" spans="1:25" ht="30" x14ac:dyDescent="0.25">
      <c r="A197" s="103" t="s">
        <v>1918</v>
      </c>
      <c r="B197" s="110"/>
      <c r="C197" s="110"/>
      <c r="D197" s="104"/>
      <c r="E197" s="111"/>
      <c r="F197" s="111" t="s">
        <v>3524</v>
      </c>
      <c r="G197" s="39" t="s">
        <v>1602</v>
      </c>
      <c r="H197" s="111" t="s">
        <v>20</v>
      </c>
      <c r="I197" s="112">
        <v>12</v>
      </c>
      <c r="J197" s="44">
        <v>43009</v>
      </c>
      <c r="K197" s="105">
        <v>43009</v>
      </c>
      <c r="L197" s="105">
        <v>43100</v>
      </c>
      <c r="M197" s="111">
        <v>100</v>
      </c>
      <c r="N197" s="113">
        <v>75</v>
      </c>
      <c r="O197" s="113">
        <v>25</v>
      </c>
      <c r="P197" s="42">
        <f t="shared" si="0"/>
        <v>100</v>
      </c>
      <c r="Q197" s="42">
        <f t="shared" si="1"/>
        <v>100</v>
      </c>
      <c r="R197" s="111"/>
      <c r="S197" s="108"/>
      <c r="T197" s="108"/>
      <c r="U197" s="1"/>
      <c r="V197" s="108"/>
      <c r="W197" s="1"/>
      <c r="X197" s="1"/>
      <c r="Y197" s="99"/>
    </row>
    <row r="198" spans="1:25" ht="30" x14ac:dyDescent="0.25">
      <c r="A198" s="103" t="s">
        <v>1918</v>
      </c>
      <c r="B198" s="110"/>
      <c r="C198" s="110"/>
      <c r="D198" s="104"/>
      <c r="E198" s="111"/>
      <c r="F198" s="111" t="s">
        <v>3525</v>
      </c>
      <c r="G198" s="39" t="s">
        <v>736</v>
      </c>
      <c r="H198" s="111" t="s">
        <v>20</v>
      </c>
      <c r="I198" s="112">
        <v>12</v>
      </c>
      <c r="J198" s="44">
        <v>43009</v>
      </c>
      <c r="K198" s="105">
        <v>43009</v>
      </c>
      <c r="L198" s="105">
        <v>43100</v>
      </c>
      <c r="M198" s="111">
        <v>100</v>
      </c>
      <c r="N198" s="113">
        <v>75</v>
      </c>
      <c r="O198" s="113">
        <v>25</v>
      </c>
      <c r="P198" s="42">
        <f t="shared" si="0"/>
        <v>100</v>
      </c>
      <c r="Q198" s="42">
        <f t="shared" si="1"/>
        <v>100</v>
      </c>
      <c r="R198" s="111"/>
      <c r="S198" s="108"/>
      <c r="T198" s="108"/>
      <c r="U198" s="1"/>
      <c r="V198" s="108"/>
      <c r="W198" s="1"/>
      <c r="X198" s="1"/>
      <c r="Y198" s="99"/>
    </row>
    <row r="199" spans="1:25" ht="30" x14ac:dyDescent="0.25">
      <c r="A199" s="103" t="s">
        <v>1918</v>
      </c>
      <c r="B199" s="110"/>
      <c r="C199" s="110"/>
      <c r="D199" s="104"/>
      <c r="E199" s="111"/>
      <c r="F199" s="111" t="s">
        <v>3526</v>
      </c>
      <c r="G199" s="39" t="s">
        <v>1603</v>
      </c>
      <c r="H199" s="111" t="s">
        <v>20</v>
      </c>
      <c r="I199" s="112">
        <v>12</v>
      </c>
      <c r="J199" s="44">
        <v>43009</v>
      </c>
      <c r="K199" s="105">
        <v>43009</v>
      </c>
      <c r="L199" s="105">
        <v>43100</v>
      </c>
      <c r="M199" s="111">
        <v>100</v>
      </c>
      <c r="N199" s="113">
        <v>75</v>
      </c>
      <c r="O199" s="113">
        <v>25</v>
      </c>
      <c r="P199" s="42">
        <f t="shared" ref="P199:P262" si="8">N199+O199</f>
        <v>100</v>
      </c>
      <c r="Q199" s="42">
        <f t="shared" si="1"/>
        <v>100</v>
      </c>
      <c r="R199" s="111"/>
      <c r="S199" s="108"/>
      <c r="T199" s="108"/>
      <c r="U199" s="1"/>
      <c r="V199" s="108"/>
      <c r="W199" s="1"/>
      <c r="X199" s="1"/>
      <c r="Y199" s="99"/>
    </row>
    <row r="200" spans="1:25" ht="30" x14ac:dyDescent="0.25">
      <c r="A200" s="103" t="s">
        <v>1918</v>
      </c>
      <c r="B200" s="110"/>
      <c r="C200" s="110"/>
      <c r="D200" s="104"/>
      <c r="E200" s="111"/>
      <c r="F200" s="111" t="s">
        <v>3527</v>
      </c>
      <c r="G200" s="39" t="s">
        <v>1604</v>
      </c>
      <c r="H200" s="111" t="s">
        <v>20</v>
      </c>
      <c r="I200" s="112">
        <v>12</v>
      </c>
      <c r="J200" s="44">
        <v>43009</v>
      </c>
      <c r="K200" s="105">
        <v>43009</v>
      </c>
      <c r="L200" s="105">
        <v>43100</v>
      </c>
      <c r="M200" s="111">
        <v>100</v>
      </c>
      <c r="N200" s="113">
        <v>75</v>
      </c>
      <c r="O200" s="113">
        <v>25</v>
      </c>
      <c r="P200" s="42">
        <f t="shared" si="8"/>
        <v>100</v>
      </c>
      <c r="Q200" s="42">
        <f t="shared" si="1"/>
        <v>100</v>
      </c>
      <c r="R200" s="111"/>
      <c r="S200" s="108"/>
      <c r="T200" s="108"/>
      <c r="U200" s="1"/>
      <c r="V200" s="108"/>
      <c r="W200" s="1"/>
      <c r="X200" s="1"/>
      <c r="Y200" s="99"/>
    </row>
    <row r="201" spans="1:25" ht="45" x14ac:dyDescent="0.25">
      <c r="A201" s="103" t="s">
        <v>1918</v>
      </c>
      <c r="B201" s="110" t="s">
        <v>3535</v>
      </c>
      <c r="C201" s="110" t="s">
        <v>1605</v>
      </c>
      <c r="D201" s="104" t="s">
        <v>1844</v>
      </c>
      <c r="E201" s="111" t="s">
        <v>4001</v>
      </c>
      <c r="F201" s="111" t="s">
        <v>3575</v>
      </c>
      <c r="G201" s="39" t="s">
        <v>1606</v>
      </c>
      <c r="H201" s="111" t="s">
        <v>9</v>
      </c>
      <c r="I201" s="112">
        <v>12</v>
      </c>
      <c r="J201" s="44">
        <v>43009</v>
      </c>
      <c r="K201" s="105">
        <v>43009</v>
      </c>
      <c r="L201" s="105">
        <v>43100</v>
      </c>
      <c r="M201" s="111">
        <v>84</v>
      </c>
      <c r="N201" s="113">
        <v>57</v>
      </c>
      <c r="O201" s="115">
        <v>17</v>
      </c>
      <c r="P201" s="42">
        <f t="shared" si="8"/>
        <v>74</v>
      </c>
      <c r="Q201" s="42">
        <f t="shared" si="1"/>
        <v>88.095238095238088</v>
      </c>
      <c r="R201" s="111"/>
      <c r="S201" s="108"/>
      <c r="T201" s="108"/>
      <c r="U201" s="1"/>
      <c r="V201" s="108"/>
      <c r="W201" s="1"/>
      <c r="X201" s="1"/>
      <c r="Y201" s="99"/>
    </row>
    <row r="202" spans="1:25" ht="30" x14ac:dyDescent="0.25">
      <c r="A202" s="103" t="s">
        <v>1918</v>
      </c>
      <c r="B202" s="110"/>
      <c r="C202" s="110"/>
      <c r="D202" s="104"/>
      <c r="E202" s="111"/>
      <c r="F202" s="111" t="s">
        <v>3517</v>
      </c>
      <c r="G202" s="39" t="s">
        <v>1607</v>
      </c>
      <c r="H202" s="111" t="s">
        <v>9</v>
      </c>
      <c r="I202" s="112">
        <v>12</v>
      </c>
      <c r="J202" s="44">
        <v>43009</v>
      </c>
      <c r="K202" s="105">
        <v>43009</v>
      </c>
      <c r="L202" s="105">
        <v>43100</v>
      </c>
      <c r="M202" s="111">
        <v>95</v>
      </c>
      <c r="N202" s="113">
        <v>53</v>
      </c>
      <c r="O202" s="115">
        <v>34</v>
      </c>
      <c r="P202" s="42">
        <f t="shared" si="8"/>
        <v>87</v>
      </c>
      <c r="Q202" s="42">
        <f t="shared" si="1"/>
        <v>91.578947368421055</v>
      </c>
      <c r="R202" s="111"/>
      <c r="S202" s="108"/>
      <c r="T202" s="108"/>
      <c r="U202" s="1"/>
      <c r="V202" s="108"/>
      <c r="W202" s="1"/>
      <c r="X202" s="1"/>
      <c r="Y202" s="99"/>
    </row>
    <row r="203" spans="1:25" ht="45" x14ac:dyDescent="0.25">
      <c r="A203" s="103" t="s">
        <v>1918</v>
      </c>
      <c r="B203" s="110" t="s">
        <v>3535</v>
      </c>
      <c r="C203" s="110" t="s">
        <v>1608</v>
      </c>
      <c r="D203" s="104" t="s">
        <v>1845</v>
      </c>
      <c r="E203" s="111" t="s">
        <v>4002</v>
      </c>
      <c r="F203" s="111" t="s">
        <v>3575</v>
      </c>
      <c r="G203" s="39" t="s">
        <v>1609</v>
      </c>
      <c r="H203" s="111" t="s">
        <v>9</v>
      </c>
      <c r="I203" s="112">
        <v>12</v>
      </c>
      <c r="J203" s="44">
        <v>43009</v>
      </c>
      <c r="K203" s="105">
        <v>43009</v>
      </c>
      <c r="L203" s="105">
        <v>43100</v>
      </c>
      <c r="M203" s="111">
        <v>95</v>
      </c>
      <c r="N203" s="113">
        <v>47</v>
      </c>
      <c r="O203" s="113">
        <v>28</v>
      </c>
      <c r="P203" s="42">
        <f t="shared" si="8"/>
        <v>75</v>
      </c>
      <c r="Q203" s="42">
        <f t="shared" si="1"/>
        <v>78.94736842105263</v>
      </c>
      <c r="R203" s="111"/>
      <c r="S203" s="108"/>
      <c r="T203" s="108"/>
      <c r="U203" s="1"/>
      <c r="V203" s="108"/>
      <c r="W203" s="1"/>
      <c r="X203" s="1"/>
      <c r="Y203" s="99"/>
    </row>
    <row r="204" spans="1:25" ht="30" x14ac:dyDescent="0.25">
      <c r="A204" s="103" t="s">
        <v>1918</v>
      </c>
      <c r="B204" s="110"/>
      <c r="C204" s="110"/>
      <c r="D204" s="104"/>
      <c r="E204" s="111"/>
      <c r="F204" s="111" t="s">
        <v>3517</v>
      </c>
      <c r="G204" s="39" t="s">
        <v>1610</v>
      </c>
      <c r="H204" s="111" t="s">
        <v>9</v>
      </c>
      <c r="I204" s="112">
        <v>12</v>
      </c>
      <c r="J204" s="44">
        <v>43009</v>
      </c>
      <c r="K204" s="105">
        <v>43009</v>
      </c>
      <c r="L204" s="105">
        <v>43100</v>
      </c>
      <c r="M204" s="111">
        <v>100</v>
      </c>
      <c r="N204" s="113">
        <v>50</v>
      </c>
      <c r="O204" s="113">
        <v>98</v>
      </c>
      <c r="P204" s="42">
        <f t="shared" si="8"/>
        <v>148</v>
      </c>
      <c r="Q204" s="42">
        <f t="shared" si="1"/>
        <v>148</v>
      </c>
      <c r="R204" s="111"/>
      <c r="S204" s="108"/>
      <c r="T204" s="108"/>
      <c r="U204" s="1"/>
      <c r="V204" s="108"/>
      <c r="W204" s="1"/>
      <c r="X204" s="1"/>
      <c r="Y204" s="99"/>
    </row>
    <row r="205" spans="1:25" ht="60" x14ac:dyDescent="0.25">
      <c r="A205" s="103" t="s">
        <v>1918</v>
      </c>
      <c r="B205" s="110" t="s">
        <v>3535</v>
      </c>
      <c r="C205" s="116">
        <v>2016050000187</v>
      </c>
      <c r="D205" s="104" t="s">
        <v>1848</v>
      </c>
      <c r="E205" s="111" t="s">
        <v>4003</v>
      </c>
      <c r="F205" s="111" t="s">
        <v>3575</v>
      </c>
      <c r="G205" s="39" t="s">
        <v>1638</v>
      </c>
      <c r="H205" s="111" t="s">
        <v>9</v>
      </c>
      <c r="I205" s="112">
        <v>12</v>
      </c>
      <c r="J205" s="44">
        <v>43009</v>
      </c>
      <c r="K205" s="105">
        <v>43009</v>
      </c>
      <c r="L205" s="105">
        <v>43100</v>
      </c>
      <c r="M205" s="111">
        <v>10</v>
      </c>
      <c r="N205" s="113">
        <v>0</v>
      </c>
      <c r="O205" s="113">
        <v>0</v>
      </c>
      <c r="P205" s="42">
        <f t="shared" si="8"/>
        <v>0</v>
      </c>
      <c r="Q205" s="42">
        <f t="shared" si="1"/>
        <v>0</v>
      </c>
      <c r="R205" s="111"/>
      <c r="S205" s="108"/>
      <c r="T205" s="108"/>
      <c r="U205" s="1"/>
      <c r="V205" s="108"/>
      <c r="W205" s="1"/>
      <c r="X205" s="1"/>
      <c r="Y205" s="99"/>
    </row>
    <row r="206" spans="1:25" ht="30" x14ac:dyDescent="0.25">
      <c r="A206" s="103" t="s">
        <v>1918</v>
      </c>
      <c r="B206" s="110"/>
      <c r="C206" s="110"/>
      <c r="D206" s="104"/>
      <c r="E206" s="111"/>
      <c r="F206" s="111" t="s">
        <v>3517</v>
      </c>
      <c r="G206" s="39" t="s">
        <v>1639</v>
      </c>
      <c r="H206" s="111" t="s">
        <v>9</v>
      </c>
      <c r="I206" s="112">
        <v>12</v>
      </c>
      <c r="J206" s="44">
        <v>43009</v>
      </c>
      <c r="K206" s="105">
        <v>43009</v>
      </c>
      <c r="L206" s="105">
        <v>43100</v>
      </c>
      <c r="M206" s="111">
        <v>10</v>
      </c>
      <c r="N206" s="113">
        <v>3</v>
      </c>
      <c r="O206" s="113">
        <v>14</v>
      </c>
      <c r="P206" s="42">
        <f t="shared" si="8"/>
        <v>17</v>
      </c>
      <c r="Q206" s="42">
        <f t="shared" si="1"/>
        <v>170</v>
      </c>
      <c r="R206" s="111"/>
      <c r="S206" s="108"/>
      <c r="T206" s="108"/>
      <c r="U206" s="1"/>
      <c r="V206" s="108"/>
      <c r="W206" s="1"/>
      <c r="X206" s="1"/>
      <c r="Y206" s="99"/>
    </row>
    <row r="207" spans="1:25" ht="45" x14ac:dyDescent="0.25">
      <c r="A207" s="103" t="s">
        <v>8040</v>
      </c>
      <c r="B207" s="117" t="s">
        <v>4057</v>
      </c>
      <c r="C207" s="117" t="s">
        <v>13</v>
      </c>
      <c r="D207" s="118" t="s">
        <v>1854</v>
      </c>
      <c r="E207" s="119" t="s">
        <v>4072</v>
      </c>
      <c r="F207" s="119" t="s">
        <v>3519</v>
      </c>
      <c r="G207" s="120" t="s">
        <v>14</v>
      </c>
      <c r="H207" s="121" t="s">
        <v>9</v>
      </c>
      <c r="I207" s="122">
        <v>12</v>
      </c>
      <c r="J207" s="123">
        <v>43009</v>
      </c>
      <c r="K207" s="124">
        <v>43009</v>
      </c>
      <c r="L207" s="124">
        <v>43100</v>
      </c>
      <c r="M207" s="42">
        <v>1</v>
      </c>
      <c r="N207" s="125">
        <v>4</v>
      </c>
      <c r="O207" s="126">
        <v>0</v>
      </c>
      <c r="P207" s="42">
        <f t="shared" si="8"/>
        <v>4</v>
      </c>
      <c r="Q207" s="42">
        <f t="shared" si="1"/>
        <v>400</v>
      </c>
      <c r="R207" s="127" t="s">
        <v>8041</v>
      </c>
      <c r="S207" s="108">
        <f>VLOOKUP(C207,'[7]Sumado depto y gestion incorp1'!$A$2:$C$297,3,FALSE)</f>
        <v>482000000</v>
      </c>
      <c r="T207" s="108">
        <f>VLOOKUP(C207,'[7]Sumado depto y gestion incorp1'!$A$2:$D$297,4,FALSE)</f>
        <v>0</v>
      </c>
      <c r="U207" s="1">
        <f>VLOOKUP(C207,'[7]Sumado depto y gestion incorp1'!$A$2:$F$297,6,FALSE)</f>
        <v>468032404</v>
      </c>
      <c r="V207" s="108">
        <f>VLOOKUP(C207,'[7]Sumado depto y gestion incorp1'!$A$2:$G$297,7,FALSE)</f>
        <v>0</v>
      </c>
      <c r="W207" s="1">
        <f t="shared" ref="W207:W257" si="9">S207+T207+Z207</f>
        <v>482000000</v>
      </c>
      <c r="X207" s="1">
        <f t="shared" ref="X207:X257" si="10">U207+V207+Y207</f>
        <v>468032404</v>
      </c>
      <c r="Y207" s="99"/>
    </row>
    <row r="208" spans="1:25" ht="105" x14ac:dyDescent="0.25">
      <c r="A208" s="103" t="s">
        <v>8040</v>
      </c>
      <c r="B208" s="72"/>
      <c r="C208" s="72"/>
      <c r="D208" s="104"/>
      <c r="E208" s="47"/>
      <c r="F208" s="47" t="s">
        <v>3545</v>
      </c>
      <c r="G208" s="41" t="s">
        <v>15</v>
      </c>
      <c r="H208" s="40" t="s">
        <v>9</v>
      </c>
      <c r="I208" s="43">
        <v>12</v>
      </c>
      <c r="J208" s="44">
        <v>43009</v>
      </c>
      <c r="K208" s="105">
        <v>43009</v>
      </c>
      <c r="L208" s="105">
        <v>43100</v>
      </c>
      <c r="M208" s="42">
        <v>1</v>
      </c>
      <c r="N208" s="125">
        <v>6</v>
      </c>
      <c r="O208" s="126">
        <v>4</v>
      </c>
      <c r="P208" s="42">
        <f t="shared" si="8"/>
        <v>10</v>
      </c>
      <c r="Q208" s="42">
        <f t="shared" si="1"/>
        <v>1000</v>
      </c>
      <c r="R208" s="127" t="s">
        <v>8042</v>
      </c>
      <c r="S208" s="108"/>
      <c r="T208" s="108"/>
      <c r="U208" s="1"/>
      <c r="V208" s="108"/>
      <c r="W208" s="1"/>
      <c r="X208" s="1"/>
      <c r="Y208" s="99"/>
    </row>
    <row r="209" spans="1:27" ht="120" x14ac:dyDescent="0.25">
      <c r="A209" s="103" t="s">
        <v>8040</v>
      </c>
      <c r="B209" s="72"/>
      <c r="C209" s="72"/>
      <c r="D209" s="104"/>
      <c r="E209" s="47"/>
      <c r="F209" s="47" t="s">
        <v>3546</v>
      </c>
      <c r="G209" s="41" t="s">
        <v>16</v>
      </c>
      <c r="H209" s="40" t="s">
        <v>9</v>
      </c>
      <c r="I209" s="43">
        <v>12</v>
      </c>
      <c r="J209" s="44">
        <v>43009</v>
      </c>
      <c r="K209" s="105">
        <v>43009</v>
      </c>
      <c r="L209" s="105">
        <v>43100</v>
      </c>
      <c r="M209" s="42">
        <v>1</v>
      </c>
      <c r="N209" s="125">
        <v>3</v>
      </c>
      <c r="O209" s="126">
        <v>4</v>
      </c>
      <c r="P209" s="42">
        <f t="shared" si="8"/>
        <v>7</v>
      </c>
      <c r="Q209" s="42">
        <f t="shared" si="1"/>
        <v>700</v>
      </c>
      <c r="R209" s="127" t="s">
        <v>8043</v>
      </c>
      <c r="S209" s="108"/>
      <c r="T209" s="108"/>
      <c r="U209" s="1"/>
      <c r="V209" s="108"/>
      <c r="W209" s="1"/>
      <c r="X209" s="1"/>
      <c r="Y209" s="99"/>
    </row>
    <row r="210" spans="1:27" ht="45" x14ac:dyDescent="0.25">
      <c r="A210" s="103" t="s">
        <v>8040</v>
      </c>
      <c r="B210" s="72"/>
      <c r="C210" s="72"/>
      <c r="D210" s="104"/>
      <c r="E210" s="47"/>
      <c r="F210" s="47" t="s">
        <v>3520</v>
      </c>
      <c r="G210" s="41" t="s">
        <v>17</v>
      </c>
      <c r="H210" s="40" t="s">
        <v>9</v>
      </c>
      <c r="I210" s="43">
        <v>12</v>
      </c>
      <c r="J210" s="44">
        <v>43009</v>
      </c>
      <c r="K210" s="105">
        <v>43009</v>
      </c>
      <c r="L210" s="105">
        <v>43100</v>
      </c>
      <c r="M210" s="42">
        <v>1</v>
      </c>
      <c r="N210" s="125">
        <v>0.75</v>
      </c>
      <c r="O210" s="126">
        <v>0.25</v>
      </c>
      <c r="P210" s="42">
        <f t="shared" si="8"/>
        <v>1</v>
      </c>
      <c r="Q210" s="42">
        <f t="shared" si="1"/>
        <v>100</v>
      </c>
      <c r="R210" s="128" t="s">
        <v>8044</v>
      </c>
      <c r="S210" s="108"/>
      <c r="T210" s="108"/>
      <c r="U210" s="1"/>
      <c r="V210" s="108"/>
      <c r="W210" s="1"/>
      <c r="X210" s="1"/>
      <c r="Y210" s="99"/>
    </row>
    <row r="211" spans="1:27" ht="60" x14ac:dyDescent="0.25">
      <c r="A211" s="103" t="s">
        <v>8040</v>
      </c>
      <c r="B211" s="72" t="s">
        <v>3538</v>
      </c>
      <c r="C211" s="129" t="s">
        <v>7</v>
      </c>
      <c r="D211" s="104" t="s">
        <v>1853</v>
      </c>
      <c r="E211" s="47" t="s">
        <v>4056</v>
      </c>
      <c r="F211" s="47" t="s">
        <v>3575</v>
      </c>
      <c r="G211" s="41" t="s">
        <v>8</v>
      </c>
      <c r="H211" s="40" t="s">
        <v>9</v>
      </c>
      <c r="I211" s="43">
        <v>12</v>
      </c>
      <c r="J211" s="44">
        <v>43009</v>
      </c>
      <c r="K211" s="105">
        <v>43009</v>
      </c>
      <c r="L211" s="105">
        <v>43100</v>
      </c>
      <c r="M211" s="42">
        <v>2</v>
      </c>
      <c r="N211" s="125">
        <v>2</v>
      </c>
      <c r="O211" s="126">
        <v>0</v>
      </c>
      <c r="P211" s="42">
        <f t="shared" si="8"/>
        <v>2</v>
      </c>
      <c r="Q211" s="42">
        <f t="shared" si="1"/>
        <v>100</v>
      </c>
      <c r="R211" s="127" t="s">
        <v>8045</v>
      </c>
      <c r="S211" s="108">
        <f>VLOOKUP(C211,'[7]Sumado depto y gestion incorp1'!$A$2:$C$297,3,FALSE)</f>
        <v>136221710</v>
      </c>
      <c r="T211" s="108">
        <f>VLOOKUP(C211,'[7]Sumado depto y gestion incorp1'!$A$2:$D$297,4,FALSE)</f>
        <v>0</v>
      </c>
      <c r="U211" s="1">
        <f>VLOOKUP(C211,'[7]Sumado depto y gestion incorp1'!$A$2:$F$297,6,FALSE)</f>
        <v>55451700</v>
      </c>
      <c r="V211" s="108">
        <f>VLOOKUP(C211,'[7]Sumado depto y gestion incorp1'!$A$2:$G$297,7,FALSE)</f>
        <v>0</v>
      </c>
      <c r="W211" s="1">
        <f t="shared" si="9"/>
        <v>136221710</v>
      </c>
      <c r="X211" s="1">
        <f t="shared" si="10"/>
        <v>55451700</v>
      </c>
      <c r="Y211" s="99"/>
    </row>
    <row r="212" spans="1:27" ht="45" x14ac:dyDescent="0.25">
      <c r="A212" s="103" t="s">
        <v>8040</v>
      </c>
      <c r="B212" s="72"/>
      <c r="C212" s="72"/>
      <c r="D212" s="104"/>
      <c r="E212" s="47"/>
      <c r="F212" s="47" t="s">
        <v>3517</v>
      </c>
      <c r="G212" s="41" t="s">
        <v>11</v>
      </c>
      <c r="H212" s="40" t="s">
        <v>9</v>
      </c>
      <c r="I212" s="43">
        <v>12</v>
      </c>
      <c r="J212" s="44">
        <v>43009</v>
      </c>
      <c r="K212" s="105">
        <v>43009</v>
      </c>
      <c r="L212" s="105">
        <v>43100</v>
      </c>
      <c r="M212" s="42">
        <v>1</v>
      </c>
      <c r="N212" s="125">
        <v>0</v>
      </c>
      <c r="O212" s="126">
        <v>0</v>
      </c>
      <c r="P212" s="42">
        <f t="shared" si="8"/>
        <v>0</v>
      </c>
      <c r="Q212" s="42">
        <f t="shared" si="1"/>
        <v>0</v>
      </c>
      <c r="R212" s="127" t="s">
        <v>8046</v>
      </c>
      <c r="S212" s="108"/>
      <c r="T212" s="108"/>
      <c r="U212" s="1"/>
      <c r="V212" s="108"/>
      <c r="W212" s="1"/>
      <c r="X212" s="1"/>
      <c r="Y212" s="99"/>
    </row>
    <row r="213" spans="1:27" ht="45" x14ac:dyDescent="0.25">
      <c r="A213" s="103" t="s">
        <v>8040</v>
      </c>
      <c r="B213" s="72"/>
      <c r="C213" s="72"/>
      <c r="D213" s="104"/>
      <c r="E213" s="47"/>
      <c r="F213" s="47" t="s">
        <v>3546</v>
      </c>
      <c r="G213" s="41" t="s">
        <v>12</v>
      </c>
      <c r="H213" s="40" t="s">
        <v>3521</v>
      </c>
      <c r="I213" s="43">
        <v>12</v>
      </c>
      <c r="J213" s="44">
        <v>43009</v>
      </c>
      <c r="K213" s="105">
        <v>43009</v>
      </c>
      <c r="L213" s="105">
        <v>43100</v>
      </c>
      <c r="M213" s="42">
        <v>1</v>
      </c>
      <c r="N213" s="125">
        <v>1</v>
      </c>
      <c r="O213" s="126">
        <v>0</v>
      </c>
      <c r="P213" s="42">
        <f t="shared" si="8"/>
        <v>1</v>
      </c>
      <c r="Q213" s="42">
        <f t="shared" si="1"/>
        <v>100</v>
      </c>
      <c r="R213" s="128" t="s">
        <v>8047</v>
      </c>
      <c r="S213" s="108"/>
      <c r="T213" s="108"/>
      <c r="U213" s="1"/>
      <c r="V213" s="108"/>
      <c r="W213" s="1"/>
      <c r="X213" s="1"/>
      <c r="Y213" s="99"/>
    </row>
    <row r="214" spans="1:27" ht="60" x14ac:dyDescent="0.25">
      <c r="A214" s="103" t="s">
        <v>8040</v>
      </c>
      <c r="B214" s="72" t="s">
        <v>4057</v>
      </c>
      <c r="C214" s="72" t="s">
        <v>54</v>
      </c>
      <c r="D214" s="104" t="s">
        <v>1857</v>
      </c>
      <c r="E214" s="47" t="s">
        <v>4058</v>
      </c>
      <c r="F214" s="47" t="s">
        <v>3575</v>
      </c>
      <c r="G214" s="41" t="s">
        <v>55</v>
      </c>
      <c r="H214" s="40" t="s">
        <v>9</v>
      </c>
      <c r="I214" s="43">
        <v>12</v>
      </c>
      <c r="J214" s="44">
        <v>43009</v>
      </c>
      <c r="K214" s="105">
        <v>43009</v>
      </c>
      <c r="L214" s="105">
        <v>43100</v>
      </c>
      <c r="M214" s="42">
        <v>1</v>
      </c>
      <c r="N214" s="125">
        <v>0</v>
      </c>
      <c r="O214" s="126">
        <v>1</v>
      </c>
      <c r="P214" s="42">
        <f t="shared" si="8"/>
        <v>1</v>
      </c>
      <c r="Q214" s="42">
        <f t="shared" si="1"/>
        <v>100</v>
      </c>
      <c r="R214" s="127" t="s">
        <v>8048</v>
      </c>
      <c r="S214" s="108">
        <f>VLOOKUP(C214,'[7]Sumado depto y gestion incorp1'!$A$2:$C$297,3,FALSE)</f>
        <v>200000000</v>
      </c>
      <c r="T214" s="108">
        <f>VLOOKUP(C214,'[7]Sumado depto y gestion incorp1'!$A$2:$D$297,4,FALSE)</f>
        <v>0</v>
      </c>
      <c r="U214" s="1">
        <f>VLOOKUP(C214,'[7]Sumado depto y gestion incorp1'!$A$2:$F$297,6,FALSE)</f>
        <v>200000000</v>
      </c>
      <c r="V214" s="108">
        <f>VLOOKUP(C214,'[7]Sumado depto y gestion incorp1'!$A$2:$G$297,7,FALSE)</f>
        <v>0</v>
      </c>
      <c r="W214" s="1">
        <f t="shared" si="9"/>
        <v>200000000</v>
      </c>
      <c r="X214" s="1">
        <f t="shared" si="10"/>
        <v>200000000</v>
      </c>
      <c r="Y214" s="99"/>
    </row>
    <row r="215" spans="1:27" ht="45" x14ac:dyDescent="0.25">
      <c r="A215" s="103" t="s">
        <v>8040</v>
      </c>
      <c r="B215" s="72"/>
      <c r="C215" s="72"/>
      <c r="D215" s="104"/>
      <c r="E215" s="47"/>
      <c r="F215" s="47" t="s">
        <v>3517</v>
      </c>
      <c r="G215" s="41" t="s">
        <v>56</v>
      </c>
      <c r="H215" s="40" t="s">
        <v>9</v>
      </c>
      <c r="I215" s="43">
        <v>12</v>
      </c>
      <c r="J215" s="44">
        <v>43009</v>
      </c>
      <c r="K215" s="105">
        <v>43009</v>
      </c>
      <c r="L215" s="105">
        <v>43100</v>
      </c>
      <c r="M215" s="42">
        <v>1</v>
      </c>
      <c r="N215" s="125">
        <v>0.4</v>
      </c>
      <c r="O215" s="126">
        <v>0.6</v>
      </c>
      <c r="P215" s="42">
        <f t="shared" si="8"/>
        <v>1</v>
      </c>
      <c r="Q215" s="42">
        <f t="shared" si="1"/>
        <v>100</v>
      </c>
      <c r="R215" s="127" t="s">
        <v>8049</v>
      </c>
      <c r="S215" s="108"/>
      <c r="T215" s="108"/>
      <c r="U215" s="1"/>
      <c r="V215" s="108"/>
      <c r="W215" s="1"/>
      <c r="X215" s="1"/>
      <c r="Y215" s="99"/>
    </row>
    <row r="216" spans="1:27" ht="60" x14ac:dyDescent="0.25">
      <c r="A216" s="103" t="s">
        <v>8040</v>
      </c>
      <c r="B216" s="72"/>
      <c r="C216" s="72"/>
      <c r="D216" s="104"/>
      <c r="E216" s="47"/>
      <c r="F216" s="47" t="s">
        <v>3518</v>
      </c>
      <c r="G216" s="41" t="s">
        <v>57</v>
      </c>
      <c r="H216" s="40" t="s">
        <v>9</v>
      </c>
      <c r="I216" s="43">
        <v>12</v>
      </c>
      <c r="J216" s="44">
        <v>43009</v>
      </c>
      <c r="K216" s="105">
        <v>43009</v>
      </c>
      <c r="L216" s="105">
        <v>43100</v>
      </c>
      <c r="M216" s="42">
        <v>1</v>
      </c>
      <c r="N216" s="125">
        <v>0</v>
      </c>
      <c r="O216" s="126">
        <v>0</v>
      </c>
      <c r="P216" s="42">
        <f t="shared" si="8"/>
        <v>0</v>
      </c>
      <c r="Q216" s="42">
        <f t="shared" si="1"/>
        <v>0</v>
      </c>
      <c r="R216" s="127" t="s">
        <v>8050</v>
      </c>
      <c r="S216" s="108"/>
      <c r="T216" s="108"/>
      <c r="U216" s="1"/>
      <c r="V216" s="108"/>
      <c r="W216" s="1"/>
      <c r="X216" s="1"/>
      <c r="Y216" s="99"/>
    </row>
    <row r="217" spans="1:27" ht="45" x14ac:dyDescent="0.25">
      <c r="A217" s="103" t="s">
        <v>8040</v>
      </c>
      <c r="B217" s="72"/>
      <c r="C217" s="72"/>
      <c r="D217" s="104"/>
      <c r="E217" s="47"/>
      <c r="F217" s="47" t="s">
        <v>3519</v>
      </c>
      <c r="G217" s="41" t="s">
        <v>58</v>
      </c>
      <c r="H217" s="40" t="s">
        <v>9</v>
      </c>
      <c r="I217" s="43">
        <v>12</v>
      </c>
      <c r="J217" s="44">
        <v>43009</v>
      </c>
      <c r="K217" s="105">
        <v>43009</v>
      </c>
      <c r="L217" s="105">
        <v>43100</v>
      </c>
      <c r="M217" s="42">
        <v>1</v>
      </c>
      <c r="N217" s="125">
        <v>0</v>
      </c>
      <c r="O217" s="126">
        <v>0</v>
      </c>
      <c r="P217" s="42">
        <f t="shared" si="8"/>
        <v>0</v>
      </c>
      <c r="Q217" s="42">
        <f t="shared" si="1"/>
        <v>0</v>
      </c>
      <c r="R217" s="127" t="s">
        <v>8051</v>
      </c>
      <c r="S217" s="108"/>
      <c r="T217" s="108"/>
      <c r="U217" s="1"/>
      <c r="V217" s="108"/>
      <c r="W217" s="1"/>
      <c r="X217" s="1"/>
      <c r="Y217" s="99"/>
    </row>
    <row r="218" spans="1:27" ht="135" x14ac:dyDescent="0.25">
      <c r="A218" s="103" t="s">
        <v>8052</v>
      </c>
      <c r="B218" s="72">
        <v>370103</v>
      </c>
      <c r="C218" s="130" t="s">
        <v>73</v>
      </c>
      <c r="D218" s="131" t="s">
        <v>1859</v>
      </c>
      <c r="E218" s="132" t="s">
        <v>8053</v>
      </c>
      <c r="F218" s="133" t="s">
        <v>3540</v>
      </c>
      <c r="G218" s="134" t="s">
        <v>74</v>
      </c>
      <c r="H218" s="133" t="s">
        <v>9</v>
      </c>
      <c r="I218" s="135">
        <v>12</v>
      </c>
      <c r="J218" s="44">
        <v>43009</v>
      </c>
      <c r="K218" s="105">
        <v>43009</v>
      </c>
      <c r="L218" s="105">
        <v>43100</v>
      </c>
      <c r="M218" s="135">
        <v>40</v>
      </c>
      <c r="N218" s="132">
        <v>28</v>
      </c>
      <c r="O218" s="136">
        <v>22</v>
      </c>
      <c r="P218" s="42">
        <f t="shared" si="8"/>
        <v>50</v>
      </c>
      <c r="Q218" s="42">
        <f t="shared" si="1"/>
        <v>125</v>
      </c>
      <c r="R218" s="114" t="s">
        <v>8054</v>
      </c>
      <c r="S218" s="108">
        <f>VLOOKUP(C218,'[7]Sumado depto y gestion incorp1'!$A$2:$C$297,3,FALSE)</f>
        <v>1000000000</v>
      </c>
      <c r="T218" s="108">
        <f>VLOOKUP(C218,'[7]Sumado depto y gestion incorp1'!$A$2:$D$297,4,FALSE)</f>
        <v>0</v>
      </c>
      <c r="U218" s="1">
        <f>VLOOKUP(C218,'[7]Sumado depto y gestion incorp1'!$A$2:$F$297,6,FALSE)</f>
        <v>731094572</v>
      </c>
      <c r="V218" s="108">
        <f>VLOOKUP(C218,'[7]Sumado depto y gestion incorp1'!$A$2:$G$297,7,FALSE)</f>
        <v>0</v>
      </c>
      <c r="W218" s="1">
        <f t="shared" si="9"/>
        <v>1000000000</v>
      </c>
      <c r="X218" s="1">
        <f t="shared" si="10"/>
        <v>731094572</v>
      </c>
      <c r="Y218" s="99"/>
    </row>
    <row r="219" spans="1:27" ht="45" x14ac:dyDescent="0.25">
      <c r="A219" s="103" t="s">
        <v>8052</v>
      </c>
      <c r="B219" s="130"/>
      <c r="C219" s="137"/>
      <c r="D219" s="138"/>
      <c r="E219" s="132"/>
      <c r="F219" s="133" t="s">
        <v>3537</v>
      </c>
      <c r="G219" s="134" t="s">
        <v>75</v>
      </c>
      <c r="H219" s="133" t="s">
        <v>9</v>
      </c>
      <c r="I219" s="135">
        <v>12</v>
      </c>
      <c r="J219" s="44">
        <v>43009</v>
      </c>
      <c r="K219" s="105">
        <v>43009</v>
      </c>
      <c r="L219" s="105">
        <v>43100</v>
      </c>
      <c r="M219" s="135">
        <v>125</v>
      </c>
      <c r="N219" s="132">
        <v>0</v>
      </c>
      <c r="O219" s="136">
        <v>0</v>
      </c>
      <c r="P219" s="42">
        <f t="shared" si="8"/>
        <v>0</v>
      </c>
      <c r="Q219" s="42">
        <f t="shared" si="1"/>
        <v>0</v>
      </c>
      <c r="R219" s="139" t="s">
        <v>8055</v>
      </c>
      <c r="S219" s="108"/>
      <c r="T219" s="108"/>
      <c r="U219" s="1"/>
      <c r="V219" s="108"/>
      <c r="W219" s="1"/>
      <c r="X219" s="1"/>
      <c r="Y219" s="99"/>
    </row>
    <row r="220" spans="1:27" ht="45" x14ac:dyDescent="0.25">
      <c r="A220" s="103" t="s">
        <v>8052</v>
      </c>
      <c r="B220" s="130"/>
      <c r="C220" s="137"/>
      <c r="D220" s="138"/>
      <c r="E220" s="132"/>
      <c r="F220" s="133" t="s">
        <v>3575</v>
      </c>
      <c r="G220" s="134" t="s">
        <v>76</v>
      </c>
      <c r="H220" s="133" t="s">
        <v>9</v>
      </c>
      <c r="I220" s="135">
        <v>12</v>
      </c>
      <c r="J220" s="44">
        <v>43009</v>
      </c>
      <c r="K220" s="105">
        <v>43009</v>
      </c>
      <c r="L220" s="105">
        <v>43100</v>
      </c>
      <c r="M220" s="135">
        <v>3</v>
      </c>
      <c r="N220" s="132">
        <v>0</v>
      </c>
      <c r="O220" s="136">
        <v>3</v>
      </c>
      <c r="P220" s="42">
        <f t="shared" si="8"/>
        <v>3</v>
      </c>
      <c r="Q220" s="42">
        <f t="shared" si="1"/>
        <v>100</v>
      </c>
      <c r="R220" s="139" t="s">
        <v>8056</v>
      </c>
      <c r="S220" s="108"/>
      <c r="T220" s="108"/>
      <c r="U220" s="1"/>
      <c r="V220" s="108"/>
      <c r="W220" s="1"/>
      <c r="X220" s="1"/>
      <c r="Y220" s="99"/>
    </row>
    <row r="221" spans="1:27" ht="45" x14ac:dyDescent="0.25">
      <c r="A221" s="103" t="s">
        <v>8052</v>
      </c>
      <c r="B221" s="130"/>
      <c r="C221" s="137"/>
      <c r="D221" s="138"/>
      <c r="E221" s="132"/>
      <c r="F221" s="133" t="s">
        <v>3520</v>
      </c>
      <c r="G221" s="134" t="s">
        <v>77</v>
      </c>
      <c r="H221" s="133" t="s">
        <v>9</v>
      </c>
      <c r="I221" s="135">
        <v>12</v>
      </c>
      <c r="J221" s="44">
        <v>43009</v>
      </c>
      <c r="K221" s="105">
        <v>43009</v>
      </c>
      <c r="L221" s="105">
        <v>43100</v>
      </c>
      <c r="M221" s="135">
        <v>8</v>
      </c>
      <c r="N221" s="132">
        <v>0</v>
      </c>
      <c r="O221" s="136">
        <v>8</v>
      </c>
      <c r="P221" s="42">
        <f t="shared" si="8"/>
        <v>8</v>
      </c>
      <c r="Q221" s="42">
        <f t="shared" si="1"/>
        <v>100</v>
      </c>
      <c r="R221" s="111"/>
      <c r="S221" s="108"/>
      <c r="T221" s="108"/>
      <c r="U221" s="1"/>
      <c r="V221" s="108"/>
      <c r="W221" s="1"/>
      <c r="X221" s="1"/>
      <c r="Y221" s="99"/>
    </row>
    <row r="222" spans="1:27" s="150" customFormat="1" ht="60" x14ac:dyDescent="0.25">
      <c r="A222" s="103" t="s">
        <v>8057</v>
      </c>
      <c r="B222" s="72"/>
      <c r="C222" s="72" t="s">
        <v>43</v>
      </c>
      <c r="D222" s="104" t="s">
        <v>1861</v>
      </c>
      <c r="E222" s="140" t="s">
        <v>4068</v>
      </c>
      <c r="F222" s="140" t="s">
        <v>3544</v>
      </c>
      <c r="G222" s="141" t="s">
        <v>44</v>
      </c>
      <c r="H222" s="142" t="s">
        <v>9</v>
      </c>
      <c r="I222" s="143">
        <v>12</v>
      </c>
      <c r="J222" s="144">
        <v>43009</v>
      </c>
      <c r="K222" s="145">
        <v>43009</v>
      </c>
      <c r="L222" s="145">
        <v>43100</v>
      </c>
      <c r="M222" s="146">
        <v>1</v>
      </c>
      <c r="N222" s="147">
        <v>0</v>
      </c>
      <c r="O222" s="148">
        <v>1</v>
      </c>
      <c r="P222" s="146">
        <f t="shared" si="8"/>
        <v>1</v>
      </c>
      <c r="Q222" s="42">
        <f t="shared" si="1"/>
        <v>100</v>
      </c>
      <c r="R222" s="149"/>
      <c r="S222" s="108">
        <f>VLOOKUP(C222,'[7]Sumado depto y gestion incorp1'!$A$2:$C$297,3,FALSE)</f>
        <v>2485000000</v>
      </c>
      <c r="T222" s="108">
        <f>VLOOKUP(C222,'[7]Sumado depto y gestion incorp1'!$A$2:$D$297,4,FALSE)</f>
        <v>374522910</v>
      </c>
      <c r="U222" s="1">
        <f>VLOOKUP(C222,'[7]Sumado depto y gestion incorp1'!$A$2:$F$297,6,FALSE)</f>
        <v>1824134790</v>
      </c>
      <c r="V222" s="108">
        <f>VLOOKUP(C222,'[7]Sumado depto y gestion incorp1'!$A$2:$G$297,7,FALSE)</f>
        <v>374522910</v>
      </c>
      <c r="W222" s="1">
        <f t="shared" si="9"/>
        <v>2859522910</v>
      </c>
      <c r="X222" s="1">
        <f t="shared" si="10"/>
        <v>2198657700</v>
      </c>
      <c r="Y222" s="99"/>
      <c r="AA222" s="151"/>
    </row>
    <row r="223" spans="1:27" s="150" customFormat="1" ht="60" x14ac:dyDescent="0.25">
      <c r="A223" s="103" t="s">
        <v>8057</v>
      </c>
      <c r="B223" s="72"/>
      <c r="C223" s="72"/>
      <c r="D223" s="104"/>
      <c r="E223" s="140"/>
      <c r="F223" s="140" t="s">
        <v>3545</v>
      </c>
      <c r="G223" s="141" t="s">
        <v>45</v>
      </c>
      <c r="H223" s="142" t="s">
        <v>9</v>
      </c>
      <c r="I223" s="143">
        <v>12</v>
      </c>
      <c r="J223" s="144">
        <v>43009</v>
      </c>
      <c r="K223" s="145">
        <v>43009</v>
      </c>
      <c r="L223" s="145">
        <v>43100</v>
      </c>
      <c r="M223" s="146">
        <v>1</v>
      </c>
      <c r="N223" s="147">
        <v>0</v>
      </c>
      <c r="O223" s="148">
        <v>0</v>
      </c>
      <c r="P223" s="146">
        <f t="shared" si="8"/>
        <v>0</v>
      </c>
      <c r="Q223" s="42">
        <f t="shared" si="1"/>
        <v>0</v>
      </c>
      <c r="R223" s="152" t="s">
        <v>8058</v>
      </c>
      <c r="S223" s="108"/>
      <c r="T223" s="108"/>
      <c r="U223" s="1"/>
      <c r="V223" s="108"/>
      <c r="W223" s="1"/>
      <c r="X223" s="1"/>
      <c r="Y223" s="99"/>
      <c r="AA223" s="151"/>
    </row>
    <row r="224" spans="1:27" s="150" customFormat="1" ht="120" x14ac:dyDescent="0.25">
      <c r="A224" s="103" t="s">
        <v>8057</v>
      </c>
      <c r="B224" s="72"/>
      <c r="C224" s="72"/>
      <c r="D224" s="104"/>
      <c r="E224" s="140"/>
      <c r="F224" s="140" t="s">
        <v>3546</v>
      </c>
      <c r="G224" s="141" t="s">
        <v>4069</v>
      </c>
      <c r="H224" s="142" t="s">
        <v>9</v>
      </c>
      <c r="I224" s="143">
        <v>12</v>
      </c>
      <c r="J224" s="144">
        <v>43009</v>
      </c>
      <c r="K224" s="145">
        <v>43009</v>
      </c>
      <c r="L224" s="145">
        <v>43100</v>
      </c>
      <c r="M224" s="146">
        <v>1</v>
      </c>
      <c r="N224" s="147">
        <v>0</v>
      </c>
      <c r="O224" s="148">
        <v>1</v>
      </c>
      <c r="P224" s="146">
        <f t="shared" si="8"/>
        <v>1</v>
      </c>
      <c r="Q224" s="42">
        <f t="shared" si="1"/>
        <v>100</v>
      </c>
      <c r="R224" s="152" t="s">
        <v>8059</v>
      </c>
      <c r="S224" s="108"/>
      <c r="T224" s="108"/>
      <c r="U224" s="1"/>
      <c r="V224" s="108"/>
      <c r="W224" s="1"/>
      <c r="X224" s="1"/>
      <c r="Y224" s="99"/>
      <c r="AA224" s="151"/>
    </row>
    <row r="225" spans="1:27" s="150" customFormat="1" ht="60" x14ac:dyDescent="0.25">
      <c r="A225" s="103" t="s">
        <v>8057</v>
      </c>
      <c r="B225" s="72"/>
      <c r="C225" s="72"/>
      <c r="D225" s="104"/>
      <c r="E225" s="140"/>
      <c r="F225" s="140" t="s">
        <v>3520</v>
      </c>
      <c r="G225" s="141" t="s">
        <v>4070</v>
      </c>
      <c r="H225" s="142" t="s">
        <v>9</v>
      </c>
      <c r="I225" s="143">
        <v>12</v>
      </c>
      <c r="J225" s="144">
        <v>43009</v>
      </c>
      <c r="K225" s="145">
        <v>43009</v>
      </c>
      <c r="L225" s="145">
        <v>43100</v>
      </c>
      <c r="M225" s="146">
        <v>1</v>
      </c>
      <c r="N225" s="147">
        <v>0</v>
      </c>
      <c r="O225" s="148">
        <v>1</v>
      </c>
      <c r="P225" s="146">
        <f t="shared" si="8"/>
        <v>1</v>
      </c>
      <c r="Q225" s="42">
        <f t="shared" si="1"/>
        <v>100</v>
      </c>
      <c r="R225" s="152" t="s">
        <v>8060</v>
      </c>
      <c r="S225" s="108"/>
      <c r="T225" s="108"/>
      <c r="U225" s="1"/>
      <c r="V225" s="108"/>
      <c r="W225" s="1"/>
      <c r="X225" s="1"/>
      <c r="Y225" s="99"/>
      <c r="AA225" s="151"/>
    </row>
    <row r="226" spans="1:27" s="150" customFormat="1" ht="60" x14ac:dyDescent="0.25">
      <c r="A226" s="103" t="s">
        <v>8057</v>
      </c>
      <c r="B226" s="72"/>
      <c r="C226" s="72"/>
      <c r="D226" s="104"/>
      <c r="E226" s="140"/>
      <c r="F226" s="140" t="s">
        <v>3522</v>
      </c>
      <c r="G226" s="141" t="s">
        <v>46</v>
      </c>
      <c r="H226" s="142" t="s">
        <v>9</v>
      </c>
      <c r="I226" s="143">
        <v>12</v>
      </c>
      <c r="J226" s="144">
        <v>43009</v>
      </c>
      <c r="K226" s="145">
        <v>43009</v>
      </c>
      <c r="L226" s="145">
        <v>43100</v>
      </c>
      <c r="M226" s="146">
        <v>2</v>
      </c>
      <c r="N226" s="147">
        <v>0</v>
      </c>
      <c r="O226" s="148">
        <v>2</v>
      </c>
      <c r="P226" s="146">
        <f t="shared" si="8"/>
        <v>2</v>
      </c>
      <c r="Q226" s="42">
        <f t="shared" si="1"/>
        <v>100</v>
      </c>
      <c r="R226" s="152"/>
      <c r="S226" s="108"/>
      <c r="T226" s="108"/>
      <c r="U226" s="1"/>
      <c r="V226" s="108"/>
      <c r="W226" s="1"/>
      <c r="X226" s="1"/>
      <c r="Y226" s="99"/>
      <c r="AA226" s="151"/>
    </row>
    <row r="227" spans="1:27" s="150" customFormat="1" ht="60" x14ac:dyDescent="0.25">
      <c r="A227" s="103" t="s">
        <v>8057</v>
      </c>
      <c r="B227" s="72"/>
      <c r="C227" s="72"/>
      <c r="D227" s="104"/>
      <c r="E227" s="140"/>
      <c r="F227" s="140" t="s">
        <v>3523</v>
      </c>
      <c r="G227" s="141" t="s">
        <v>47</v>
      </c>
      <c r="H227" s="142" t="s">
        <v>9</v>
      </c>
      <c r="I227" s="143">
        <v>12</v>
      </c>
      <c r="J227" s="144">
        <v>43009</v>
      </c>
      <c r="K227" s="145">
        <v>43009</v>
      </c>
      <c r="L227" s="145">
        <v>43100</v>
      </c>
      <c r="M227" s="146">
        <v>1</v>
      </c>
      <c r="N227" s="147">
        <v>0</v>
      </c>
      <c r="O227" s="148">
        <v>1</v>
      </c>
      <c r="P227" s="146">
        <f t="shared" si="8"/>
        <v>1</v>
      </c>
      <c r="Q227" s="42">
        <f t="shared" si="1"/>
        <v>100</v>
      </c>
      <c r="R227" s="152" t="s">
        <v>8061</v>
      </c>
      <c r="S227" s="108"/>
      <c r="T227" s="108"/>
      <c r="U227" s="1"/>
      <c r="V227" s="108"/>
      <c r="W227" s="1"/>
      <c r="X227" s="1"/>
      <c r="Y227" s="99"/>
      <c r="AA227" s="151"/>
    </row>
    <row r="228" spans="1:27" s="150" customFormat="1" ht="75" x14ac:dyDescent="0.25">
      <c r="A228" s="103" t="s">
        <v>8057</v>
      </c>
      <c r="B228" s="72"/>
      <c r="C228" s="72"/>
      <c r="D228" s="104"/>
      <c r="E228" s="140"/>
      <c r="F228" s="140" t="s">
        <v>3524</v>
      </c>
      <c r="G228" s="141" t="s">
        <v>48</v>
      </c>
      <c r="H228" s="142" t="s">
        <v>9</v>
      </c>
      <c r="I228" s="143">
        <v>12</v>
      </c>
      <c r="J228" s="144">
        <v>43009</v>
      </c>
      <c r="K228" s="145">
        <v>43009</v>
      </c>
      <c r="L228" s="145">
        <v>43100</v>
      </c>
      <c r="M228" s="146">
        <v>1</v>
      </c>
      <c r="N228" s="147">
        <v>0</v>
      </c>
      <c r="O228" s="148">
        <v>1</v>
      </c>
      <c r="P228" s="146">
        <f t="shared" si="8"/>
        <v>1</v>
      </c>
      <c r="Q228" s="42">
        <f t="shared" si="1"/>
        <v>100</v>
      </c>
      <c r="R228" s="152" t="s">
        <v>8062</v>
      </c>
      <c r="S228" s="108"/>
      <c r="T228" s="108"/>
      <c r="U228" s="1"/>
      <c r="V228" s="108"/>
      <c r="W228" s="1"/>
      <c r="X228" s="1"/>
      <c r="Y228" s="99"/>
      <c r="AA228" s="151"/>
    </row>
    <row r="229" spans="1:27" s="150" customFormat="1" ht="60" x14ac:dyDescent="0.25">
      <c r="A229" s="103" t="s">
        <v>8057</v>
      </c>
      <c r="B229" s="72"/>
      <c r="C229" s="72"/>
      <c r="D229" s="104"/>
      <c r="E229" s="140"/>
      <c r="F229" s="140" t="s">
        <v>3525</v>
      </c>
      <c r="G229" s="141" t="s">
        <v>49</v>
      </c>
      <c r="H229" s="142" t="s">
        <v>9</v>
      </c>
      <c r="I229" s="143">
        <v>12</v>
      </c>
      <c r="J229" s="144">
        <v>43009</v>
      </c>
      <c r="K229" s="145">
        <v>43009</v>
      </c>
      <c r="L229" s="145">
        <v>43100</v>
      </c>
      <c r="M229" s="146">
        <v>4</v>
      </c>
      <c r="N229" s="147">
        <v>0</v>
      </c>
      <c r="O229" s="148">
        <v>4</v>
      </c>
      <c r="P229" s="146">
        <f t="shared" si="8"/>
        <v>4</v>
      </c>
      <c r="Q229" s="42">
        <f t="shared" si="1"/>
        <v>100</v>
      </c>
      <c r="R229" s="152"/>
      <c r="S229" s="108"/>
      <c r="T229" s="108"/>
      <c r="U229" s="1"/>
      <c r="V229" s="108"/>
      <c r="W229" s="1"/>
      <c r="X229" s="1"/>
      <c r="Y229" s="99"/>
      <c r="AA229" s="151"/>
    </row>
    <row r="230" spans="1:27" s="150" customFormat="1" ht="60" x14ac:dyDescent="0.25">
      <c r="A230" s="103" t="s">
        <v>8057</v>
      </c>
      <c r="B230" s="72"/>
      <c r="C230" s="72"/>
      <c r="D230" s="104"/>
      <c r="E230" s="140"/>
      <c r="F230" s="140" t="s">
        <v>3500</v>
      </c>
      <c r="G230" s="141" t="s">
        <v>4071</v>
      </c>
      <c r="H230" s="142" t="s">
        <v>3521</v>
      </c>
      <c r="I230" s="143">
        <v>12</v>
      </c>
      <c r="J230" s="144">
        <v>43009</v>
      </c>
      <c r="K230" s="145">
        <v>43009</v>
      </c>
      <c r="L230" s="145">
        <v>43100</v>
      </c>
      <c r="M230" s="146">
        <v>1</v>
      </c>
      <c r="N230" s="147">
        <v>0</v>
      </c>
      <c r="O230" s="148">
        <v>1</v>
      </c>
      <c r="P230" s="146">
        <f t="shared" si="8"/>
        <v>1</v>
      </c>
      <c r="Q230" s="42">
        <f t="shared" si="1"/>
        <v>100</v>
      </c>
      <c r="R230" s="152"/>
      <c r="S230" s="108"/>
      <c r="T230" s="108"/>
      <c r="U230" s="1"/>
      <c r="V230" s="108"/>
      <c r="W230" s="1"/>
      <c r="X230" s="1"/>
      <c r="Y230" s="99"/>
      <c r="AA230" s="151"/>
    </row>
    <row r="231" spans="1:27" s="150" customFormat="1" ht="90" x14ac:dyDescent="0.25">
      <c r="A231" s="103" t="s">
        <v>8057</v>
      </c>
      <c r="B231" s="72"/>
      <c r="C231" s="72"/>
      <c r="D231" s="104"/>
      <c r="E231" s="140"/>
      <c r="F231" s="140" t="s">
        <v>3502</v>
      </c>
      <c r="G231" s="141" t="s">
        <v>50</v>
      </c>
      <c r="H231" s="142" t="s">
        <v>3521</v>
      </c>
      <c r="I231" s="143">
        <v>12</v>
      </c>
      <c r="J231" s="144">
        <v>43009</v>
      </c>
      <c r="K231" s="145">
        <v>43009</v>
      </c>
      <c r="L231" s="145">
        <v>43100</v>
      </c>
      <c r="M231" s="146">
        <v>1</v>
      </c>
      <c r="N231" s="147">
        <v>0</v>
      </c>
      <c r="O231" s="148">
        <v>1</v>
      </c>
      <c r="P231" s="146">
        <f t="shared" si="8"/>
        <v>1</v>
      </c>
      <c r="Q231" s="42">
        <f t="shared" si="1"/>
        <v>100</v>
      </c>
      <c r="R231" s="152" t="s">
        <v>8063</v>
      </c>
      <c r="S231" s="108"/>
      <c r="T231" s="108"/>
      <c r="U231" s="1"/>
      <c r="V231" s="108"/>
      <c r="W231" s="1"/>
      <c r="X231" s="1"/>
      <c r="Y231" s="99"/>
      <c r="AA231" s="151"/>
    </row>
    <row r="232" spans="1:27" s="150" customFormat="1" ht="60" x14ac:dyDescent="0.25">
      <c r="A232" s="103" t="s">
        <v>8057</v>
      </c>
      <c r="B232" s="72"/>
      <c r="C232" s="72"/>
      <c r="D232" s="104"/>
      <c r="E232" s="140"/>
      <c r="F232" s="140" t="s">
        <v>3504</v>
      </c>
      <c r="G232" s="141" t="s">
        <v>51</v>
      </c>
      <c r="H232" s="142" t="s">
        <v>3521</v>
      </c>
      <c r="I232" s="143">
        <v>12</v>
      </c>
      <c r="J232" s="144">
        <v>43009</v>
      </c>
      <c r="K232" s="145">
        <v>43009</v>
      </c>
      <c r="L232" s="145">
        <v>43100</v>
      </c>
      <c r="M232" s="146">
        <v>1</v>
      </c>
      <c r="N232" s="147">
        <v>0</v>
      </c>
      <c r="O232" s="148">
        <v>1</v>
      </c>
      <c r="P232" s="146">
        <f t="shared" si="8"/>
        <v>1</v>
      </c>
      <c r="Q232" s="42">
        <f t="shared" si="1"/>
        <v>100</v>
      </c>
      <c r="R232" s="152"/>
      <c r="S232" s="108"/>
      <c r="T232" s="108"/>
      <c r="U232" s="1"/>
      <c r="V232" s="108"/>
      <c r="W232" s="1"/>
      <c r="X232" s="1"/>
      <c r="Y232" s="99"/>
      <c r="AA232" s="151"/>
    </row>
    <row r="233" spans="1:27" s="150" customFormat="1" ht="75" x14ac:dyDescent="0.25">
      <c r="A233" s="103" t="s">
        <v>8057</v>
      </c>
      <c r="B233" s="72"/>
      <c r="C233" s="72"/>
      <c r="D233" s="104"/>
      <c r="E233" s="140"/>
      <c r="F233" s="140" t="s">
        <v>3506</v>
      </c>
      <c r="G233" s="141" t="s">
        <v>52</v>
      </c>
      <c r="H233" s="142" t="s">
        <v>3521</v>
      </c>
      <c r="I233" s="143">
        <v>12</v>
      </c>
      <c r="J233" s="144">
        <v>43009</v>
      </c>
      <c r="K233" s="145">
        <v>43009</v>
      </c>
      <c r="L233" s="145">
        <v>43100</v>
      </c>
      <c r="M233" s="146">
        <v>1</v>
      </c>
      <c r="N233" s="147">
        <v>0</v>
      </c>
      <c r="O233" s="148">
        <v>1</v>
      </c>
      <c r="P233" s="146">
        <f t="shared" si="8"/>
        <v>1</v>
      </c>
      <c r="Q233" s="42">
        <f t="shared" si="1"/>
        <v>100</v>
      </c>
      <c r="R233" s="152" t="s">
        <v>8064</v>
      </c>
      <c r="S233" s="108"/>
      <c r="T233" s="108"/>
      <c r="U233" s="1"/>
      <c r="V233" s="108"/>
      <c r="W233" s="1"/>
      <c r="X233" s="1"/>
      <c r="Y233" s="99"/>
      <c r="AA233" s="151"/>
    </row>
    <row r="234" spans="1:27" s="150" customFormat="1" ht="75" x14ac:dyDescent="0.25">
      <c r="A234" s="103" t="s">
        <v>8057</v>
      </c>
      <c r="B234" s="72"/>
      <c r="C234" s="72"/>
      <c r="D234" s="104"/>
      <c r="E234" s="140"/>
      <c r="F234" s="140" t="s">
        <v>3508</v>
      </c>
      <c r="G234" s="141" t="s">
        <v>53</v>
      </c>
      <c r="H234" s="142" t="s">
        <v>3521</v>
      </c>
      <c r="I234" s="143">
        <v>12</v>
      </c>
      <c r="J234" s="144">
        <v>43009</v>
      </c>
      <c r="K234" s="145">
        <v>43009</v>
      </c>
      <c r="L234" s="145">
        <v>43100</v>
      </c>
      <c r="M234" s="146">
        <v>1</v>
      </c>
      <c r="N234" s="147">
        <v>0</v>
      </c>
      <c r="O234" s="148">
        <v>1</v>
      </c>
      <c r="P234" s="146">
        <f t="shared" si="8"/>
        <v>1</v>
      </c>
      <c r="Q234" s="42">
        <f t="shared" si="1"/>
        <v>100</v>
      </c>
      <c r="R234" s="152" t="s">
        <v>8065</v>
      </c>
      <c r="S234" s="108"/>
      <c r="T234" s="108"/>
      <c r="U234" s="1"/>
      <c r="V234" s="108"/>
      <c r="W234" s="1"/>
      <c r="X234" s="1"/>
      <c r="Y234" s="99"/>
      <c r="AA234" s="151"/>
    </row>
    <row r="235" spans="1:27" ht="135" x14ac:dyDescent="0.25">
      <c r="A235" s="103" t="s">
        <v>8066</v>
      </c>
      <c r="B235" s="72">
        <v>370103</v>
      </c>
      <c r="C235" s="130" t="s">
        <v>73</v>
      </c>
      <c r="D235" s="131" t="s">
        <v>1859</v>
      </c>
      <c r="E235" s="132" t="s">
        <v>8053</v>
      </c>
      <c r="F235" s="133" t="s">
        <v>3540</v>
      </c>
      <c r="G235" s="134" t="s">
        <v>74</v>
      </c>
      <c r="H235" s="133" t="s">
        <v>9</v>
      </c>
      <c r="I235" s="135">
        <v>12</v>
      </c>
      <c r="J235" s="44">
        <v>43009</v>
      </c>
      <c r="K235" s="105">
        <v>43009</v>
      </c>
      <c r="L235" s="105">
        <v>43100</v>
      </c>
      <c r="M235" s="135">
        <v>40</v>
      </c>
      <c r="N235" s="132">
        <v>28</v>
      </c>
      <c r="O235" s="136">
        <v>22</v>
      </c>
      <c r="P235" s="42">
        <f t="shared" si="8"/>
        <v>50</v>
      </c>
      <c r="Q235" s="42">
        <f>P235/M235*100</f>
        <v>125</v>
      </c>
      <c r="R235" s="114" t="s">
        <v>8054</v>
      </c>
      <c r="S235" s="108">
        <f>VLOOKUP(C235,'[7]Sumado depto y gestion incorp1'!$A$2:$C$297,3,FALSE)</f>
        <v>1000000000</v>
      </c>
      <c r="T235" s="108">
        <f>VLOOKUP(C235,'[7]Sumado depto y gestion incorp1'!$A$2:$D$297,4,FALSE)</f>
        <v>0</v>
      </c>
      <c r="U235" s="1">
        <f>VLOOKUP(C235,'[7]Sumado depto y gestion incorp1'!$A$2:$F$297,6,FALSE)</f>
        <v>731094572</v>
      </c>
      <c r="V235" s="108">
        <f>VLOOKUP(C235,'[7]Sumado depto y gestion incorp1'!$A$2:$G$297,7,FALSE)</f>
        <v>0</v>
      </c>
      <c r="W235" s="1">
        <f t="shared" si="9"/>
        <v>1000000000</v>
      </c>
      <c r="X235" s="1">
        <f t="shared" si="10"/>
        <v>731094572</v>
      </c>
      <c r="Y235" s="99"/>
    </row>
    <row r="236" spans="1:27" ht="45" x14ac:dyDescent="0.25">
      <c r="A236" s="103" t="s">
        <v>8066</v>
      </c>
      <c r="B236" s="130"/>
      <c r="C236" s="137"/>
      <c r="D236" s="138"/>
      <c r="E236" s="132"/>
      <c r="F236" s="133" t="s">
        <v>3537</v>
      </c>
      <c r="G236" s="134" t="s">
        <v>75</v>
      </c>
      <c r="H236" s="133" t="s">
        <v>9</v>
      </c>
      <c r="I236" s="135">
        <v>12</v>
      </c>
      <c r="J236" s="44">
        <v>43009</v>
      </c>
      <c r="K236" s="105">
        <v>43009</v>
      </c>
      <c r="L236" s="105">
        <v>43100</v>
      </c>
      <c r="M236" s="135">
        <v>125</v>
      </c>
      <c r="N236" s="132">
        <v>0</v>
      </c>
      <c r="O236" s="136">
        <v>0</v>
      </c>
      <c r="P236" s="42">
        <f t="shared" si="8"/>
        <v>0</v>
      </c>
      <c r="Q236" s="42">
        <f t="shared" ref="Q236:Q265" si="11">P236/M236*100</f>
        <v>0</v>
      </c>
      <c r="R236" s="139" t="s">
        <v>8055</v>
      </c>
      <c r="S236" s="108"/>
      <c r="T236" s="108"/>
      <c r="U236" s="1"/>
      <c r="V236" s="108"/>
      <c r="W236" s="1"/>
      <c r="X236" s="1"/>
      <c r="Y236" s="99"/>
    </row>
    <row r="237" spans="1:27" ht="45" x14ac:dyDescent="0.25">
      <c r="A237" s="103" t="s">
        <v>8066</v>
      </c>
      <c r="B237" s="130"/>
      <c r="C237" s="137"/>
      <c r="D237" s="138"/>
      <c r="E237" s="132"/>
      <c r="F237" s="133" t="s">
        <v>3575</v>
      </c>
      <c r="G237" s="134" t="s">
        <v>76</v>
      </c>
      <c r="H237" s="133" t="s">
        <v>9</v>
      </c>
      <c r="I237" s="135">
        <v>12</v>
      </c>
      <c r="J237" s="44">
        <v>43009</v>
      </c>
      <c r="K237" s="105">
        <v>43009</v>
      </c>
      <c r="L237" s="105">
        <v>43100</v>
      </c>
      <c r="M237" s="135">
        <v>3</v>
      </c>
      <c r="N237" s="132">
        <v>0</v>
      </c>
      <c r="O237" s="136">
        <v>3</v>
      </c>
      <c r="P237" s="42">
        <f t="shared" si="8"/>
        <v>3</v>
      </c>
      <c r="Q237" s="42">
        <f t="shared" si="11"/>
        <v>100</v>
      </c>
      <c r="R237" s="139" t="s">
        <v>8056</v>
      </c>
      <c r="S237" s="108"/>
      <c r="T237" s="108"/>
      <c r="U237" s="1"/>
      <c r="V237" s="108"/>
      <c r="W237" s="1"/>
      <c r="X237" s="1"/>
      <c r="Y237" s="99"/>
    </row>
    <row r="238" spans="1:27" ht="45" x14ac:dyDescent="0.25">
      <c r="A238" s="103" t="s">
        <v>8066</v>
      </c>
      <c r="B238" s="130"/>
      <c r="C238" s="137"/>
      <c r="D238" s="138"/>
      <c r="E238" s="132"/>
      <c r="F238" s="133" t="s">
        <v>3520</v>
      </c>
      <c r="G238" s="134" t="s">
        <v>77</v>
      </c>
      <c r="H238" s="133" t="s">
        <v>9</v>
      </c>
      <c r="I238" s="135">
        <v>12</v>
      </c>
      <c r="J238" s="44">
        <v>43009</v>
      </c>
      <c r="K238" s="105">
        <v>43009</v>
      </c>
      <c r="L238" s="105">
        <v>43100</v>
      </c>
      <c r="M238" s="135">
        <v>8</v>
      </c>
      <c r="N238" s="132">
        <v>0</v>
      </c>
      <c r="O238" s="136">
        <v>8</v>
      </c>
      <c r="P238" s="42">
        <f t="shared" si="8"/>
        <v>8</v>
      </c>
      <c r="Q238" s="42">
        <f t="shared" si="11"/>
        <v>100</v>
      </c>
      <c r="R238" s="111"/>
      <c r="S238" s="108"/>
      <c r="T238" s="108"/>
      <c r="U238" s="1"/>
      <c r="V238" s="108"/>
      <c r="W238" s="1"/>
      <c r="X238" s="1"/>
      <c r="Y238" s="99"/>
    </row>
    <row r="239" spans="1:27" s="165" customFormat="1" ht="60" x14ac:dyDescent="0.25">
      <c r="A239" s="103" t="s">
        <v>8067</v>
      </c>
      <c r="B239" s="153" t="s">
        <v>4062</v>
      </c>
      <c r="C239" s="153" t="s">
        <v>25</v>
      </c>
      <c r="D239" s="154" t="s">
        <v>1855</v>
      </c>
      <c r="E239" s="155" t="s">
        <v>4063</v>
      </c>
      <c r="F239" s="155" t="s">
        <v>3537</v>
      </c>
      <c r="G239" s="156" t="s">
        <v>26</v>
      </c>
      <c r="H239" s="157" t="s">
        <v>9</v>
      </c>
      <c r="I239" s="158">
        <v>12</v>
      </c>
      <c r="J239" s="159">
        <v>43009</v>
      </c>
      <c r="K239" s="160">
        <v>43009</v>
      </c>
      <c r="L239" s="161">
        <v>42996</v>
      </c>
      <c r="M239" s="162">
        <v>5</v>
      </c>
      <c r="N239" s="73">
        <v>3</v>
      </c>
      <c r="O239" s="163">
        <v>0</v>
      </c>
      <c r="P239" s="162">
        <f t="shared" si="8"/>
        <v>3</v>
      </c>
      <c r="Q239" s="42">
        <f t="shared" si="11"/>
        <v>60</v>
      </c>
      <c r="R239" s="164" t="s">
        <v>8068</v>
      </c>
      <c r="S239" s="108">
        <f>VLOOKUP(C239,'[7]Sumado depto y gestion incorp1'!$A$2:$C$297,3,FALSE)</f>
        <v>300000000</v>
      </c>
      <c r="T239" s="108">
        <f>VLOOKUP(C239,'[7]Sumado depto y gestion incorp1'!$A$2:$D$297,4,FALSE)</f>
        <v>0</v>
      </c>
      <c r="U239" s="1">
        <f>VLOOKUP(C239,'[7]Sumado depto y gestion incorp1'!$A$2:$F$297,6,FALSE)</f>
        <v>36726199</v>
      </c>
      <c r="V239" s="108">
        <f>VLOOKUP(C239,'[7]Sumado depto y gestion incorp1'!$A$2:$G$297,7,FALSE)</f>
        <v>0</v>
      </c>
      <c r="W239" s="1">
        <f t="shared" si="9"/>
        <v>300000000</v>
      </c>
      <c r="X239" s="1">
        <f t="shared" si="10"/>
        <v>36726199</v>
      </c>
      <c r="Y239" s="99"/>
      <c r="AA239" s="166"/>
    </row>
    <row r="240" spans="1:27" s="165" customFormat="1" ht="60" x14ac:dyDescent="0.25">
      <c r="A240" s="103" t="s">
        <v>8067</v>
      </c>
      <c r="B240" s="153"/>
      <c r="C240" s="153"/>
      <c r="D240" s="154"/>
      <c r="E240" s="155"/>
      <c r="F240" s="155" t="s">
        <v>3518</v>
      </c>
      <c r="G240" s="156" t="s">
        <v>27</v>
      </c>
      <c r="H240" s="157" t="s">
        <v>3521</v>
      </c>
      <c r="I240" s="158">
        <v>12</v>
      </c>
      <c r="J240" s="159">
        <v>43009</v>
      </c>
      <c r="K240" s="160">
        <v>43009</v>
      </c>
      <c r="L240" s="167" t="s">
        <v>8069</v>
      </c>
      <c r="M240" s="162">
        <v>1</v>
      </c>
      <c r="N240" s="73">
        <v>1</v>
      </c>
      <c r="O240" s="163">
        <v>0</v>
      </c>
      <c r="P240" s="162">
        <f t="shared" si="8"/>
        <v>1</v>
      </c>
      <c r="Q240" s="42">
        <f t="shared" si="11"/>
        <v>100</v>
      </c>
      <c r="R240" s="164" t="s">
        <v>8070</v>
      </c>
      <c r="S240" s="108"/>
      <c r="T240" s="108"/>
      <c r="U240" s="1"/>
      <c r="V240" s="108"/>
      <c r="W240" s="1"/>
      <c r="X240" s="1"/>
      <c r="Y240" s="99"/>
      <c r="AA240" s="166"/>
    </row>
    <row r="241" spans="1:27" s="165" customFormat="1" ht="60" x14ac:dyDescent="0.25">
      <c r="A241" s="103" t="s">
        <v>8067</v>
      </c>
      <c r="B241" s="153"/>
      <c r="C241" s="153"/>
      <c r="D241" s="154"/>
      <c r="E241" s="155"/>
      <c r="F241" s="155" t="s">
        <v>3519</v>
      </c>
      <c r="G241" s="156" t="s">
        <v>28</v>
      </c>
      <c r="H241" s="157" t="s">
        <v>3521</v>
      </c>
      <c r="I241" s="158">
        <v>12</v>
      </c>
      <c r="J241" s="159">
        <v>43009</v>
      </c>
      <c r="K241" s="160">
        <v>43009</v>
      </c>
      <c r="L241" s="160">
        <v>43100</v>
      </c>
      <c r="M241" s="162">
        <v>1</v>
      </c>
      <c r="N241" s="73">
        <v>0</v>
      </c>
      <c r="O241" s="163">
        <v>0</v>
      </c>
      <c r="P241" s="162">
        <f t="shared" si="8"/>
        <v>0</v>
      </c>
      <c r="Q241" s="42">
        <f t="shared" si="11"/>
        <v>0</v>
      </c>
      <c r="R241" s="164" t="s">
        <v>8071</v>
      </c>
      <c r="S241" s="108"/>
      <c r="T241" s="108"/>
      <c r="U241" s="1"/>
      <c r="V241" s="108"/>
      <c r="W241" s="1"/>
      <c r="X241" s="1"/>
      <c r="Y241" s="99"/>
      <c r="AA241" s="166"/>
    </row>
    <row r="242" spans="1:27" s="165" customFormat="1" ht="60" x14ac:dyDescent="0.25">
      <c r="A242" s="103" t="s">
        <v>8067</v>
      </c>
      <c r="B242" s="153"/>
      <c r="C242" s="153"/>
      <c r="D242" s="154"/>
      <c r="E242" s="155"/>
      <c r="F242" s="155" t="s">
        <v>3544</v>
      </c>
      <c r="G242" s="156" t="s">
        <v>29</v>
      </c>
      <c r="H242" s="157" t="s">
        <v>3521</v>
      </c>
      <c r="I242" s="158">
        <v>12</v>
      </c>
      <c r="J242" s="159">
        <v>43009</v>
      </c>
      <c r="K242" s="160">
        <v>43009</v>
      </c>
      <c r="L242" s="160">
        <v>43100</v>
      </c>
      <c r="M242" s="162">
        <v>5</v>
      </c>
      <c r="N242" s="73">
        <v>5</v>
      </c>
      <c r="O242" s="163">
        <v>0</v>
      </c>
      <c r="P242" s="162">
        <f t="shared" si="8"/>
        <v>5</v>
      </c>
      <c r="Q242" s="42">
        <f t="shared" si="11"/>
        <v>100</v>
      </c>
      <c r="R242" s="164" t="s">
        <v>8072</v>
      </c>
      <c r="S242" s="108"/>
      <c r="T242" s="108"/>
      <c r="U242" s="1"/>
      <c r="V242" s="108"/>
      <c r="W242" s="1"/>
      <c r="X242" s="1"/>
      <c r="Y242" s="99"/>
      <c r="AA242" s="166"/>
    </row>
    <row r="243" spans="1:27" s="165" customFormat="1" ht="60" x14ac:dyDescent="0.25">
      <c r="A243" s="103" t="s">
        <v>8067</v>
      </c>
      <c r="B243" s="153"/>
      <c r="C243" s="153"/>
      <c r="D243" s="154"/>
      <c r="E243" s="155"/>
      <c r="F243" s="155" t="s">
        <v>3545</v>
      </c>
      <c r="G243" s="156" t="s">
        <v>30</v>
      </c>
      <c r="H243" s="157" t="s">
        <v>3521</v>
      </c>
      <c r="I243" s="158">
        <v>12</v>
      </c>
      <c r="J243" s="159">
        <v>43009</v>
      </c>
      <c r="K243" s="160">
        <v>43009</v>
      </c>
      <c r="L243" s="160">
        <v>43100</v>
      </c>
      <c r="M243" s="162">
        <v>1</v>
      </c>
      <c r="N243" s="73">
        <v>0</v>
      </c>
      <c r="O243" s="163">
        <v>0</v>
      </c>
      <c r="P243" s="162">
        <f t="shared" si="8"/>
        <v>0</v>
      </c>
      <c r="Q243" s="42">
        <f t="shared" si="11"/>
        <v>0</v>
      </c>
      <c r="R243" s="164" t="s">
        <v>8071</v>
      </c>
      <c r="S243" s="108"/>
      <c r="T243" s="108"/>
      <c r="U243" s="1"/>
      <c r="V243" s="108"/>
      <c r="W243" s="1"/>
      <c r="X243" s="1"/>
      <c r="Y243" s="99"/>
      <c r="AA243" s="166"/>
    </row>
    <row r="244" spans="1:27" s="165" customFormat="1" ht="60" x14ac:dyDescent="0.25">
      <c r="A244" s="103" t="s">
        <v>8067</v>
      </c>
      <c r="B244" s="153" t="s">
        <v>4062</v>
      </c>
      <c r="C244" s="153" t="s">
        <v>40</v>
      </c>
      <c r="D244" s="154" t="s">
        <v>8073</v>
      </c>
      <c r="E244" s="155" t="s">
        <v>4064</v>
      </c>
      <c r="F244" s="155" t="s">
        <v>3537</v>
      </c>
      <c r="G244" s="156" t="s">
        <v>42</v>
      </c>
      <c r="H244" s="157" t="s">
        <v>9</v>
      </c>
      <c r="I244" s="158">
        <v>12</v>
      </c>
      <c r="J244" s="159">
        <v>43009</v>
      </c>
      <c r="K244" s="160">
        <v>43009</v>
      </c>
      <c r="L244" s="161">
        <v>43001</v>
      </c>
      <c r="M244" s="162">
        <v>1</v>
      </c>
      <c r="N244" s="73">
        <v>1</v>
      </c>
      <c r="O244" s="163">
        <v>0</v>
      </c>
      <c r="P244" s="162">
        <f t="shared" si="8"/>
        <v>1</v>
      </c>
      <c r="Q244" s="42">
        <f t="shared" si="11"/>
        <v>100</v>
      </c>
      <c r="R244" s="164" t="s">
        <v>8074</v>
      </c>
      <c r="S244" s="108">
        <f>VLOOKUP(C244,'[7]Sumado depto y gestion incorp1'!$A$2:$C$297,3,FALSE)</f>
        <v>867000000</v>
      </c>
      <c r="T244" s="108">
        <f>VLOOKUP(C244,'[7]Sumado depto y gestion incorp1'!$A$2:$D$297,4,FALSE)</f>
        <v>0</v>
      </c>
      <c r="U244" s="1">
        <f>VLOOKUP(C244,'[7]Sumado depto y gestion incorp1'!$A$2:$F$297,6,FALSE)</f>
        <v>612492266</v>
      </c>
      <c r="V244" s="108">
        <f>VLOOKUP(C244,'[7]Sumado depto y gestion incorp1'!$A$2:$G$297,7,FALSE)</f>
        <v>0</v>
      </c>
      <c r="W244" s="1">
        <f t="shared" si="9"/>
        <v>867000000</v>
      </c>
      <c r="X244" s="1">
        <f t="shared" si="10"/>
        <v>612492266</v>
      </c>
      <c r="Y244" s="99"/>
      <c r="AA244" s="166"/>
    </row>
    <row r="245" spans="1:27" s="165" customFormat="1" ht="285" x14ac:dyDescent="0.25">
      <c r="A245" s="103" t="s">
        <v>8067</v>
      </c>
      <c r="B245" s="153"/>
      <c r="C245" s="153"/>
      <c r="D245" s="154"/>
      <c r="E245" s="155"/>
      <c r="F245" s="155" t="s">
        <v>3575</v>
      </c>
      <c r="G245" s="156" t="s">
        <v>41</v>
      </c>
      <c r="H245" s="157" t="s">
        <v>9</v>
      </c>
      <c r="I245" s="158">
        <v>12</v>
      </c>
      <c r="J245" s="159">
        <v>43009</v>
      </c>
      <c r="K245" s="160">
        <v>43009</v>
      </c>
      <c r="L245" s="160">
        <v>43100</v>
      </c>
      <c r="M245" s="162">
        <v>3</v>
      </c>
      <c r="N245" s="73">
        <v>2</v>
      </c>
      <c r="O245" s="163">
        <v>1</v>
      </c>
      <c r="P245" s="162">
        <f t="shared" si="8"/>
        <v>3</v>
      </c>
      <c r="Q245" s="42">
        <f t="shared" si="11"/>
        <v>100</v>
      </c>
      <c r="R245" s="164" t="s">
        <v>8075</v>
      </c>
      <c r="S245" s="108"/>
      <c r="T245" s="108"/>
      <c r="U245" s="1"/>
      <c r="V245" s="108"/>
      <c r="W245" s="1"/>
      <c r="X245" s="1"/>
      <c r="Y245" s="99"/>
      <c r="AA245" s="166"/>
    </row>
    <row r="246" spans="1:27" s="165" customFormat="1" ht="71.25" x14ac:dyDescent="0.25">
      <c r="A246" s="103" t="s">
        <v>8067</v>
      </c>
      <c r="B246" s="153"/>
      <c r="C246" s="153"/>
      <c r="D246" s="154"/>
      <c r="E246" s="155"/>
      <c r="F246" s="155" t="s">
        <v>3517</v>
      </c>
      <c r="G246" s="156" t="s">
        <v>4065</v>
      </c>
      <c r="H246" s="157" t="s">
        <v>9</v>
      </c>
      <c r="I246" s="158">
        <v>12</v>
      </c>
      <c r="J246" s="159">
        <v>43009</v>
      </c>
      <c r="K246" s="160">
        <v>43009</v>
      </c>
      <c r="L246" s="160">
        <v>43100</v>
      </c>
      <c r="M246" s="162">
        <v>1</v>
      </c>
      <c r="N246" s="73">
        <v>1</v>
      </c>
      <c r="O246" s="163">
        <v>0</v>
      </c>
      <c r="P246" s="162">
        <f t="shared" si="8"/>
        <v>1</v>
      </c>
      <c r="Q246" s="42">
        <f t="shared" si="11"/>
        <v>100</v>
      </c>
      <c r="R246" s="164" t="s">
        <v>8076</v>
      </c>
      <c r="S246" s="108"/>
      <c r="T246" s="108"/>
      <c r="U246" s="1"/>
      <c r="V246" s="108"/>
      <c r="W246" s="1"/>
      <c r="X246" s="1"/>
      <c r="Y246" s="99"/>
      <c r="AA246" s="166"/>
    </row>
    <row r="247" spans="1:27" s="165" customFormat="1" ht="60" x14ac:dyDescent="0.25">
      <c r="A247" s="103" t="s">
        <v>8067</v>
      </c>
      <c r="B247" s="153"/>
      <c r="C247" s="153"/>
      <c r="D247" s="154"/>
      <c r="E247" s="155"/>
      <c r="F247" s="155" t="s">
        <v>3523</v>
      </c>
      <c r="G247" s="156" t="s">
        <v>4066</v>
      </c>
      <c r="H247" s="157" t="s">
        <v>3521</v>
      </c>
      <c r="I247" s="158">
        <v>12</v>
      </c>
      <c r="J247" s="159">
        <v>43009</v>
      </c>
      <c r="K247" s="160">
        <v>43009</v>
      </c>
      <c r="L247" s="160">
        <v>43100</v>
      </c>
      <c r="M247" s="162">
        <v>2</v>
      </c>
      <c r="N247" s="73">
        <v>2</v>
      </c>
      <c r="O247" s="163">
        <v>0</v>
      </c>
      <c r="P247" s="162">
        <f t="shared" si="8"/>
        <v>2</v>
      </c>
      <c r="Q247" s="42">
        <f t="shared" si="11"/>
        <v>100</v>
      </c>
      <c r="R247" s="164" t="s">
        <v>8077</v>
      </c>
      <c r="S247" s="108"/>
      <c r="T247" s="108"/>
      <c r="U247" s="1"/>
      <c r="V247" s="108"/>
      <c r="W247" s="1"/>
      <c r="X247" s="1"/>
      <c r="Y247" s="99"/>
      <c r="AA247" s="166"/>
    </row>
    <row r="248" spans="1:27" s="165" customFormat="1" ht="60" x14ac:dyDescent="0.25">
      <c r="A248" s="103" t="s">
        <v>8067</v>
      </c>
      <c r="B248" s="153" t="s">
        <v>4062</v>
      </c>
      <c r="C248" s="153" t="s">
        <v>59</v>
      </c>
      <c r="D248" s="154" t="s">
        <v>1858</v>
      </c>
      <c r="E248" s="155" t="s">
        <v>4067</v>
      </c>
      <c r="F248" s="155" t="s">
        <v>3540</v>
      </c>
      <c r="G248" s="156" t="s">
        <v>60</v>
      </c>
      <c r="H248" s="157" t="s">
        <v>9</v>
      </c>
      <c r="I248" s="158">
        <v>12</v>
      </c>
      <c r="J248" s="159">
        <v>43009</v>
      </c>
      <c r="K248" s="160">
        <v>43009</v>
      </c>
      <c r="L248" s="160">
        <v>43100</v>
      </c>
      <c r="M248" s="162">
        <v>1</v>
      </c>
      <c r="N248" s="73">
        <v>0</v>
      </c>
      <c r="O248" s="163">
        <v>0</v>
      </c>
      <c r="P248" s="162">
        <f t="shared" si="8"/>
        <v>0</v>
      </c>
      <c r="Q248" s="42">
        <f t="shared" si="11"/>
        <v>0</v>
      </c>
      <c r="R248" s="164" t="s">
        <v>8071</v>
      </c>
      <c r="S248" s="108">
        <f>VLOOKUP(C248,'[7]Sumado depto y gestion incorp1'!$A$2:$C$297,3,FALSE)</f>
        <v>1012375234</v>
      </c>
      <c r="T248" s="108">
        <f>VLOOKUP(C248,'[7]Sumado depto y gestion incorp1'!$A$2:$D$297,4,FALSE)</f>
        <v>0</v>
      </c>
      <c r="U248" s="1">
        <f>VLOOKUP(C248,'[7]Sumado depto y gestion incorp1'!$A$2:$F$297,6,FALSE)</f>
        <v>702749972</v>
      </c>
      <c r="V248" s="108">
        <f>VLOOKUP(C248,'[7]Sumado depto y gestion incorp1'!$A$2:$G$297,7,FALSE)</f>
        <v>0</v>
      </c>
      <c r="W248" s="1">
        <f t="shared" si="9"/>
        <v>1012375234</v>
      </c>
      <c r="X248" s="1">
        <f t="shared" si="10"/>
        <v>702749972</v>
      </c>
      <c r="Y248" s="99"/>
      <c r="AA248" s="166"/>
    </row>
    <row r="249" spans="1:27" s="165" customFormat="1" ht="128.25" x14ac:dyDescent="0.25">
      <c r="A249" s="103" t="s">
        <v>8067</v>
      </c>
      <c r="B249" s="153"/>
      <c r="C249" s="153"/>
      <c r="D249" s="154"/>
      <c r="E249" s="155"/>
      <c r="F249" s="155" t="s">
        <v>3537</v>
      </c>
      <c r="G249" s="156" t="s">
        <v>61</v>
      </c>
      <c r="H249" s="157" t="s">
        <v>9</v>
      </c>
      <c r="I249" s="158">
        <v>12</v>
      </c>
      <c r="J249" s="159">
        <v>43009</v>
      </c>
      <c r="K249" s="160">
        <v>43009</v>
      </c>
      <c r="L249" s="160">
        <v>43100</v>
      </c>
      <c r="M249" s="162">
        <v>1</v>
      </c>
      <c r="N249" s="73">
        <v>1</v>
      </c>
      <c r="O249" s="163">
        <v>0</v>
      </c>
      <c r="P249" s="162">
        <f t="shared" si="8"/>
        <v>1</v>
      </c>
      <c r="Q249" s="42">
        <f t="shared" si="11"/>
        <v>100</v>
      </c>
      <c r="R249" s="164" t="s">
        <v>8078</v>
      </c>
      <c r="S249" s="108"/>
      <c r="T249" s="108"/>
      <c r="U249" s="1"/>
      <c r="V249" s="108"/>
      <c r="W249" s="1"/>
      <c r="X249" s="1"/>
      <c r="Y249" s="99"/>
      <c r="AA249" s="166"/>
    </row>
    <row r="250" spans="1:27" s="165" customFormat="1" ht="60" x14ac:dyDescent="0.25">
      <c r="A250" s="103" t="s">
        <v>8067</v>
      </c>
      <c r="B250" s="153"/>
      <c r="C250" s="153"/>
      <c r="D250" s="154"/>
      <c r="E250" s="155"/>
      <c r="F250" s="155" t="s">
        <v>3575</v>
      </c>
      <c r="G250" s="156" t="s">
        <v>62</v>
      </c>
      <c r="H250" s="157" t="s">
        <v>9</v>
      </c>
      <c r="I250" s="158">
        <v>12</v>
      </c>
      <c r="J250" s="159">
        <v>43009</v>
      </c>
      <c r="K250" s="160">
        <v>43009</v>
      </c>
      <c r="L250" s="160">
        <v>43100</v>
      </c>
      <c r="M250" s="162">
        <v>1</v>
      </c>
      <c r="N250" s="73">
        <v>1</v>
      </c>
      <c r="O250" s="163">
        <v>0</v>
      </c>
      <c r="P250" s="162">
        <f t="shared" si="8"/>
        <v>1</v>
      </c>
      <c r="Q250" s="42">
        <f t="shared" si="11"/>
        <v>100</v>
      </c>
      <c r="R250" s="164" t="s">
        <v>8079</v>
      </c>
      <c r="S250" s="108"/>
      <c r="T250" s="108"/>
      <c r="U250" s="1"/>
      <c r="V250" s="108"/>
      <c r="W250" s="1"/>
      <c r="X250" s="1"/>
      <c r="Y250" s="99"/>
      <c r="AA250" s="166"/>
    </row>
    <row r="251" spans="1:27" s="165" customFormat="1" ht="142.5" x14ac:dyDescent="0.25">
      <c r="A251" s="103" t="s">
        <v>8067</v>
      </c>
      <c r="B251" s="153"/>
      <c r="C251" s="153"/>
      <c r="D251" s="154"/>
      <c r="E251" s="155"/>
      <c r="F251" s="155" t="s">
        <v>3517</v>
      </c>
      <c r="G251" s="156" t="s">
        <v>63</v>
      </c>
      <c r="H251" s="157" t="s">
        <v>9</v>
      </c>
      <c r="I251" s="158">
        <v>12</v>
      </c>
      <c r="J251" s="159">
        <v>43009</v>
      </c>
      <c r="K251" s="160">
        <v>43009</v>
      </c>
      <c r="L251" s="160">
        <v>43100</v>
      </c>
      <c r="M251" s="162">
        <v>1</v>
      </c>
      <c r="N251" s="73">
        <v>0</v>
      </c>
      <c r="O251" s="163">
        <v>1</v>
      </c>
      <c r="P251" s="162">
        <f t="shared" si="8"/>
        <v>1</v>
      </c>
      <c r="Q251" s="42">
        <f t="shared" si="11"/>
        <v>100</v>
      </c>
      <c r="R251" s="164" t="s">
        <v>8080</v>
      </c>
      <c r="S251" s="108"/>
      <c r="T251" s="108"/>
      <c r="U251" s="1"/>
      <c r="V251" s="108"/>
      <c r="W251" s="1"/>
      <c r="X251" s="1"/>
      <c r="Y251" s="99"/>
      <c r="AA251" s="166"/>
    </row>
    <row r="252" spans="1:27" ht="45" x14ac:dyDescent="0.25">
      <c r="A252" s="103" t="s">
        <v>8081</v>
      </c>
      <c r="B252" s="72" t="s">
        <v>4057</v>
      </c>
      <c r="C252" s="72" t="s">
        <v>18</v>
      </c>
      <c r="D252" s="104" t="s">
        <v>8082</v>
      </c>
      <c r="E252" s="39" t="s">
        <v>4073</v>
      </c>
      <c r="F252" s="168" t="s">
        <v>3537</v>
      </c>
      <c r="G252" s="169" t="s">
        <v>8083</v>
      </c>
      <c r="H252" s="170" t="s">
        <v>20</v>
      </c>
      <c r="I252" s="171">
        <v>12</v>
      </c>
      <c r="J252" s="172">
        <v>43009</v>
      </c>
      <c r="K252" s="173">
        <v>43009</v>
      </c>
      <c r="L252" s="173">
        <v>43100</v>
      </c>
      <c r="M252" s="146">
        <v>100</v>
      </c>
      <c r="N252" s="147">
        <v>50</v>
      </c>
      <c r="O252" s="148">
        <v>50</v>
      </c>
      <c r="P252" s="146">
        <f t="shared" si="8"/>
        <v>100</v>
      </c>
      <c r="Q252" s="42">
        <f t="shared" si="11"/>
        <v>100</v>
      </c>
      <c r="R252" s="107"/>
      <c r="S252" s="108">
        <f>VLOOKUP(C252,'[7]Sumado depto y gestion incorp1'!$A$2:$C$297,3,FALSE)</f>
        <v>601000000</v>
      </c>
      <c r="T252" s="108">
        <f>VLOOKUP(C252,'[7]Sumado depto y gestion incorp1'!$A$2:$D$297,4,FALSE)</f>
        <v>0</v>
      </c>
      <c r="U252" s="1">
        <f>VLOOKUP(C252,'[7]Sumado depto y gestion incorp1'!$A$2:$F$297,6,FALSE)</f>
        <v>400330138</v>
      </c>
      <c r="V252" s="108">
        <f>VLOOKUP(C252,'[7]Sumado depto y gestion incorp1'!$A$2:$G$297,7,FALSE)</f>
        <v>0</v>
      </c>
      <c r="W252" s="1">
        <f t="shared" si="9"/>
        <v>601000000</v>
      </c>
      <c r="X252" s="1">
        <f t="shared" si="10"/>
        <v>400330138</v>
      </c>
      <c r="Y252" s="99"/>
    </row>
    <row r="253" spans="1:27" ht="45" x14ac:dyDescent="0.25">
      <c r="A253" s="103" t="s">
        <v>8081</v>
      </c>
      <c r="B253" s="72"/>
      <c r="C253" s="72"/>
      <c r="D253" s="104"/>
      <c r="E253" s="39"/>
      <c r="F253" s="168" t="s">
        <v>3518</v>
      </c>
      <c r="G253" s="169" t="s">
        <v>21</v>
      </c>
      <c r="H253" s="170" t="s">
        <v>20</v>
      </c>
      <c r="I253" s="171">
        <v>12</v>
      </c>
      <c r="J253" s="172">
        <v>43009</v>
      </c>
      <c r="K253" s="173">
        <v>43009</v>
      </c>
      <c r="L253" s="173">
        <v>43100</v>
      </c>
      <c r="M253" s="146">
        <v>2</v>
      </c>
      <c r="N253" s="147">
        <v>4</v>
      </c>
      <c r="O253" s="148">
        <v>0</v>
      </c>
      <c r="P253" s="146">
        <f t="shared" si="8"/>
        <v>4</v>
      </c>
      <c r="Q253" s="42">
        <f t="shared" si="11"/>
        <v>200</v>
      </c>
      <c r="R253" s="107"/>
      <c r="S253" s="108"/>
      <c r="T253" s="108"/>
      <c r="U253" s="1"/>
      <c r="V253" s="108"/>
      <c r="W253" s="1"/>
      <c r="X253" s="1"/>
      <c r="Y253" s="99"/>
    </row>
    <row r="254" spans="1:27" ht="45" x14ac:dyDescent="0.25">
      <c r="A254" s="103" t="s">
        <v>8081</v>
      </c>
      <c r="B254" s="72"/>
      <c r="C254" s="72"/>
      <c r="D254" s="104"/>
      <c r="E254" s="39"/>
      <c r="F254" s="168" t="s">
        <v>3519</v>
      </c>
      <c r="G254" s="169" t="s">
        <v>22</v>
      </c>
      <c r="H254" s="170" t="s">
        <v>3521</v>
      </c>
      <c r="I254" s="171">
        <v>12</v>
      </c>
      <c r="J254" s="172">
        <v>43009</v>
      </c>
      <c r="K254" s="173">
        <v>43009</v>
      </c>
      <c r="L254" s="173">
        <v>43100</v>
      </c>
      <c r="M254" s="146">
        <v>1</v>
      </c>
      <c r="N254" s="147">
        <v>0.5</v>
      </c>
      <c r="O254" s="147">
        <v>0.5</v>
      </c>
      <c r="P254" s="146">
        <f t="shared" si="8"/>
        <v>1</v>
      </c>
      <c r="Q254" s="42">
        <f t="shared" si="11"/>
        <v>100</v>
      </c>
      <c r="R254" s="107"/>
      <c r="S254" s="108"/>
      <c r="T254" s="108"/>
      <c r="U254" s="1"/>
      <c r="V254" s="108"/>
      <c r="W254" s="1"/>
      <c r="X254" s="1"/>
      <c r="Y254" s="99"/>
    </row>
    <row r="255" spans="1:27" ht="45" x14ac:dyDescent="0.25">
      <c r="A255" s="103" t="s">
        <v>8081</v>
      </c>
      <c r="B255" s="72"/>
      <c r="C255" s="72"/>
      <c r="D255" s="104"/>
      <c r="E255" s="39"/>
      <c r="F255" s="168" t="s">
        <v>3544</v>
      </c>
      <c r="G255" s="169" t="s">
        <v>23</v>
      </c>
      <c r="H255" s="170" t="s">
        <v>20</v>
      </c>
      <c r="I255" s="171">
        <v>12</v>
      </c>
      <c r="J255" s="172">
        <v>43009</v>
      </c>
      <c r="K255" s="173">
        <v>43009</v>
      </c>
      <c r="L255" s="173">
        <v>43100</v>
      </c>
      <c r="M255" s="146">
        <v>6</v>
      </c>
      <c r="N255" s="147">
        <v>6</v>
      </c>
      <c r="O255" s="148">
        <v>0</v>
      </c>
      <c r="P255" s="146">
        <f t="shared" si="8"/>
        <v>6</v>
      </c>
      <c r="Q255" s="42">
        <f t="shared" si="11"/>
        <v>100</v>
      </c>
      <c r="R255" s="174" t="s">
        <v>8084</v>
      </c>
      <c r="S255" s="108"/>
      <c r="T255" s="108"/>
      <c r="U255" s="1"/>
      <c r="V255" s="108"/>
      <c r="W255" s="1"/>
      <c r="X255" s="1"/>
      <c r="Y255" s="99"/>
    </row>
    <row r="256" spans="1:27" ht="45" x14ac:dyDescent="0.25">
      <c r="A256" s="103" t="s">
        <v>8081</v>
      </c>
      <c r="B256" s="72"/>
      <c r="C256" s="72"/>
      <c r="D256" s="104"/>
      <c r="E256" s="39"/>
      <c r="F256" s="168" t="s">
        <v>3545</v>
      </c>
      <c r="G256" s="169" t="s">
        <v>24</v>
      </c>
      <c r="H256" s="170" t="s">
        <v>3521</v>
      </c>
      <c r="I256" s="171">
        <v>12</v>
      </c>
      <c r="J256" s="172">
        <v>43009</v>
      </c>
      <c r="K256" s="173">
        <v>43009</v>
      </c>
      <c r="L256" s="173">
        <v>43100</v>
      </c>
      <c r="M256" s="146">
        <v>1</v>
      </c>
      <c r="N256" s="147">
        <v>0</v>
      </c>
      <c r="O256" s="148">
        <v>1</v>
      </c>
      <c r="P256" s="146">
        <f t="shared" si="8"/>
        <v>1</v>
      </c>
      <c r="Q256" s="42">
        <f t="shared" si="11"/>
        <v>100</v>
      </c>
      <c r="R256" s="107"/>
      <c r="S256" s="108"/>
      <c r="T256" s="108"/>
      <c r="U256" s="1"/>
      <c r="V256" s="108"/>
      <c r="W256" s="1"/>
      <c r="X256" s="1"/>
      <c r="Y256" s="99"/>
    </row>
    <row r="257" spans="1:25" ht="45" x14ac:dyDescent="0.25">
      <c r="A257" s="103" t="s">
        <v>8081</v>
      </c>
      <c r="B257" s="72" t="s">
        <v>4060</v>
      </c>
      <c r="C257" s="72" t="s">
        <v>31</v>
      </c>
      <c r="D257" s="104" t="s">
        <v>7363</v>
      </c>
      <c r="E257" s="39" t="s">
        <v>4074</v>
      </c>
      <c r="F257" s="168" t="s">
        <v>3544</v>
      </c>
      <c r="G257" s="169" t="s">
        <v>32</v>
      </c>
      <c r="H257" s="170" t="s">
        <v>20</v>
      </c>
      <c r="I257" s="171">
        <v>12</v>
      </c>
      <c r="J257" s="172">
        <v>43009</v>
      </c>
      <c r="K257" s="173">
        <v>43009</v>
      </c>
      <c r="L257" s="173">
        <v>43100</v>
      </c>
      <c r="M257" s="146">
        <v>100</v>
      </c>
      <c r="N257" s="147">
        <v>50</v>
      </c>
      <c r="O257" s="148">
        <v>50</v>
      </c>
      <c r="P257" s="146">
        <f t="shared" si="8"/>
        <v>100</v>
      </c>
      <c r="Q257" s="42">
        <f t="shared" si="11"/>
        <v>100</v>
      </c>
      <c r="R257" s="107"/>
      <c r="S257" s="108">
        <f>VLOOKUP(C257,'[7]Sumado depto y gestion incorp1'!$A$2:$C$297,3,FALSE)</f>
        <v>2613733052</v>
      </c>
      <c r="T257" s="108">
        <f>VLOOKUP(C257,'[7]Sumado depto y gestion incorp1'!$A$2:$D$297,4,FALSE)</f>
        <v>0</v>
      </c>
      <c r="U257" s="1">
        <f>VLOOKUP(C257,'[7]Sumado depto y gestion incorp1'!$A$2:$F$297,6,FALSE)</f>
        <v>710638246</v>
      </c>
      <c r="V257" s="108">
        <f>VLOOKUP(C257,'[7]Sumado depto y gestion incorp1'!$A$2:$G$297,7,FALSE)</f>
        <v>0</v>
      </c>
      <c r="W257" s="1">
        <f t="shared" si="9"/>
        <v>2613733052</v>
      </c>
      <c r="X257" s="1">
        <f t="shared" si="10"/>
        <v>710638246</v>
      </c>
      <c r="Y257" s="99"/>
    </row>
    <row r="258" spans="1:25" ht="45" x14ac:dyDescent="0.25">
      <c r="A258" s="103" t="s">
        <v>8081</v>
      </c>
      <c r="B258" s="72"/>
      <c r="C258" s="72"/>
      <c r="D258" s="104"/>
      <c r="E258" s="39"/>
      <c r="F258" s="168" t="s">
        <v>3545</v>
      </c>
      <c r="G258" s="169" t="s">
        <v>33</v>
      </c>
      <c r="H258" s="170" t="s">
        <v>20</v>
      </c>
      <c r="I258" s="171">
        <v>12</v>
      </c>
      <c r="J258" s="172">
        <v>43009</v>
      </c>
      <c r="K258" s="173">
        <v>43009</v>
      </c>
      <c r="L258" s="173">
        <v>43100</v>
      </c>
      <c r="M258" s="146">
        <v>100</v>
      </c>
      <c r="N258" s="147">
        <v>50</v>
      </c>
      <c r="O258" s="148">
        <v>50</v>
      </c>
      <c r="P258" s="146">
        <f t="shared" si="8"/>
        <v>100</v>
      </c>
      <c r="Q258" s="42">
        <f t="shared" si="11"/>
        <v>100</v>
      </c>
      <c r="R258" s="107"/>
      <c r="S258" s="108"/>
      <c r="T258" s="108"/>
      <c r="U258" s="1"/>
      <c r="V258" s="108"/>
      <c r="W258" s="1"/>
      <c r="X258" s="1"/>
      <c r="Y258" s="99"/>
    </row>
    <row r="259" spans="1:25" ht="45" x14ac:dyDescent="0.25">
      <c r="A259" s="103" t="s">
        <v>8081</v>
      </c>
      <c r="B259" s="72"/>
      <c r="C259" s="72"/>
      <c r="D259" s="104"/>
      <c r="E259" s="39"/>
      <c r="F259" s="168" t="s">
        <v>3546</v>
      </c>
      <c r="G259" s="169" t="s">
        <v>34</v>
      </c>
      <c r="H259" s="170" t="s">
        <v>20</v>
      </c>
      <c r="I259" s="171">
        <v>12</v>
      </c>
      <c r="J259" s="172">
        <v>43009</v>
      </c>
      <c r="K259" s="173">
        <v>43009</v>
      </c>
      <c r="L259" s="173">
        <v>43100</v>
      </c>
      <c r="M259" s="146">
        <v>100</v>
      </c>
      <c r="N259" s="147">
        <v>0</v>
      </c>
      <c r="O259" s="148">
        <v>100</v>
      </c>
      <c r="P259" s="146">
        <f t="shared" si="8"/>
        <v>100</v>
      </c>
      <c r="Q259" s="42">
        <f t="shared" si="11"/>
        <v>100</v>
      </c>
      <c r="R259" s="107"/>
      <c r="S259" s="108"/>
      <c r="T259" s="108"/>
      <c r="U259" s="1"/>
      <c r="V259" s="108"/>
      <c r="W259" s="1"/>
      <c r="X259" s="1"/>
      <c r="Y259" s="99"/>
    </row>
    <row r="260" spans="1:25" ht="45" x14ac:dyDescent="0.25">
      <c r="A260" s="103" t="s">
        <v>8081</v>
      </c>
      <c r="B260" s="72"/>
      <c r="C260" s="72"/>
      <c r="D260" s="104"/>
      <c r="E260" s="39"/>
      <c r="F260" s="168" t="s">
        <v>3520</v>
      </c>
      <c r="G260" s="169" t="s">
        <v>8085</v>
      </c>
      <c r="H260" s="170" t="s">
        <v>20</v>
      </c>
      <c r="I260" s="171">
        <v>12</v>
      </c>
      <c r="J260" s="172">
        <v>43009</v>
      </c>
      <c r="K260" s="173">
        <v>43009</v>
      </c>
      <c r="L260" s="173">
        <v>43100</v>
      </c>
      <c r="M260" s="146">
        <v>100</v>
      </c>
      <c r="N260" s="147">
        <v>50</v>
      </c>
      <c r="O260" s="148">
        <v>50</v>
      </c>
      <c r="P260" s="146">
        <f t="shared" si="8"/>
        <v>100</v>
      </c>
      <c r="Q260" s="42">
        <f t="shared" si="11"/>
        <v>100</v>
      </c>
      <c r="R260" s="107"/>
      <c r="S260" s="108"/>
      <c r="T260" s="108"/>
      <c r="U260" s="1"/>
      <c r="V260" s="108"/>
      <c r="W260" s="1"/>
      <c r="X260" s="1"/>
      <c r="Y260" s="99"/>
    </row>
    <row r="261" spans="1:25" ht="45" x14ac:dyDescent="0.25">
      <c r="A261" s="103" t="s">
        <v>8081</v>
      </c>
      <c r="B261" s="72"/>
      <c r="C261" s="72"/>
      <c r="D261" s="104"/>
      <c r="E261" s="39"/>
      <c r="F261" s="168" t="s">
        <v>3522</v>
      </c>
      <c r="G261" s="169" t="s">
        <v>8086</v>
      </c>
      <c r="H261" s="170" t="s">
        <v>20</v>
      </c>
      <c r="I261" s="171">
        <v>12</v>
      </c>
      <c r="J261" s="172">
        <v>43009</v>
      </c>
      <c r="K261" s="173">
        <v>43009</v>
      </c>
      <c r="L261" s="173">
        <v>43100</v>
      </c>
      <c r="M261" s="146">
        <v>100</v>
      </c>
      <c r="N261" s="147">
        <v>50</v>
      </c>
      <c r="O261" s="148">
        <v>50</v>
      </c>
      <c r="P261" s="146">
        <f t="shared" si="8"/>
        <v>100</v>
      </c>
      <c r="Q261" s="42">
        <f t="shared" si="11"/>
        <v>100</v>
      </c>
      <c r="R261" s="107"/>
      <c r="S261" s="108"/>
      <c r="T261" s="108"/>
      <c r="U261" s="1"/>
      <c r="V261" s="108"/>
      <c r="W261" s="1"/>
      <c r="X261" s="1"/>
      <c r="Y261" s="99"/>
    </row>
    <row r="262" spans="1:25" ht="45" x14ac:dyDescent="0.25">
      <c r="A262" s="103" t="s">
        <v>8081</v>
      </c>
      <c r="B262" s="72"/>
      <c r="C262" s="72"/>
      <c r="D262" s="104"/>
      <c r="E262" s="39"/>
      <c r="F262" s="168" t="s">
        <v>3523</v>
      </c>
      <c r="G262" s="169" t="s">
        <v>37</v>
      </c>
      <c r="H262" s="170" t="s">
        <v>20</v>
      </c>
      <c r="I262" s="171">
        <v>12</v>
      </c>
      <c r="J262" s="172">
        <v>43009</v>
      </c>
      <c r="K262" s="173">
        <v>43009</v>
      </c>
      <c r="L262" s="173">
        <v>43100</v>
      </c>
      <c r="M262" s="146">
        <v>100</v>
      </c>
      <c r="N262" s="147">
        <v>50</v>
      </c>
      <c r="O262" s="148">
        <v>50</v>
      </c>
      <c r="P262" s="146">
        <f t="shared" si="8"/>
        <v>100</v>
      </c>
      <c r="Q262" s="42">
        <f t="shared" si="11"/>
        <v>100</v>
      </c>
      <c r="R262" s="107"/>
      <c r="S262" s="108"/>
      <c r="T262" s="108"/>
      <c r="U262" s="1"/>
      <c r="V262" s="108"/>
      <c r="W262" s="1"/>
      <c r="X262" s="1"/>
      <c r="Y262" s="99"/>
    </row>
    <row r="263" spans="1:25" ht="45" x14ac:dyDescent="0.25">
      <c r="A263" s="103" t="s">
        <v>8081</v>
      </c>
      <c r="B263" s="72"/>
      <c r="C263" s="72"/>
      <c r="D263" s="104"/>
      <c r="E263" s="39"/>
      <c r="F263" s="168" t="s">
        <v>3500</v>
      </c>
      <c r="G263" s="169" t="s">
        <v>38</v>
      </c>
      <c r="H263" s="170" t="s">
        <v>20</v>
      </c>
      <c r="I263" s="171">
        <v>12</v>
      </c>
      <c r="J263" s="172">
        <v>43009</v>
      </c>
      <c r="K263" s="173">
        <v>43009</v>
      </c>
      <c r="L263" s="173">
        <v>43100</v>
      </c>
      <c r="M263" s="146">
        <v>100</v>
      </c>
      <c r="N263" s="147">
        <v>50</v>
      </c>
      <c r="O263" s="148">
        <v>50</v>
      </c>
      <c r="P263" s="146">
        <f t="shared" ref="P263:P311" si="12">N263+O263</f>
        <v>100</v>
      </c>
      <c r="Q263" s="42">
        <f t="shared" si="11"/>
        <v>100</v>
      </c>
      <c r="R263" s="107"/>
      <c r="S263" s="108"/>
      <c r="T263" s="108"/>
      <c r="U263" s="1"/>
      <c r="V263" s="108"/>
      <c r="W263" s="1"/>
      <c r="X263" s="1"/>
      <c r="Y263" s="99"/>
    </row>
    <row r="264" spans="1:25" ht="45" x14ac:dyDescent="0.25">
      <c r="A264" s="103" t="s">
        <v>8081</v>
      </c>
      <c r="B264" s="72"/>
      <c r="C264" s="72"/>
      <c r="D264" s="104"/>
      <c r="E264" s="39"/>
      <c r="F264" s="168" t="s">
        <v>3502</v>
      </c>
      <c r="G264" s="169" t="s">
        <v>39</v>
      </c>
      <c r="H264" s="170" t="s">
        <v>20</v>
      </c>
      <c r="I264" s="171">
        <v>12</v>
      </c>
      <c r="J264" s="172">
        <v>43009</v>
      </c>
      <c r="K264" s="173">
        <v>43009</v>
      </c>
      <c r="L264" s="173">
        <v>43100</v>
      </c>
      <c r="M264" s="146">
        <v>100</v>
      </c>
      <c r="N264" s="147">
        <v>0</v>
      </c>
      <c r="O264" s="148">
        <v>50</v>
      </c>
      <c r="P264" s="146">
        <f t="shared" si="12"/>
        <v>50</v>
      </c>
      <c r="Q264" s="42">
        <f t="shared" si="11"/>
        <v>50</v>
      </c>
      <c r="R264" s="107"/>
      <c r="S264" s="108"/>
      <c r="T264" s="108"/>
      <c r="U264" s="1"/>
      <c r="V264" s="108"/>
      <c r="W264" s="1"/>
      <c r="X264" s="1"/>
      <c r="Y264" s="99"/>
    </row>
    <row r="265" spans="1:25" ht="45" x14ac:dyDescent="0.25">
      <c r="A265" s="103" t="s">
        <v>8081</v>
      </c>
      <c r="B265" s="72"/>
      <c r="C265" s="72"/>
      <c r="D265" s="104"/>
      <c r="E265" s="39"/>
      <c r="F265" s="168" t="s">
        <v>3504</v>
      </c>
      <c r="G265" s="169" t="s">
        <v>8087</v>
      </c>
      <c r="H265" s="170" t="s">
        <v>20</v>
      </c>
      <c r="I265" s="171">
        <v>12</v>
      </c>
      <c r="J265" s="172">
        <v>43009</v>
      </c>
      <c r="K265" s="173">
        <v>43009</v>
      </c>
      <c r="L265" s="173">
        <v>43100</v>
      </c>
      <c r="M265" s="146">
        <v>100</v>
      </c>
      <c r="N265" s="147">
        <v>50</v>
      </c>
      <c r="O265" s="148">
        <v>50</v>
      </c>
      <c r="P265" s="146">
        <f t="shared" si="12"/>
        <v>100</v>
      </c>
      <c r="Q265" s="42">
        <f t="shared" si="11"/>
        <v>100</v>
      </c>
      <c r="R265" s="107"/>
      <c r="S265" s="108"/>
      <c r="T265" s="108"/>
      <c r="U265" s="1"/>
      <c r="V265" s="108"/>
      <c r="W265" s="1"/>
      <c r="X265" s="1"/>
      <c r="Y265" s="99"/>
    </row>
    <row r="266" spans="1:25" ht="75" x14ac:dyDescent="0.25">
      <c r="A266" s="103" t="s">
        <v>8088</v>
      </c>
      <c r="B266" s="72" t="s">
        <v>3538</v>
      </c>
      <c r="C266" s="129" t="s">
        <v>64</v>
      </c>
      <c r="D266" s="104" t="s">
        <v>1862</v>
      </c>
      <c r="E266" s="47" t="s">
        <v>4059</v>
      </c>
      <c r="F266" s="57" t="s">
        <v>3540</v>
      </c>
      <c r="G266" s="41" t="s">
        <v>65</v>
      </c>
      <c r="H266" s="40" t="s">
        <v>9</v>
      </c>
      <c r="I266" s="43">
        <v>12</v>
      </c>
      <c r="J266" s="44">
        <v>43009</v>
      </c>
      <c r="K266" s="105">
        <v>43075</v>
      </c>
      <c r="L266" s="105">
        <v>43100</v>
      </c>
      <c r="M266" s="42">
        <v>1</v>
      </c>
      <c r="N266" s="48">
        <v>0</v>
      </c>
      <c r="O266" s="175">
        <v>1</v>
      </c>
      <c r="P266" s="42">
        <f t="shared" si="12"/>
        <v>1</v>
      </c>
      <c r="Q266" s="42">
        <f>P266/M266*100</f>
        <v>100</v>
      </c>
      <c r="R266" s="107"/>
      <c r="S266" s="108">
        <f>VLOOKUP(C266,'[7]Sumado depto y gestion incorp1'!$A$2:$C$297,3,FALSE)</f>
        <v>3838416351</v>
      </c>
      <c r="T266" s="108">
        <f>VLOOKUP(C266,'[7]Sumado depto y gestion incorp1'!$A$2:$D$297,4,FALSE)</f>
        <v>0</v>
      </c>
      <c r="U266" s="1">
        <f>VLOOKUP(C266,'[7]Sumado depto y gestion incorp1'!$A$2:$F$297,6,FALSE)</f>
        <v>3824471648</v>
      </c>
      <c r="V266" s="108">
        <f>VLOOKUP(C266,'[7]Sumado depto y gestion incorp1'!$A$2:$G$297,7,FALSE)</f>
        <v>0</v>
      </c>
      <c r="W266" s="1">
        <f t="shared" ref="W266:W321" si="13">S266+T266+Z266</f>
        <v>3838416351</v>
      </c>
      <c r="X266" s="1">
        <f t="shared" ref="X266:X321" si="14">U266+V266+Y266</f>
        <v>3824471648</v>
      </c>
      <c r="Y266" s="99"/>
    </row>
    <row r="267" spans="1:25" ht="45" x14ac:dyDescent="0.25">
      <c r="A267" s="103" t="s">
        <v>8088</v>
      </c>
      <c r="B267" s="72"/>
      <c r="C267" s="72"/>
      <c r="D267" s="104"/>
      <c r="E267" s="47"/>
      <c r="F267" s="57" t="s">
        <v>3537</v>
      </c>
      <c r="G267" s="41" t="s">
        <v>66</v>
      </c>
      <c r="H267" s="40" t="s">
        <v>9</v>
      </c>
      <c r="I267" s="43">
        <v>12</v>
      </c>
      <c r="J267" s="44">
        <v>43009</v>
      </c>
      <c r="K267" s="105">
        <v>43009</v>
      </c>
      <c r="L267" s="105">
        <v>43100</v>
      </c>
      <c r="M267" s="42">
        <v>1</v>
      </c>
      <c r="N267" s="48">
        <v>0.76529999999999998</v>
      </c>
      <c r="O267" s="176">
        <v>0.26469999999999999</v>
      </c>
      <c r="P267" s="42">
        <f t="shared" si="12"/>
        <v>1.03</v>
      </c>
      <c r="Q267" s="42">
        <f t="shared" ref="Q267:Q311" si="15">P267/M267*100</f>
        <v>103</v>
      </c>
      <c r="R267" s="107"/>
      <c r="S267" s="108"/>
      <c r="T267" s="108"/>
      <c r="U267" s="1"/>
      <c r="V267" s="108"/>
      <c r="W267" s="1"/>
      <c r="X267" s="1"/>
      <c r="Y267" s="99"/>
    </row>
    <row r="268" spans="1:25" ht="45" x14ac:dyDescent="0.25">
      <c r="A268" s="103" t="s">
        <v>8088</v>
      </c>
      <c r="B268" s="72"/>
      <c r="C268" s="72"/>
      <c r="D268" s="104"/>
      <c r="E268" s="47"/>
      <c r="F268" s="57" t="s">
        <v>3518</v>
      </c>
      <c r="G268" s="41" t="s">
        <v>69</v>
      </c>
      <c r="H268" s="40" t="s">
        <v>9</v>
      </c>
      <c r="I268" s="43">
        <v>12</v>
      </c>
      <c r="J268" s="44">
        <v>43009</v>
      </c>
      <c r="K268" s="105">
        <v>43009</v>
      </c>
      <c r="L268" s="105">
        <v>43100</v>
      </c>
      <c r="M268" s="42">
        <v>1</v>
      </c>
      <c r="N268" s="48">
        <v>0</v>
      </c>
      <c r="O268" s="177">
        <v>1.28</v>
      </c>
      <c r="P268" s="42">
        <f t="shared" si="12"/>
        <v>1.28</v>
      </c>
      <c r="Q268" s="42">
        <f t="shared" si="15"/>
        <v>128</v>
      </c>
      <c r="R268" s="107"/>
      <c r="S268" s="108"/>
      <c r="T268" s="108"/>
      <c r="U268" s="1"/>
      <c r="V268" s="108"/>
      <c r="W268" s="1"/>
      <c r="X268" s="1"/>
      <c r="Y268" s="99"/>
    </row>
    <row r="269" spans="1:25" ht="45" x14ac:dyDescent="0.25">
      <c r="A269" s="103" t="s">
        <v>8088</v>
      </c>
      <c r="B269" s="72"/>
      <c r="C269" s="72"/>
      <c r="D269" s="104"/>
      <c r="E269" s="47"/>
      <c r="F269" s="57"/>
      <c r="G269" s="41" t="s">
        <v>71</v>
      </c>
      <c r="H269" s="40" t="s">
        <v>9</v>
      </c>
      <c r="I269" s="43">
        <v>12</v>
      </c>
      <c r="J269" s="44">
        <v>43009</v>
      </c>
      <c r="K269" s="105">
        <v>43009</v>
      </c>
      <c r="L269" s="105">
        <v>43100</v>
      </c>
      <c r="M269" s="42">
        <v>1</v>
      </c>
      <c r="N269" s="48">
        <v>0.76</v>
      </c>
      <c r="O269" s="178">
        <v>0.25</v>
      </c>
      <c r="P269" s="42">
        <f t="shared" si="12"/>
        <v>1.01</v>
      </c>
      <c r="Q269" s="42">
        <f t="shared" si="15"/>
        <v>101</v>
      </c>
      <c r="R269" s="107"/>
      <c r="S269" s="108"/>
      <c r="T269" s="108"/>
      <c r="U269" s="1"/>
      <c r="V269" s="108"/>
      <c r="W269" s="1"/>
      <c r="X269" s="1"/>
      <c r="Y269" s="99"/>
    </row>
    <row r="270" spans="1:25" ht="45" x14ac:dyDescent="0.25">
      <c r="A270" s="103" t="s">
        <v>8088</v>
      </c>
      <c r="B270" s="72"/>
      <c r="C270" s="72"/>
      <c r="D270" s="104"/>
      <c r="E270" s="47"/>
      <c r="F270" s="179" t="s">
        <v>3545</v>
      </c>
      <c r="G270" s="41" t="s">
        <v>8089</v>
      </c>
      <c r="H270" s="180" t="s">
        <v>9</v>
      </c>
      <c r="I270" s="111">
        <v>12</v>
      </c>
      <c r="J270" s="44">
        <v>43009</v>
      </c>
      <c r="K270" s="105">
        <v>43009</v>
      </c>
      <c r="L270" s="105">
        <v>43100</v>
      </c>
      <c r="M270" s="111">
        <v>1</v>
      </c>
      <c r="N270" s="111">
        <v>1</v>
      </c>
      <c r="O270" s="181">
        <v>0</v>
      </c>
      <c r="P270" s="42">
        <f t="shared" si="12"/>
        <v>1</v>
      </c>
      <c r="Q270" s="42">
        <f t="shared" si="15"/>
        <v>100</v>
      </c>
      <c r="R270" s="107"/>
      <c r="S270" s="108"/>
      <c r="T270" s="108"/>
      <c r="U270" s="1"/>
      <c r="V270" s="108"/>
      <c r="W270" s="1"/>
      <c r="X270" s="1"/>
      <c r="Y270" s="99"/>
    </row>
    <row r="271" spans="1:25" ht="60" x14ac:dyDescent="0.25">
      <c r="A271" s="103" t="s">
        <v>8088</v>
      </c>
      <c r="B271" s="72" t="s">
        <v>4060</v>
      </c>
      <c r="C271" s="72" t="s">
        <v>78</v>
      </c>
      <c r="D271" s="104" t="s">
        <v>1860</v>
      </c>
      <c r="E271" s="47" t="s">
        <v>4061</v>
      </c>
      <c r="F271" s="47" t="s">
        <v>3540</v>
      </c>
      <c r="G271" s="41" t="s">
        <v>79</v>
      </c>
      <c r="H271" s="40" t="s">
        <v>9</v>
      </c>
      <c r="I271" s="43">
        <v>12</v>
      </c>
      <c r="J271" s="44">
        <v>43009</v>
      </c>
      <c r="K271" s="105">
        <v>43009</v>
      </c>
      <c r="L271" s="105">
        <v>43100</v>
      </c>
      <c r="M271" s="42">
        <v>1</v>
      </c>
      <c r="N271" s="48">
        <v>0.1</v>
      </c>
      <c r="O271" s="175">
        <v>0.9</v>
      </c>
      <c r="P271" s="42">
        <f t="shared" si="12"/>
        <v>1</v>
      </c>
      <c r="Q271" s="42">
        <f t="shared" si="15"/>
        <v>100</v>
      </c>
      <c r="R271" s="107"/>
      <c r="S271" s="108">
        <f>VLOOKUP(C271,'[7]Sumado depto y gestion incorp1'!$A$2:$C$297,3,FALSE)</f>
        <v>2253000000</v>
      </c>
      <c r="T271" s="108">
        <f>VLOOKUP(C271,'[7]Sumado depto y gestion incorp1'!$A$2:$D$297,4,FALSE)</f>
        <v>0</v>
      </c>
      <c r="U271" s="1">
        <f>VLOOKUP(C271,'[7]Sumado depto y gestion incorp1'!$A$2:$F$297,6,FALSE)</f>
        <v>1943839836</v>
      </c>
      <c r="V271" s="108">
        <f>VLOOKUP(C271,'[7]Sumado depto y gestion incorp1'!$A$2:$G$297,7,FALSE)</f>
        <v>0</v>
      </c>
      <c r="W271" s="1">
        <f t="shared" si="13"/>
        <v>2253000000</v>
      </c>
      <c r="X271" s="1">
        <f t="shared" si="14"/>
        <v>1943839836</v>
      </c>
      <c r="Y271" s="99"/>
    </row>
    <row r="272" spans="1:25" ht="45" x14ac:dyDescent="0.25">
      <c r="A272" s="103" t="s">
        <v>8088</v>
      </c>
      <c r="B272" s="72"/>
      <c r="C272" s="72"/>
      <c r="D272" s="104"/>
      <c r="E272" s="47"/>
      <c r="F272" s="47" t="s">
        <v>3537</v>
      </c>
      <c r="G272" s="41" t="s">
        <v>80</v>
      </c>
      <c r="H272" s="40" t="s">
        <v>9</v>
      </c>
      <c r="I272" s="43">
        <v>12</v>
      </c>
      <c r="J272" s="44">
        <v>43009</v>
      </c>
      <c r="K272" s="105">
        <v>43009</v>
      </c>
      <c r="L272" s="105">
        <v>43100</v>
      </c>
      <c r="M272" s="42">
        <v>1</v>
      </c>
      <c r="N272" s="48">
        <v>0</v>
      </c>
      <c r="O272" s="106">
        <v>0</v>
      </c>
      <c r="P272" s="42">
        <f t="shared" si="12"/>
        <v>0</v>
      </c>
      <c r="Q272" s="42">
        <f t="shared" si="15"/>
        <v>0</v>
      </c>
      <c r="R272" s="107"/>
      <c r="S272" s="108"/>
      <c r="T272" s="108"/>
      <c r="U272" s="1"/>
      <c r="V272" s="108"/>
      <c r="W272" s="1"/>
      <c r="X272" s="1"/>
      <c r="Y272" s="99"/>
    </row>
    <row r="273" spans="1:25" ht="45" x14ac:dyDescent="0.25">
      <c r="A273" s="103" t="s">
        <v>8088</v>
      </c>
      <c r="B273" s="72"/>
      <c r="C273" s="72"/>
      <c r="D273" s="104"/>
      <c r="E273" s="47"/>
      <c r="F273" s="47" t="s">
        <v>3575</v>
      </c>
      <c r="G273" s="41" t="s">
        <v>81</v>
      </c>
      <c r="H273" s="40" t="s">
        <v>9</v>
      </c>
      <c r="I273" s="43">
        <v>12</v>
      </c>
      <c r="J273" s="44">
        <v>43009</v>
      </c>
      <c r="K273" s="105">
        <v>43009</v>
      </c>
      <c r="L273" s="105">
        <v>43100</v>
      </c>
      <c r="M273" s="42">
        <v>1</v>
      </c>
      <c r="N273" s="48">
        <v>0.7</v>
      </c>
      <c r="O273" s="106">
        <v>0.3</v>
      </c>
      <c r="P273" s="42">
        <f t="shared" si="12"/>
        <v>1</v>
      </c>
      <c r="Q273" s="42">
        <f t="shared" si="15"/>
        <v>100</v>
      </c>
      <c r="R273" s="107"/>
      <c r="S273" s="108"/>
      <c r="T273" s="108"/>
      <c r="U273" s="1"/>
      <c r="V273" s="108"/>
      <c r="W273" s="1"/>
      <c r="X273" s="1"/>
      <c r="Y273" s="99"/>
    </row>
    <row r="274" spans="1:25" ht="45" x14ac:dyDescent="0.25">
      <c r="A274" s="103" t="s">
        <v>8088</v>
      </c>
      <c r="B274" s="72"/>
      <c r="C274" s="72"/>
      <c r="D274" s="104"/>
      <c r="E274" s="47"/>
      <c r="F274" s="47" t="s">
        <v>3517</v>
      </c>
      <c r="G274" s="41" t="s">
        <v>82</v>
      </c>
      <c r="H274" s="40" t="s">
        <v>9</v>
      </c>
      <c r="I274" s="43">
        <v>12</v>
      </c>
      <c r="J274" s="44">
        <v>43009</v>
      </c>
      <c r="K274" s="105">
        <v>43009</v>
      </c>
      <c r="L274" s="105">
        <v>43100</v>
      </c>
      <c r="M274" s="42">
        <v>1</v>
      </c>
      <c r="N274" s="48">
        <v>0</v>
      </c>
      <c r="O274" s="106">
        <v>1</v>
      </c>
      <c r="P274" s="42">
        <f t="shared" si="12"/>
        <v>1</v>
      </c>
      <c r="Q274" s="42">
        <f t="shared" si="15"/>
        <v>100</v>
      </c>
      <c r="R274" s="107"/>
      <c r="S274" s="108"/>
      <c r="T274" s="108"/>
      <c r="U274" s="1"/>
      <c r="V274" s="108"/>
      <c r="W274" s="1"/>
      <c r="X274" s="1"/>
      <c r="Y274" s="99"/>
    </row>
    <row r="275" spans="1:25" ht="60" x14ac:dyDescent="0.25">
      <c r="A275" s="103" t="s">
        <v>1904</v>
      </c>
      <c r="B275" s="72" t="s">
        <v>4035</v>
      </c>
      <c r="C275" s="72" t="s">
        <v>95</v>
      </c>
      <c r="D275" s="104" t="s">
        <v>1642</v>
      </c>
      <c r="E275" s="39" t="s">
        <v>4036</v>
      </c>
      <c r="F275" s="47" t="s">
        <v>3575</v>
      </c>
      <c r="G275" s="41" t="s">
        <v>96</v>
      </c>
      <c r="H275" s="40" t="s">
        <v>9</v>
      </c>
      <c r="I275" s="43">
        <v>12</v>
      </c>
      <c r="J275" s="44">
        <v>43009</v>
      </c>
      <c r="K275" s="105">
        <v>43009</v>
      </c>
      <c r="L275" s="105">
        <v>43100</v>
      </c>
      <c r="M275" s="42">
        <v>1</v>
      </c>
      <c r="N275" s="48">
        <v>0</v>
      </c>
      <c r="O275" s="106">
        <v>0</v>
      </c>
      <c r="P275" s="42">
        <f t="shared" si="12"/>
        <v>0</v>
      </c>
      <c r="Q275" s="42">
        <f t="shared" si="15"/>
        <v>0</v>
      </c>
      <c r="R275" s="107"/>
      <c r="S275" s="108">
        <f>VLOOKUP(C275,'[7]Sumado depto y gestion incorp1'!$A$2:$C$297,3,FALSE)</f>
        <v>647047821</v>
      </c>
      <c r="T275" s="108">
        <f>VLOOKUP(C275,'[7]Sumado depto y gestion incorp1'!$A$2:$D$297,4,FALSE)</f>
        <v>340075000</v>
      </c>
      <c r="U275" s="1">
        <f>VLOOKUP(C275,'[7]Sumado depto y gestion incorp1'!$A$2:$F$297,6,FALSE)</f>
        <v>604439849</v>
      </c>
      <c r="V275" s="108">
        <f>VLOOKUP(C275,'[7]Sumado depto y gestion incorp1'!$A$2:$G$297,7,FALSE)</f>
        <v>340075000</v>
      </c>
      <c r="W275" s="1">
        <f t="shared" si="13"/>
        <v>987122821</v>
      </c>
      <c r="X275" s="1">
        <f t="shared" si="14"/>
        <v>944514849</v>
      </c>
      <c r="Y275" s="99"/>
    </row>
    <row r="276" spans="1:25" ht="60" x14ac:dyDescent="0.25">
      <c r="A276" s="103" t="s">
        <v>1904</v>
      </c>
      <c r="B276" s="72"/>
      <c r="C276" s="72"/>
      <c r="D276" s="104"/>
      <c r="E276" s="39"/>
      <c r="F276" s="47" t="s">
        <v>3544</v>
      </c>
      <c r="G276" s="41" t="s">
        <v>97</v>
      </c>
      <c r="H276" s="40" t="s">
        <v>9</v>
      </c>
      <c r="I276" s="43">
        <v>12</v>
      </c>
      <c r="J276" s="44">
        <v>43009</v>
      </c>
      <c r="K276" s="105">
        <v>43009</v>
      </c>
      <c r="L276" s="105">
        <v>43100</v>
      </c>
      <c r="M276" s="42">
        <v>1</v>
      </c>
      <c r="N276" s="48">
        <v>1</v>
      </c>
      <c r="O276" s="106">
        <v>1</v>
      </c>
      <c r="P276" s="42">
        <f t="shared" si="12"/>
        <v>2</v>
      </c>
      <c r="Q276" s="42">
        <f t="shared" si="15"/>
        <v>200</v>
      </c>
      <c r="R276" s="107"/>
      <c r="S276" s="108"/>
      <c r="T276" s="108"/>
      <c r="U276" s="1"/>
      <c r="V276" s="108"/>
      <c r="W276" s="1"/>
      <c r="X276" s="1"/>
      <c r="Y276" s="99"/>
    </row>
    <row r="277" spans="1:25" ht="60" x14ac:dyDescent="0.25">
      <c r="A277" s="103" t="s">
        <v>1904</v>
      </c>
      <c r="B277" s="72"/>
      <c r="C277" s="72"/>
      <c r="D277" s="104"/>
      <c r="E277" s="39"/>
      <c r="F277" s="47" t="s">
        <v>3522</v>
      </c>
      <c r="G277" s="41" t="s">
        <v>98</v>
      </c>
      <c r="H277" s="40" t="s">
        <v>9</v>
      </c>
      <c r="I277" s="43">
        <v>12</v>
      </c>
      <c r="J277" s="44">
        <v>43009</v>
      </c>
      <c r="K277" s="105">
        <v>43009</v>
      </c>
      <c r="L277" s="105">
        <v>43100</v>
      </c>
      <c r="M277" s="42">
        <v>1</v>
      </c>
      <c r="N277" s="48">
        <v>1</v>
      </c>
      <c r="O277" s="106">
        <v>1</v>
      </c>
      <c r="P277" s="42">
        <f t="shared" si="12"/>
        <v>2</v>
      </c>
      <c r="Q277" s="42">
        <f t="shared" si="15"/>
        <v>200</v>
      </c>
      <c r="R277" s="107"/>
      <c r="S277" s="108"/>
      <c r="T277" s="108"/>
      <c r="U277" s="1"/>
      <c r="V277" s="108"/>
      <c r="W277" s="1"/>
      <c r="X277" s="1"/>
      <c r="Y277" s="99"/>
    </row>
    <row r="278" spans="1:25" ht="60" x14ac:dyDescent="0.25">
      <c r="A278" s="103" t="s">
        <v>1904</v>
      </c>
      <c r="B278" s="72"/>
      <c r="C278" s="72"/>
      <c r="D278" s="104"/>
      <c r="E278" s="39"/>
      <c r="F278" s="47" t="s">
        <v>3526</v>
      </c>
      <c r="G278" s="41" t="s">
        <v>99</v>
      </c>
      <c r="H278" s="40" t="s">
        <v>9</v>
      </c>
      <c r="I278" s="43">
        <v>12</v>
      </c>
      <c r="J278" s="44">
        <v>43009</v>
      </c>
      <c r="K278" s="105">
        <v>43009</v>
      </c>
      <c r="L278" s="105">
        <v>43100</v>
      </c>
      <c r="M278" s="42">
        <v>1</v>
      </c>
      <c r="N278" s="48">
        <v>1</v>
      </c>
      <c r="O278" s="106">
        <v>1</v>
      </c>
      <c r="P278" s="42">
        <f t="shared" si="12"/>
        <v>2</v>
      </c>
      <c r="Q278" s="42">
        <f t="shared" si="15"/>
        <v>200</v>
      </c>
      <c r="R278" s="107"/>
      <c r="S278" s="108"/>
      <c r="T278" s="108"/>
      <c r="U278" s="1"/>
      <c r="V278" s="108"/>
      <c r="W278" s="1"/>
      <c r="X278" s="1"/>
      <c r="Y278" s="99"/>
    </row>
    <row r="279" spans="1:25" ht="60" x14ac:dyDescent="0.25">
      <c r="A279" s="103" t="s">
        <v>1904</v>
      </c>
      <c r="B279" s="72"/>
      <c r="C279" s="72"/>
      <c r="D279" s="104"/>
      <c r="E279" s="39"/>
      <c r="F279" s="47" t="s">
        <v>3529</v>
      </c>
      <c r="G279" s="41" t="s">
        <v>100</v>
      </c>
      <c r="H279" s="40" t="s">
        <v>9</v>
      </c>
      <c r="I279" s="43">
        <v>12</v>
      </c>
      <c r="J279" s="44">
        <v>43009</v>
      </c>
      <c r="K279" s="105">
        <v>43009</v>
      </c>
      <c r="L279" s="105">
        <v>43100</v>
      </c>
      <c r="M279" s="42">
        <v>1</v>
      </c>
      <c r="N279" s="48">
        <v>0</v>
      </c>
      <c r="O279" s="106">
        <v>0</v>
      </c>
      <c r="P279" s="42">
        <f t="shared" si="12"/>
        <v>0</v>
      </c>
      <c r="Q279" s="42">
        <f t="shared" si="15"/>
        <v>0</v>
      </c>
      <c r="R279" s="107"/>
      <c r="S279" s="108"/>
      <c r="T279" s="108"/>
      <c r="U279" s="1"/>
      <c r="V279" s="108"/>
      <c r="W279" s="1"/>
      <c r="X279" s="1"/>
      <c r="Y279" s="99"/>
    </row>
    <row r="280" spans="1:25" ht="75" x14ac:dyDescent="0.25">
      <c r="A280" s="103" t="s">
        <v>1904</v>
      </c>
      <c r="B280" s="72" t="s">
        <v>4037</v>
      </c>
      <c r="C280" s="72" t="s">
        <v>83</v>
      </c>
      <c r="D280" s="104" t="s">
        <v>1640</v>
      </c>
      <c r="E280" s="39" t="s">
        <v>4038</v>
      </c>
      <c r="F280" s="47" t="s">
        <v>3537</v>
      </c>
      <c r="G280" s="41" t="s">
        <v>84</v>
      </c>
      <c r="H280" s="40" t="s">
        <v>9</v>
      </c>
      <c r="I280" s="43">
        <v>12</v>
      </c>
      <c r="J280" s="44">
        <v>43009</v>
      </c>
      <c r="K280" s="105">
        <v>43009</v>
      </c>
      <c r="L280" s="105">
        <v>43100</v>
      </c>
      <c r="M280" s="42">
        <v>1</v>
      </c>
      <c r="N280" s="48">
        <v>0</v>
      </c>
      <c r="O280" s="106">
        <v>1</v>
      </c>
      <c r="P280" s="42">
        <f t="shared" si="12"/>
        <v>1</v>
      </c>
      <c r="Q280" s="42">
        <f t="shared" si="15"/>
        <v>100</v>
      </c>
      <c r="R280" s="107"/>
      <c r="S280" s="108">
        <f>VLOOKUP(C280,'[7]Sumado depto y gestion incorp1'!$A$2:$C$297,3,FALSE)</f>
        <v>891642794</v>
      </c>
      <c r="T280" s="108">
        <f>VLOOKUP(C280,'[7]Sumado depto y gestion incorp1'!$A$2:$D$297,4,FALSE)</f>
        <v>2660000000</v>
      </c>
      <c r="U280" s="1">
        <f>VLOOKUP(C280,'[7]Sumado depto y gestion incorp1'!$A$2:$F$297,6,FALSE)</f>
        <v>798976439</v>
      </c>
      <c r="V280" s="108">
        <f>VLOOKUP(C280,'[7]Sumado depto y gestion incorp1'!$A$2:$G$297,7,FALSE)</f>
        <v>0</v>
      </c>
      <c r="W280" s="1">
        <f t="shared" si="13"/>
        <v>3551642794</v>
      </c>
      <c r="X280" s="1">
        <f t="shared" si="14"/>
        <v>798976439</v>
      </c>
      <c r="Y280" s="99"/>
    </row>
    <row r="281" spans="1:25" ht="60" x14ac:dyDescent="0.25">
      <c r="A281" s="103" t="s">
        <v>1904</v>
      </c>
      <c r="B281" s="72"/>
      <c r="C281" s="72"/>
      <c r="D281" s="104"/>
      <c r="E281" s="39"/>
      <c r="F281" s="47" t="s">
        <v>3545</v>
      </c>
      <c r="G281" s="41" t="s">
        <v>85</v>
      </c>
      <c r="H281" s="40" t="s">
        <v>9</v>
      </c>
      <c r="I281" s="43">
        <v>12</v>
      </c>
      <c r="J281" s="44">
        <v>43009</v>
      </c>
      <c r="K281" s="105">
        <v>43009</v>
      </c>
      <c r="L281" s="105">
        <v>43100</v>
      </c>
      <c r="M281" s="42">
        <v>1</v>
      </c>
      <c r="N281" s="48">
        <v>0</v>
      </c>
      <c r="O281" s="106">
        <v>0</v>
      </c>
      <c r="P281" s="42">
        <f t="shared" si="12"/>
        <v>0</v>
      </c>
      <c r="Q281" s="42">
        <f t="shared" si="15"/>
        <v>0</v>
      </c>
      <c r="R281" s="107"/>
      <c r="S281" s="108"/>
      <c r="T281" s="108"/>
      <c r="U281" s="1"/>
      <c r="V281" s="108"/>
      <c r="W281" s="1"/>
      <c r="X281" s="1"/>
      <c r="Y281" s="99"/>
    </row>
    <row r="282" spans="1:25" ht="60" x14ac:dyDescent="0.25">
      <c r="A282" s="103" t="s">
        <v>1904</v>
      </c>
      <c r="B282" s="72" t="s">
        <v>4039</v>
      </c>
      <c r="C282" s="72" t="s">
        <v>101</v>
      </c>
      <c r="D282" s="104" t="s">
        <v>1643</v>
      </c>
      <c r="E282" s="39" t="s">
        <v>4040</v>
      </c>
      <c r="F282" s="47" t="s">
        <v>3537</v>
      </c>
      <c r="G282" s="41" t="s">
        <v>102</v>
      </c>
      <c r="H282" s="40" t="s">
        <v>9</v>
      </c>
      <c r="I282" s="43">
        <v>12</v>
      </c>
      <c r="J282" s="44">
        <v>43009</v>
      </c>
      <c r="K282" s="105">
        <v>43009</v>
      </c>
      <c r="L282" s="105">
        <v>43100</v>
      </c>
      <c r="M282" s="42">
        <v>1</v>
      </c>
      <c r="N282" s="48">
        <v>0</v>
      </c>
      <c r="O282" s="106">
        <v>0</v>
      </c>
      <c r="P282" s="42">
        <f t="shared" si="12"/>
        <v>0</v>
      </c>
      <c r="Q282" s="42">
        <f t="shared" si="15"/>
        <v>0</v>
      </c>
      <c r="R282" s="107"/>
      <c r="S282" s="108">
        <f>VLOOKUP(C282,'[7]Sumado depto y gestion incorp1'!$A$2:$C$297,3,FALSE)</f>
        <v>3687198819</v>
      </c>
      <c r="T282" s="108">
        <f>VLOOKUP(C282,'[7]Sumado depto y gestion incorp1'!$A$2:$D$297,4,FALSE)</f>
        <v>10083916206</v>
      </c>
      <c r="U282" s="1">
        <f>VLOOKUP(C282,'[7]Sumado depto y gestion incorp1'!$A$2:$F$297,6,FALSE)</f>
        <v>3594752189</v>
      </c>
      <c r="V282" s="108">
        <f>VLOOKUP(C282,'[7]Sumado depto y gestion incorp1'!$A$2:$G$297,7,FALSE)</f>
        <v>10083916206</v>
      </c>
      <c r="W282" s="1">
        <f t="shared" si="13"/>
        <v>13771115025</v>
      </c>
      <c r="X282" s="1">
        <f t="shared" si="14"/>
        <v>13678668395</v>
      </c>
      <c r="Y282" s="99"/>
    </row>
    <row r="283" spans="1:25" ht="60" x14ac:dyDescent="0.25">
      <c r="A283" s="103" t="s">
        <v>1904</v>
      </c>
      <c r="B283" s="72"/>
      <c r="C283" s="72"/>
      <c r="D283" s="104"/>
      <c r="E283" s="39"/>
      <c r="F283" s="47" t="s">
        <v>3519</v>
      </c>
      <c r="G283" s="41" t="s">
        <v>103</v>
      </c>
      <c r="H283" s="40" t="s">
        <v>9</v>
      </c>
      <c r="I283" s="43">
        <v>12</v>
      </c>
      <c r="J283" s="44">
        <v>43009</v>
      </c>
      <c r="K283" s="105">
        <v>43009</v>
      </c>
      <c r="L283" s="105">
        <v>43100</v>
      </c>
      <c r="M283" s="42">
        <v>1</v>
      </c>
      <c r="N283" s="48">
        <v>0</v>
      </c>
      <c r="O283" s="106">
        <v>0</v>
      </c>
      <c r="P283" s="42">
        <f t="shared" si="12"/>
        <v>0</v>
      </c>
      <c r="Q283" s="42">
        <f t="shared" si="15"/>
        <v>0</v>
      </c>
      <c r="R283" s="107"/>
      <c r="S283" s="108"/>
      <c r="T283" s="108"/>
      <c r="U283" s="1"/>
      <c r="V283" s="108"/>
      <c r="W283" s="1"/>
      <c r="X283" s="1"/>
      <c r="Y283" s="99"/>
    </row>
    <row r="284" spans="1:25" ht="60" x14ac:dyDescent="0.25">
      <c r="A284" s="103" t="s">
        <v>1904</v>
      </c>
      <c r="B284" s="72"/>
      <c r="C284" s="72"/>
      <c r="D284" s="104"/>
      <c r="E284" s="39"/>
      <c r="F284" s="47" t="s">
        <v>3520</v>
      </c>
      <c r="G284" s="41" t="s">
        <v>102</v>
      </c>
      <c r="H284" s="40" t="s">
        <v>9</v>
      </c>
      <c r="I284" s="43">
        <v>12</v>
      </c>
      <c r="J284" s="44">
        <v>43009</v>
      </c>
      <c r="K284" s="105">
        <v>43009</v>
      </c>
      <c r="L284" s="105">
        <v>43100</v>
      </c>
      <c r="M284" s="42">
        <v>1</v>
      </c>
      <c r="N284" s="48">
        <v>0</v>
      </c>
      <c r="O284" s="106">
        <v>0</v>
      </c>
      <c r="P284" s="42">
        <f t="shared" si="12"/>
        <v>0</v>
      </c>
      <c r="Q284" s="42">
        <f t="shared" si="15"/>
        <v>0</v>
      </c>
      <c r="R284" s="107"/>
      <c r="S284" s="108"/>
      <c r="T284" s="108"/>
      <c r="U284" s="1"/>
      <c r="V284" s="108"/>
      <c r="W284" s="1"/>
      <c r="X284" s="1"/>
      <c r="Y284" s="99"/>
    </row>
    <row r="285" spans="1:25" ht="60" x14ac:dyDescent="0.25">
      <c r="A285" s="103" t="s">
        <v>1904</v>
      </c>
      <c r="B285" s="72"/>
      <c r="C285" s="72"/>
      <c r="D285" s="104"/>
      <c r="E285" s="39"/>
      <c r="F285" s="47" t="s">
        <v>3525</v>
      </c>
      <c r="G285" s="41" t="s">
        <v>104</v>
      </c>
      <c r="H285" s="40" t="s">
        <v>9</v>
      </c>
      <c r="I285" s="43">
        <v>12</v>
      </c>
      <c r="J285" s="44">
        <v>43009</v>
      </c>
      <c r="K285" s="105">
        <v>43009</v>
      </c>
      <c r="L285" s="105">
        <v>43100</v>
      </c>
      <c r="M285" s="42">
        <v>1</v>
      </c>
      <c r="N285" s="48">
        <v>0</v>
      </c>
      <c r="O285" s="106">
        <v>0</v>
      </c>
      <c r="P285" s="42">
        <f t="shared" si="12"/>
        <v>0</v>
      </c>
      <c r="Q285" s="42">
        <f t="shared" si="15"/>
        <v>0</v>
      </c>
      <c r="R285" s="107"/>
      <c r="S285" s="108"/>
      <c r="T285" s="108"/>
      <c r="U285" s="1"/>
      <c r="V285" s="108"/>
      <c r="W285" s="1"/>
      <c r="X285" s="1"/>
      <c r="Y285" s="99"/>
    </row>
    <row r="286" spans="1:25" ht="60" x14ac:dyDescent="0.25">
      <c r="A286" s="103" t="s">
        <v>1904</v>
      </c>
      <c r="B286" s="72" t="s">
        <v>4041</v>
      </c>
      <c r="C286" s="72" t="s">
        <v>86</v>
      </c>
      <c r="D286" s="104" t="s">
        <v>1863</v>
      </c>
      <c r="E286" s="39" t="s">
        <v>4042</v>
      </c>
      <c r="F286" s="47" t="s">
        <v>3544</v>
      </c>
      <c r="G286" s="41" t="s">
        <v>87</v>
      </c>
      <c r="H286" s="40" t="s">
        <v>9</v>
      </c>
      <c r="I286" s="43">
        <v>12</v>
      </c>
      <c r="J286" s="44">
        <v>43009</v>
      </c>
      <c r="K286" s="105">
        <v>43009</v>
      </c>
      <c r="L286" s="105">
        <v>43100</v>
      </c>
      <c r="M286" s="42">
        <v>20</v>
      </c>
      <c r="N286" s="48">
        <v>5</v>
      </c>
      <c r="O286" s="106">
        <v>5</v>
      </c>
      <c r="P286" s="42">
        <f t="shared" si="12"/>
        <v>10</v>
      </c>
      <c r="Q286" s="42">
        <f t="shared" si="15"/>
        <v>50</v>
      </c>
      <c r="R286" s="107"/>
      <c r="S286" s="108">
        <f>VLOOKUP(C286,'[7]Sumado depto y gestion incorp1'!$A$2:$C$297,3,FALSE)</f>
        <v>507688186</v>
      </c>
      <c r="T286" s="108">
        <f>VLOOKUP(C286,'[7]Sumado depto y gestion incorp1'!$A$2:$D$297,4,FALSE)</f>
        <v>5579000000</v>
      </c>
      <c r="U286" s="1">
        <f>VLOOKUP(C286,'[7]Sumado depto y gestion incorp1'!$A$2:$F$297,6,FALSE)</f>
        <v>430068602</v>
      </c>
      <c r="V286" s="108">
        <f>VLOOKUP(C286,'[7]Sumado depto y gestion incorp1'!$A$2:$G$297,7,FALSE)</f>
        <v>0</v>
      </c>
      <c r="W286" s="1">
        <f t="shared" si="13"/>
        <v>6086688186</v>
      </c>
      <c r="X286" s="1">
        <f t="shared" si="14"/>
        <v>430068602</v>
      </c>
      <c r="Y286" s="99"/>
    </row>
    <row r="287" spans="1:25" ht="60" x14ac:dyDescent="0.25">
      <c r="A287" s="103" t="s">
        <v>1904</v>
      </c>
      <c r="B287" s="72"/>
      <c r="C287" s="72"/>
      <c r="D287" s="104"/>
      <c r="E287" s="39"/>
      <c r="F287" s="47" t="s">
        <v>3545</v>
      </c>
      <c r="G287" s="41" t="s">
        <v>88</v>
      </c>
      <c r="H287" s="40" t="s">
        <v>9</v>
      </c>
      <c r="I287" s="43">
        <v>12</v>
      </c>
      <c r="J287" s="44">
        <v>43009</v>
      </c>
      <c r="K287" s="105">
        <v>43009</v>
      </c>
      <c r="L287" s="105">
        <v>43100</v>
      </c>
      <c r="M287" s="42">
        <v>20</v>
      </c>
      <c r="N287" s="48">
        <v>5</v>
      </c>
      <c r="O287" s="106">
        <v>5</v>
      </c>
      <c r="P287" s="42">
        <f t="shared" si="12"/>
        <v>10</v>
      </c>
      <c r="Q287" s="42">
        <f t="shared" si="15"/>
        <v>50</v>
      </c>
      <c r="R287" s="107"/>
      <c r="S287" s="108"/>
      <c r="T287" s="108"/>
      <c r="U287" s="1"/>
      <c r="V287" s="108"/>
      <c r="W287" s="1"/>
      <c r="X287" s="1"/>
      <c r="Y287" s="99"/>
    </row>
    <row r="288" spans="1:25" ht="60" x14ac:dyDescent="0.25">
      <c r="A288" s="103" t="s">
        <v>1904</v>
      </c>
      <c r="B288" s="72"/>
      <c r="C288" s="72"/>
      <c r="D288" s="104"/>
      <c r="E288" s="39"/>
      <c r="F288" s="47" t="s">
        <v>3546</v>
      </c>
      <c r="G288" s="41" t="s">
        <v>89</v>
      </c>
      <c r="H288" s="40" t="s">
        <v>9</v>
      </c>
      <c r="I288" s="43">
        <v>12</v>
      </c>
      <c r="J288" s="44">
        <v>43009</v>
      </c>
      <c r="K288" s="105">
        <v>43009</v>
      </c>
      <c r="L288" s="105">
        <v>43100</v>
      </c>
      <c r="M288" s="42">
        <v>20</v>
      </c>
      <c r="N288" s="48">
        <v>0</v>
      </c>
      <c r="O288" s="106">
        <v>10</v>
      </c>
      <c r="P288" s="42">
        <f t="shared" si="12"/>
        <v>10</v>
      </c>
      <c r="Q288" s="42">
        <f t="shared" si="15"/>
        <v>50</v>
      </c>
      <c r="R288" s="107"/>
      <c r="S288" s="108"/>
      <c r="T288" s="108"/>
      <c r="U288" s="1"/>
      <c r="V288" s="108"/>
      <c r="W288" s="1"/>
      <c r="X288" s="1"/>
      <c r="Y288" s="99"/>
    </row>
    <row r="289" spans="1:25" ht="60" x14ac:dyDescent="0.25">
      <c r="A289" s="103" t="s">
        <v>1904</v>
      </c>
      <c r="B289" s="72"/>
      <c r="C289" s="72"/>
      <c r="D289" s="104"/>
      <c r="E289" s="39"/>
      <c r="F289" s="47" t="s">
        <v>3520</v>
      </c>
      <c r="G289" s="41" t="s">
        <v>90</v>
      </c>
      <c r="H289" s="40" t="s">
        <v>9</v>
      </c>
      <c r="I289" s="43">
        <v>12</v>
      </c>
      <c r="J289" s="44">
        <v>43009</v>
      </c>
      <c r="K289" s="105">
        <v>43009</v>
      </c>
      <c r="L289" s="105">
        <v>43100</v>
      </c>
      <c r="M289" s="42">
        <v>20</v>
      </c>
      <c r="N289" s="48">
        <v>0</v>
      </c>
      <c r="O289" s="106">
        <v>10</v>
      </c>
      <c r="P289" s="42">
        <f t="shared" si="12"/>
        <v>10</v>
      </c>
      <c r="Q289" s="42">
        <f t="shared" si="15"/>
        <v>50</v>
      </c>
      <c r="R289" s="107"/>
      <c r="S289" s="108"/>
      <c r="T289" s="108"/>
      <c r="U289" s="1"/>
      <c r="V289" s="108"/>
      <c r="W289" s="1"/>
      <c r="X289" s="1"/>
      <c r="Y289" s="99"/>
    </row>
    <row r="290" spans="1:25" ht="60" x14ac:dyDescent="0.25">
      <c r="A290" s="103" t="s">
        <v>1904</v>
      </c>
      <c r="B290" s="72"/>
      <c r="C290" s="72"/>
      <c r="D290" s="104"/>
      <c r="E290" s="39"/>
      <c r="F290" s="47" t="s">
        <v>3522</v>
      </c>
      <c r="G290" s="41" t="s">
        <v>91</v>
      </c>
      <c r="H290" s="40" t="s">
        <v>9</v>
      </c>
      <c r="I290" s="43">
        <v>12</v>
      </c>
      <c r="J290" s="44">
        <v>43009</v>
      </c>
      <c r="K290" s="105">
        <v>43009</v>
      </c>
      <c r="L290" s="105">
        <v>43100</v>
      </c>
      <c r="M290" s="42">
        <v>20</v>
      </c>
      <c r="N290" s="48">
        <v>0</v>
      </c>
      <c r="O290" s="106">
        <v>5</v>
      </c>
      <c r="P290" s="42">
        <f t="shared" si="12"/>
        <v>5</v>
      </c>
      <c r="Q290" s="42">
        <f t="shared" si="15"/>
        <v>25</v>
      </c>
      <c r="R290" s="107"/>
      <c r="S290" s="108"/>
      <c r="T290" s="108"/>
      <c r="U290" s="1"/>
      <c r="V290" s="108"/>
      <c r="W290" s="1"/>
      <c r="X290" s="1"/>
      <c r="Y290" s="99"/>
    </row>
    <row r="291" spans="1:25" ht="60" x14ac:dyDescent="0.25">
      <c r="A291" s="103" t="s">
        <v>1904</v>
      </c>
      <c r="B291" s="72"/>
      <c r="C291" s="72"/>
      <c r="D291" s="104"/>
      <c r="E291" s="39"/>
      <c r="F291" s="47" t="s">
        <v>3523</v>
      </c>
      <c r="G291" s="41" t="s">
        <v>92</v>
      </c>
      <c r="H291" s="40" t="s">
        <v>9</v>
      </c>
      <c r="I291" s="43">
        <v>12</v>
      </c>
      <c r="J291" s="44">
        <v>43009</v>
      </c>
      <c r="K291" s="105">
        <v>43009</v>
      </c>
      <c r="L291" s="105">
        <v>43100</v>
      </c>
      <c r="M291" s="42">
        <v>25</v>
      </c>
      <c r="N291" s="48">
        <v>0</v>
      </c>
      <c r="O291" s="106">
        <v>25</v>
      </c>
      <c r="P291" s="42">
        <f t="shared" si="12"/>
        <v>25</v>
      </c>
      <c r="Q291" s="42">
        <f t="shared" si="15"/>
        <v>100</v>
      </c>
      <c r="R291" s="107"/>
      <c r="S291" s="108"/>
      <c r="T291" s="108"/>
      <c r="U291" s="1"/>
      <c r="V291" s="108"/>
      <c r="W291" s="1"/>
      <c r="X291" s="1"/>
      <c r="Y291" s="99"/>
    </row>
    <row r="292" spans="1:25" ht="60" x14ac:dyDescent="0.25">
      <c r="A292" s="103" t="s">
        <v>1904</v>
      </c>
      <c r="B292" s="72" t="s">
        <v>4043</v>
      </c>
      <c r="C292" s="72" t="s">
        <v>93</v>
      </c>
      <c r="D292" s="104" t="s">
        <v>1641</v>
      </c>
      <c r="E292" s="39" t="s">
        <v>4044</v>
      </c>
      <c r="F292" s="47" t="s">
        <v>3540</v>
      </c>
      <c r="G292" s="41" t="s">
        <v>4045</v>
      </c>
      <c r="H292" s="40" t="s">
        <v>9</v>
      </c>
      <c r="I292" s="43">
        <v>12</v>
      </c>
      <c r="J292" s="44">
        <v>43009</v>
      </c>
      <c r="K292" s="105">
        <v>43009</v>
      </c>
      <c r="L292" s="105">
        <v>43100</v>
      </c>
      <c r="M292" s="42">
        <v>1</v>
      </c>
      <c r="N292" s="48">
        <v>0</v>
      </c>
      <c r="O292" s="106">
        <v>1</v>
      </c>
      <c r="P292" s="42">
        <f t="shared" si="12"/>
        <v>1</v>
      </c>
      <c r="Q292" s="42">
        <f t="shared" si="15"/>
        <v>100</v>
      </c>
      <c r="R292" s="107"/>
      <c r="S292" s="108">
        <f>VLOOKUP(C292,'[7]Sumado depto y gestion incorp1'!$A$2:$C$297,3,FALSE)</f>
        <v>3649526442</v>
      </c>
      <c r="T292" s="108">
        <f>VLOOKUP(C292,'[7]Sumado depto y gestion incorp1'!$A$2:$D$297,4,FALSE)</f>
        <v>45800000000</v>
      </c>
      <c r="U292" s="1">
        <f>VLOOKUP(C292,'[7]Sumado depto y gestion incorp1'!$A$2:$F$297,6,FALSE)</f>
        <v>3210689338</v>
      </c>
      <c r="V292" s="108">
        <f>VLOOKUP(C292,'[7]Sumado depto y gestion incorp1'!$A$2:$G$297,7,FALSE)</f>
        <v>3376960532</v>
      </c>
      <c r="W292" s="1">
        <f t="shared" si="13"/>
        <v>49449526442</v>
      </c>
      <c r="X292" s="1">
        <f t="shared" si="14"/>
        <v>6587649870</v>
      </c>
      <c r="Y292" s="99"/>
    </row>
    <row r="293" spans="1:25" ht="60" x14ac:dyDescent="0.25">
      <c r="A293" s="103" t="s">
        <v>1904</v>
      </c>
      <c r="B293" s="72"/>
      <c r="C293" s="72"/>
      <c r="D293" s="104"/>
      <c r="E293" s="39"/>
      <c r="F293" s="47" t="s">
        <v>3518</v>
      </c>
      <c r="G293" s="41" t="s">
        <v>94</v>
      </c>
      <c r="H293" s="40" t="s">
        <v>9</v>
      </c>
      <c r="I293" s="43">
        <v>12</v>
      </c>
      <c r="J293" s="44">
        <v>43009</v>
      </c>
      <c r="K293" s="105">
        <v>43009</v>
      </c>
      <c r="L293" s="105">
        <v>43100</v>
      </c>
      <c r="M293" s="42">
        <v>1</v>
      </c>
      <c r="N293" s="48">
        <v>0</v>
      </c>
      <c r="O293" s="106">
        <v>1</v>
      </c>
      <c r="P293" s="42">
        <f t="shared" si="12"/>
        <v>1</v>
      </c>
      <c r="Q293" s="42">
        <f t="shared" si="15"/>
        <v>100</v>
      </c>
      <c r="R293" s="107"/>
      <c r="S293" s="108"/>
      <c r="T293" s="108"/>
      <c r="U293" s="1"/>
      <c r="V293" s="108"/>
      <c r="W293" s="1"/>
      <c r="X293" s="1"/>
      <c r="Y293" s="99"/>
    </row>
    <row r="294" spans="1:25" ht="60" x14ac:dyDescent="0.25">
      <c r="A294" s="103" t="s">
        <v>1904</v>
      </c>
      <c r="B294" s="72"/>
      <c r="C294" s="72"/>
      <c r="D294" s="104"/>
      <c r="E294" s="39"/>
      <c r="F294" s="47" t="s">
        <v>3518</v>
      </c>
      <c r="G294" s="41" t="s">
        <v>94</v>
      </c>
      <c r="H294" s="40" t="s">
        <v>9</v>
      </c>
      <c r="I294" s="43">
        <v>12</v>
      </c>
      <c r="J294" s="44">
        <v>43009</v>
      </c>
      <c r="K294" s="105">
        <v>43009</v>
      </c>
      <c r="L294" s="105">
        <v>43100</v>
      </c>
      <c r="M294" s="42">
        <v>1</v>
      </c>
      <c r="N294" s="48">
        <v>0</v>
      </c>
      <c r="O294" s="106">
        <v>1</v>
      </c>
      <c r="P294" s="42">
        <f t="shared" si="12"/>
        <v>1</v>
      </c>
      <c r="Q294" s="42">
        <f t="shared" si="15"/>
        <v>100</v>
      </c>
      <c r="R294" s="107"/>
      <c r="S294" s="108"/>
      <c r="T294" s="108"/>
      <c r="U294" s="1"/>
      <c r="V294" s="108"/>
      <c r="W294" s="1"/>
      <c r="X294" s="1"/>
      <c r="Y294" s="99"/>
    </row>
    <row r="295" spans="1:25" ht="60" x14ac:dyDescent="0.25">
      <c r="A295" s="103" t="s">
        <v>1904</v>
      </c>
      <c r="B295" s="72"/>
      <c r="C295" s="72"/>
      <c r="D295" s="104"/>
      <c r="E295" s="39"/>
      <c r="F295" s="47" t="s">
        <v>3522</v>
      </c>
      <c r="G295" s="41" t="s">
        <v>4046</v>
      </c>
      <c r="H295" s="40" t="s">
        <v>9</v>
      </c>
      <c r="I295" s="43">
        <v>12</v>
      </c>
      <c r="J295" s="44">
        <v>43009</v>
      </c>
      <c r="K295" s="105">
        <v>43009</v>
      </c>
      <c r="L295" s="105">
        <v>43100</v>
      </c>
      <c r="M295" s="42">
        <v>1</v>
      </c>
      <c r="N295" s="48">
        <v>0</v>
      </c>
      <c r="O295" s="106">
        <v>1</v>
      </c>
      <c r="P295" s="42">
        <f t="shared" si="12"/>
        <v>1</v>
      </c>
      <c r="Q295" s="42">
        <f t="shared" si="15"/>
        <v>100</v>
      </c>
      <c r="R295" s="107"/>
      <c r="S295" s="108"/>
      <c r="T295" s="108"/>
      <c r="U295" s="1"/>
      <c r="V295" s="108"/>
      <c r="W295" s="1"/>
      <c r="X295" s="1"/>
      <c r="Y295" s="99"/>
    </row>
    <row r="296" spans="1:25" ht="60" x14ac:dyDescent="0.25">
      <c r="A296" s="103" t="s">
        <v>1904</v>
      </c>
      <c r="B296" s="72"/>
      <c r="C296" s="72"/>
      <c r="D296" s="104"/>
      <c r="E296" s="39"/>
      <c r="F296" s="47" t="s">
        <v>3522</v>
      </c>
      <c r="G296" s="41" t="s">
        <v>4046</v>
      </c>
      <c r="H296" s="40" t="s">
        <v>9</v>
      </c>
      <c r="I296" s="43">
        <v>12</v>
      </c>
      <c r="J296" s="44">
        <v>43009</v>
      </c>
      <c r="K296" s="105">
        <v>43009</v>
      </c>
      <c r="L296" s="105">
        <v>43100</v>
      </c>
      <c r="M296" s="42">
        <v>1</v>
      </c>
      <c r="N296" s="48">
        <v>0</v>
      </c>
      <c r="O296" s="106">
        <v>1</v>
      </c>
      <c r="P296" s="42">
        <f t="shared" si="12"/>
        <v>1</v>
      </c>
      <c r="Q296" s="42">
        <f t="shared" si="15"/>
        <v>100</v>
      </c>
      <c r="R296" s="107"/>
      <c r="S296" s="108"/>
      <c r="T296" s="108"/>
      <c r="U296" s="1"/>
      <c r="V296" s="108"/>
      <c r="W296" s="1"/>
      <c r="X296" s="1"/>
      <c r="Y296" s="99"/>
    </row>
    <row r="297" spans="1:25" ht="60" x14ac:dyDescent="0.25">
      <c r="A297" s="103" t="s">
        <v>1904</v>
      </c>
      <c r="B297" s="72"/>
      <c r="C297" s="72"/>
      <c r="D297" s="104"/>
      <c r="E297" s="39"/>
      <c r="F297" s="47" t="s">
        <v>3525</v>
      </c>
      <c r="G297" s="41" t="s">
        <v>4047</v>
      </c>
      <c r="H297" s="40" t="s">
        <v>9</v>
      </c>
      <c r="I297" s="43">
        <v>12</v>
      </c>
      <c r="J297" s="44">
        <v>43009</v>
      </c>
      <c r="K297" s="105">
        <v>43009</v>
      </c>
      <c r="L297" s="105">
        <v>43100</v>
      </c>
      <c r="M297" s="42">
        <v>1</v>
      </c>
      <c r="N297" s="48">
        <v>0</v>
      </c>
      <c r="O297" s="106">
        <v>1</v>
      </c>
      <c r="P297" s="42">
        <f t="shared" si="12"/>
        <v>1</v>
      </c>
      <c r="Q297" s="42">
        <f t="shared" si="15"/>
        <v>100</v>
      </c>
      <c r="R297" s="107"/>
      <c r="S297" s="108"/>
      <c r="T297" s="108"/>
      <c r="U297" s="1"/>
      <c r="V297" s="108"/>
      <c r="W297" s="1"/>
      <c r="X297" s="1"/>
      <c r="Y297" s="99"/>
    </row>
    <row r="298" spans="1:25" ht="60" x14ac:dyDescent="0.25">
      <c r="A298" s="103" t="s">
        <v>1904</v>
      </c>
      <c r="B298" s="72"/>
      <c r="C298" s="72"/>
      <c r="D298" s="104"/>
      <c r="E298" s="39"/>
      <c r="F298" s="47" t="s">
        <v>3529</v>
      </c>
      <c r="G298" s="41" t="s">
        <v>4048</v>
      </c>
      <c r="H298" s="40" t="s">
        <v>9</v>
      </c>
      <c r="I298" s="43">
        <v>12</v>
      </c>
      <c r="J298" s="44">
        <v>43009</v>
      </c>
      <c r="K298" s="105">
        <v>43009</v>
      </c>
      <c r="L298" s="105">
        <v>43100</v>
      </c>
      <c r="M298" s="42">
        <v>1</v>
      </c>
      <c r="N298" s="48">
        <v>0</v>
      </c>
      <c r="O298" s="106">
        <v>1</v>
      </c>
      <c r="P298" s="42">
        <f t="shared" si="12"/>
        <v>1</v>
      </c>
      <c r="Q298" s="42">
        <f t="shared" si="15"/>
        <v>100</v>
      </c>
      <c r="R298" s="107"/>
      <c r="S298" s="108"/>
      <c r="T298" s="108"/>
      <c r="U298" s="1"/>
      <c r="V298" s="108"/>
      <c r="W298" s="1"/>
      <c r="X298" s="1"/>
      <c r="Y298" s="99"/>
    </row>
    <row r="299" spans="1:25" ht="60" x14ac:dyDescent="0.25">
      <c r="A299" s="103" t="s">
        <v>1904</v>
      </c>
      <c r="B299" s="72"/>
      <c r="C299" s="72"/>
      <c r="D299" s="104"/>
      <c r="E299" s="39"/>
      <c r="F299" s="47" t="s">
        <v>3529</v>
      </c>
      <c r="G299" s="41" t="s">
        <v>4048</v>
      </c>
      <c r="H299" s="40" t="s">
        <v>9</v>
      </c>
      <c r="I299" s="43">
        <v>12</v>
      </c>
      <c r="J299" s="44">
        <v>43009</v>
      </c>
      <c r="K299" s="105">
        <v>43009</v>
      </c>
      <c r="L299" s="105">
        <v>43100</v>
      </c>
      <c r="M299" s="42">
        <v>1</v>
      </c>
      <c r="N299" s="48">
        <v>0</v>
      </c>
      <c r="O299" s="106">
        <v>1</v>
      </c>
      <c r="P299" s="42">
        <f t="shared" si="12"/>
        <v>1</v>
      </c>
      <c r="Q299" s="42">
        <f t="shared" si="15"/>
        <v>100</v>
      </c>
      <c r="R299" s="107"/>
      <c r="S299" s="108"/>
      <c r="T299" s="108"/>
      <c r="U299" s="1"/>
      <c r="V299" s="108"/>
      <c r="W299" s="1"/>
      <c r="X299" s="1"/>
      <c r="Y299" s="99"/>
    </row>
    <row r="300" spans="1:25" ht="60" x14ac:dyDescent="0.25">
      <c r="A300" s="103" t="s">
        <v>1904</v>
      </c>
      <c r="B300" s="72"/>
      <c r="C300" s="72"/>
      <c r="D300" s="104"/>
      <c r="E300" s="39"/>
      <c r="F300" s="47" t="s">
        <v>3493</v>
      </c>
      <c r="G300" s="41" t="s">
        <v>4049</v>
      </c>
      <c r="H300" s="40" t="s">
        <v>9</v>
      </c>
      <c r="I300" s="43">
        <v>12</v>
      </c>
      <c r="J300" s="44">
        <v>43009</v>
      </c>
      <c r="K300" s="105">
        <v>43009</v>
      </c>
      <c r="L300" s="105">
        <v>43100</v>
      </c>
      <c r="M300" s="42">
        <v>1</v>
      </c>
      <c r="N300" s="48">
        <v>0</v>
      </c>
      <c r="O300" s="106">
        <v>1</v>
      </c>
      <c r="P300" s="42">
        <f t="shared" si="12"/>
        <v>1</v>
      </c>
      <c r="Q300" s="42">
        <f t="shared" si="15"/>
        <v>100</v>
      </c>
      <c r="R300" s="107"/>
      <c r="S300" s="108"/>
      <c r="T300" s="108"/>
      <c r="U300" s="1"/>
      <c r="V300" s="108"/>
      <c r="W300" s="1"/>
      <c r="X300" s="1"/>
      <c r="Y300" s="99"/>
    </row>
    <row r="301" spans="1:25" ht="60" x14ac:dyDescent="0.25">
      <c r="A301" s="103" t="s">
        <v>1904</v>
      </c>
      <c r="B301" s="72"/>
      <c r="C301" s="72"/>
      <c r="D301" s="104"/>
      <c r="E301" s="39"/>
      <c r="F301" s="47" t="s">
        <v>3502</v>
      </c>
      <c r="G301" s="41" t="s">
        <v>4050</v>
      </c>
      <c r="H301" s="40" t="s">
        <v>9</v>
      </c>
      <c r="I301" s="43">
        <v>12</v>
      </c>
      <c r="J301" s="44">
        <v>43009</v>
      </c>
      <c r="K301" s="105">
        <v>43009</v>
      </c>
      <c r="L301" s="105">
        <v>43100</v>
      </c>
      <c r="M301" s="42">
        <v>1</v>
      </c>
      <c r="N301" s="48">
        <v>1</v>
      </c>
      <c r="O301" s="106">
        <v>1</v>
      </c>
      <c r="P301" s="42">
        <f t="shared" si="12"/>
        <v>2</v>
      </c>
      <c r="Q301" s="42">
        <f t="shared" si="15"/>
        <v>200</v>
      </c>
      <c r="R301" s="107"/>
      <c r="S301" s="108"/>
      <c r="T301" s="108"/>
      <c r="U301" s="1"/>
      <c r="V301" s="108"/>
      <c r="W301" s="1"/>
      <c r="X301" s="1"/>
      <c r="Y301" s="99"/>
    </row>
    <row r="302" spans="1:25" ht="60" x14ac:dyDescent="0.25">
      <c r="A302" s="103" t="s">
        <v>1904</v>
      </c>
      <c r="B302" s="72"/>
      <c r="C302" s="72"/>
      <c r="D302" s="104"/>
      <c r="E302" s="39"/>
      <c r="F302" s="47" t="s">
        <v>3502</v>
      </c>
      <c r="G302" s="41" t="s">
        <v>4050</v>
      </c>
      <c r="H302" s="40" t="s">
        <v>9</v>
      </c>
      <c r="I302" s="43">
        <v>12</v>
      </c>
      <c r="J302" s="44">
        <v>43009</v>
      </c>
      <c r="K302" s="105">
        <v>43009</v>
      </c>
      <c r="L302" s="105">
        <v>43100</v>
      </c>
      <c r="M302" s="42">
        <v>1</v>
      </c>
      <c r="N302" s="48">
        <v>1</v>
      </c>
      <c r="O302" s="106">
        <v>1</v>
      </c>
      <c r="P302" s="42">
        <f t="shared" si="12"/>
        <v>2</v>
      </c>
      <c r="Q302" s="42">
        <f t="shared" si="15"/>
        <v>200</v>
      </c>
      <c r="R302" s="107"/>
      <c r="S302" s="108"/>
      <c r="T302" s="108"/>
      <c r="U302" s="1"/>
      <c r="V302" s="108"/>
      <c r="W302" s="1"/>
      <c r="X302" s="1"/>
      <c r="Y302" s="99"/>
    </row>
    <row r="303" spans="1:25" ht="60" x14ac:dyDescent="0.25">
      <c r="A303" s="103" t="s">
        <v>1904</v>
      </c>
      <c r="B303" s="72"/>
      <c r="C303" s="72"/>
      <c r="D303" s="104"/>
      <c r="E303" s="39"/>
      <c r="F303" s="47" t="s">
        <v>3508</v>
      </c>
      <c r="G303" s="41" t="s">
        <v>4051</v>
      </c>
      <c r="H303" s="40" t="s">
        <v>9</v>
      </c>
      <c r="I303" s="43">
        <v>12</v>
      </c>
      <c r="J303" s="44">
        <v>43009</v>
      </c>
      <c r="K303" s="105">
        <v>43009</v>
      </c>
      <c r="L303" s="105">
        <v>43100</v>
      </c>
      <c r="M303" s="42">
        <v>1</v>
      </c>
      <c r="N303" s="48">
        <v>1</v>
      </c>
      <c r="O303" s="106">
        <v>1</v>
      </c>
      <c r="P303" s="42">
        <f t="shared" si="12"/>
        <v>2</v>
      </c>
      <c r="Q303" s="42">
        <f t="shared" si="15"/>
        <v>200</v>
      </c>
      <c r="R303" s="107"/>
      <c r="S303" s="108"/>
      <c r="T303" s="108"/>
      <c r="U303" s="1"/>
      <c r="V303" s="108"/>
      <c r="W303" s="1"/>
      <c r="X303" s="1"/>
      <c r="Y303" s="99"/>
    </row>
    <row r="304" spans="1:25" ht="60" x14ac:dyDescent="0.25">
      <c r="A304" s="103" t="s">
        <v>1904</v>
      </c>
      <c r="B304" s="72"/>
      <c r="C304" s="72"/>
      <c r="D304" s="104"/>
      <c r="E304" s="39"/>
      <c r="F304" s="47" t="s">
        <v>3622</v>
      </c>
      <c r="G304" s="41" t="s">
        <v>4052</v>
      </c>
      <c r="H304" s="40" t="s">
        <v>9</v>
      </c>
      <c r="I304" s="43">
        <v>12</v>
      </c>
      <c r="J304" s="44">
        <v>43009</v>
      </c>
      <c r="K304" s="105">
        <v>43009</v>
      </c>
      <c r="L304" s="105">
        <v>43100</v>
      </c>
      <c r="M304" s="42">
        <v>1</v>
      </c>
      <c r="N304" s="48">
        <v>0</v>
      </c>
      <c r="O304" s="106">
        <v>1</v>
      </c>
      <c r="P304" s="42">
        <f t="shared" si="12"/>
        <v>1</v>
      </c>
      <c r="Q304" s="42">
        <f t="shared" si="15"/>
        <v>100</v>
      </c>
      <c r="R304" s="107"/>
      <c r="S304" s="108"/>
      <c r="T304" s="108"/>
      <c r="U304" s="1"/>
      <c r="V304" s="108"/>
      <c r="W304" s="1"/>
      <c r="X304" s="1"/>
      <c r="Y304" s="99"/>
    </row>
    <row r="305" spans="1:25" ht="60" x14ac:dyDescent="0.25">
      <c r="A305" s="103" t="s">
        <v>1904</v>
      </c>
      <c r="B305" s="72"/>
      <c r="C305" s="72"/>
      <c r="D305" s="104"/>
      <c r="E305" s="39"/>
      <c r="F305" s="47" t="s">
        <v>3622</v>
      </c>
      <c r="G305" s="41" t="s">
        <v>4052</v>
      </c>
      <c r="H305" s="40" t="s">
        <v>9</v>
      </c>
      <c r="I305" s="43">
        <v>12</v>
      </c>
      <c r="J305" s="44">
        <v>43009</v>
      </c>
      <c r="K305" s="105">
        <v>43009</v>
      </c>
      <c r="L305" s="105">
        <v>43100</v>
      </c>
      <c r="M305" s="42">
        <v>1</v>
      </c>
      <c r="N305" s="48">
        <v>0</v>
      </c>
      <c r="O305" s="106">
        <v>1</v>
      </c>
      <c r="P305" s="42">
        <f t="shared" si="12"/>
        <v>1</v>
      </c>
      <c r="Q305" s="42">
        <f t="shared" si="15"/>
        <v>100</v>
      </c>
      <c r="R305" s="107"/>
      <c r="S305" s="108"/>
      <c r="T305" s="108"/>
      <c r="U305" s="1"/>
      <c r="V305" s="108"/>
      <c r="W305" s="1"/>
      <c r="X305" s="1"/>
      <c r="Y305" s="99"/>
    </row>
    <row r="306" spans="1:25" ht="60" x14ac:dyDescent="0.25">
      <c r="A306" s="103" t="s">
        <v>1904</v>
      </c>
      <c r="B306" s="72"/>
      <c r="C306" s="72"/>
      <c r="D306" s="104"/>
      <c r="E306" s="39"/>
      <c r="F306" s="47" t="s">
        <v>3625</v>
      </c>
      <c r="G306" s="41" t="s">
        <v>4053</v>
      </c>
      <c r="H306" s="40" t="s">
        <v>9</v>
      </c>
      <c r="I306" s="43">
        <v>12</v>
      </c>
      <c r="J306" s="44">
        <v>43009</v>
      </c>
      <c r="K306" s="105">
        <v>43009</v>
      </c>
      <c r="L306" s="105">
        <v>43100</v>
      </c>
      <c r="M306" s="42">
        <v>1</v>
      </c>
      <c r="N306" s="48">
        <v>0</v>
      </c>
      <c r="O306" s="106">
        <v>1</v>
      </c>
      <c r="P306" s="42">
        <f t="shared" si="12"/>
        <v>1</v>
      </c>
      <c r="Q306" s="42">
        <f t="shared" si="15"/>
        <v>100</v>
      </c>
      <c r="R306" s="107"/>
      <c r="S306" s="108"/>
      <c r="T306" s="108"/>
      <c r="U306" s="1"/>
      <c r="V306" s="108"/>
      <c r="W306" s="1"/>
      <c r="X306" s="1"/>
      <c r="Y306" s="99"/>
    </row>
    <row r="307" spans="1:25" ht="60" x14ac:dyDescent="0.25">
      <c r="A307" s="103" t="s">
        <v>1904</v>
      </c>
      <c r="B307" s="72"/>
      <c r="C307" s="72"/>
      <c r="D307" s="104"/>
      <c r="E307" s="39"/>
      <c r="F307" s="47" t="s">
        <v>3705</v>
      </c>
      <c r="G307" s="41" t="s">
        <v>4054</v>
      </c>
      <c r="H307" s="40" t="s">
        <v>9</v>
      </c>
      <c r="I307" s="43">
        <v>12</v>
      </c>
      <c r="J307" s="44">
        <v>43009</v>
      </c>
      <c r="K307" s="105">
        <v>43009</v>
      </c>
      <c r="L307" s="105">
        <v>43100</v>
      </c>
      <c r="M307" s="42">
        <v>1</v>
      </c>
      <c r="N307" s="48">
        <v>1</v>
      </c>
      <c r="O307" s="106">
        <v>1</v>
      </c>
      <c r="P307" s="42">
        <f t="shared" si="12"/>
        <v>2</v>
      </c>
      <c r="Q307" s="42">
        <f t="shared" si="15"/>
        <v>200</v>
      </c>
      <c r="R307" s="107"/>
      <c r="S307" s="108"/>
      <c r="T307" s="108"/>
      <c r="U307" s="1"/>
      <c r="V307" s="108"/>
      <c r="W307" s="1"/>
      <c r="X307" s="1"/>
      <c r="Y307" s="99"/>
    </row>
    <row r="308" spans="1:25" ht="60" x14ac:dyDescent="0.25">
      <c r="A308" s="103" t="s">
        <v>1904</v>
      </c>
      <c r="B308" s="72"/>
      <c r="C308" s="72"/>
      <c r="D308" s="104"/>
      <c r="E308" s="39"/>
      <c r="F308" s="47" t="s">
        <v>3705</v>
      </c>
      <c r="G308" s="41" t="s">
        <v>4054</v>
      </c>
      <c r="H308" s="40" t="s">
        <v>9</v>
      </c>
      <c r="I308" s="43">
        <v>12</v>
      </c>
      <c r="J308" s="44">
        <v>43009</v>
      </c>
      <c r="K308" s="105">
        <v>43009</v>
      </c>
      <c r="L308" s="105">
        <v>43100</v>
      </c>
      <c r="M308" s="42">
        <v>1</v>
      </c>
      <c r="N308" s="48">
        <v>1</v>
      </c>
      <c r="O308" s="106">
        <v>1</v>
      </c>
      <c r="P308" s="42">
        <f t="shared" si="12"/>
        <v>2</v>
      </c>
      <c r="Q308" s="42">
        <f t="shared" si="15"/>
        <v>200</v>
      </c>
      <c r="R308" s="107"/>
      <c r="S308" s="108"/>
      <c r="T308" s="108"/>
      <c r="U308" s="1"/>
      <c r="V308" s="108"/>
      <c r="W308" s="1"/>
      <c r="X308" s="1"/>
      <c r="Y308" s="99"/>
    </row>
    <row r="309" spans="1:25" ht="60" x14ac:dyDescent="0.25">
      <c r="A309" s="103" t="s">
        <v>1904</v>
      </c>
      <c r="B309" s="72"/>
      <c r="C309" s="72"/>
      <c r="D309" s="104"/>
      <c r="E309" s="39"/>
      <c r="F309" s="47" t="s">
        <v>3799</v>
      </c>
      <c r="G309" s="41" t="s">
        <v>4055</v>
      </c>
      <c r="H309" s="40" t="s">
        <v>9</v>
      </c>
      <c r="I309" s="43">
        <v>12</v>
      </c>
      <c r="J309" s="44">
        <v>43009</v>
      </c>
      <c r="K309" s="105">
        <v>43009</v>
      </c>
      <c r="L309" s="105">
        <v>43100</v>
      </c>
      <c r="M309" s="42">
        <v>1</v>
      </c>
      <c r="N309" s="48">
        <v>1</v>
      </c>
      <c r="O309" s="106">
        <v>1</v>
      </c>
      <c r="P309" s="42">
        <f t="shared" si="12"/>
        <v>2</v>
      </c>
      <c r="Q309" s="42">
        <f t="shared" si="15"/>
        <v>200</v>
      </c>
      <c r="R309" s="107"/>
      <c r="S309" s="108"/>
      <c r="T309" s="108"/>
      <c r="U309" s="1"/>
      <c r="V309" s="108"/>
      <c r="W309" s="1"/>
      <c r="X309" s="1"/>
      <c r="Y309" s="99"/>
    </row>
    <row r="310" spans="1:25" ht="60" x14ac:dyDescent="0.25">
      <c r="A310" s="103" t="s">
        <v>1904</v>
      </c>
      <c r="B310" s="72"/>
      <c r="C310" s="72"/>
      <c r="D310" s="104"/>
      <c r="E310" s="39"/>
      <c r="F310" s="47" t="s">
        <v>3563</v>
      </c>
      <c r="G310" s="41" t="s">
        <v>4046</v>
      </c>
      <c r="H310" s="40" t="s">
        <v>9</v>
      </c>
      <c r="I310" s="43">
        <v>12</v>
      </c>
      <c r="J310" s="44">
        <v>43009</v>
      </c>
      <c r="K310" s="105">
        <v>43009</v>
      </c>
      <c r="L310" s="105">
        <v>43100</v>
      </c>
      <c r="M310" s="42">
        <v>1</v>
      </c>
      <c r="N310" s="48">
        <v>0</v>
      </c>
      <c r="O310" s="106">
        <v>1</v>
      </c>
      <c r="P310" s="42">
        <f t="shared" si="12"/>
        <v>1</v>
      </c>
      <c r="Q310" s="42">
        <f t="shared" si="15"/>
        <v>100</v>
      </c>
      <c r="R310" s="107"/>
      <c r="S310" s="108"/>
      <c r="T310" s="108"/>
      <c r="U310" s="1"/>
      <c r="V310" s="108"/>
      <c r="W310" s="1"/>
      <c r="X310" s="1"/>
      <c r="Y310" s="99"/>
    </row>
    <row r="311" spans="1:25" ht="60" x14ac:dyDescent="0.25">
      <c r="A311" s="103" t="s">
        <v>1904</v>
      </c>
      <c r="B311" s="72"/>
      <c r="C311" s="72"/>
      <c r="D311" s="104"/>
      <c r="E311" s="39"/>
      <c r="F311" s="47" t="s">
        <v>3804</v>
      </c>
      <c r="G311" s="41" t="s">
        <v>4047</v>
      </c>
      <c r="H311" s="40" t="s">
        <v>9</v>
      </c>
      <c r="I311" s="43">
        <v>12</v>
      </c>
      <c r="J311" s="44">
        <v>43009</v>
      </c>
      <c r="K311" s="105">
        <v>43009</v>
      </c>
      <c r="L311" s="105">
        <v>43100</v>
      </c>
      <c r="M311" s="42">
        <v>1</v>
      </c>
      <c r="N311" s="48">
        <v>0</v>
      </c>
      <c r="O311" s="106">
        <v>1</v>
      </c>
      <c r="P311" s="42">
        <f t="shared" si="12"/>
        <v>1</v>
      </c>
      <c r="Q311" s="42">
        <f t="shared" si="15"/>
        <v>100</v>
      </c>
      <c r="R311" s="107"/>
      <c r="S311" s="108"/>
      <c r="T311" s="108"/>
      <c r="U311" s="1"/>
      <c r="V311" s="108"/>
      <c r="W311" s="1"/>
      <c r="X311" s="1"/>
      <c r="Y311" s="99"/>
    </row>
    <row r="312" spans="1:25" ht="45" x14ac:dyDescent="0.25">
      <c r="A312" s="182" t="s">
        <v>3607</v>
      </c>
      <c r="B312" s="183" t="s">
        <v>3608</v>
      </c>
      <c r="C312" s="183" t="s">
        <v>3469</v>
      </c>
      <c r="D312" s="184" t="s">
        <v>3609</v>
      </c>
      <c r="E312" s="185" t="s">
        <v>3610</v>
      </c>
      <c r="F312" s="186" t="s">
        <v>3540</v>
      </c>
      <c r="G312" s="41" t="s">
        <v>8090</v>
      </c>
      <c r="H312" s="41" t="s">
        <v>9</v>
      </c>
      <c r="I312" s="41">
        <v>8</v>
      </c>
      <c r="J312" s="44">
        <v>43009</v>
      </c>
      <c r="K312" s="105">
        <v>43009</v>
      </c>
      <c r="L312" s="105">
        <v>43084</v>
      </c>
      <c r="M312" s="187">
        <v>3</v>
      </c>
      <c r="N312" s="187">
        <v>2</v>
      </c>
      <c r="O312" s="187" t="s">
        <v>3348</v>
      </c>
      <c r="P312" s="42">
        <f>N312+O312</f>
        <v>2</v>
      </c>
      <c r="Q312" s="42">
        <f>P312/M312*100</f>
        <v>66.666666666666657</v>
      </c>
      <c r="R312" s="114"/>
      <c r="S312" s="108">
        <f>VLOOKUP(C312,'[7]Sumado depto y gestion incorp1'!$A$2:$C$297,3,FALSE)</f>
        <v>1600000000</v>
      </c>
      <c r="T312" s="108">
        <f>VLOOKUP(C312,'[7]Sumado depto y gestion incorp1'!$A$2:$D$297,4,FALSE)</f>
        <v>0</v>
      </c>
      <c r="U312" s="1">
        <f>VLOOKUP(C312,'[7]Sumado depto y gestion incorp1'!$A$2:$F$297,6,FALSE)</f>
        <v>1405827946</v>
      </c>
      <c r="V312" s="108">
        <f>VLOOKUP(C312,'[7]Sumado depto y gestion incorp1'!$A$2:$G$297,7,FALSE)</f>
        <v>0</v>
      </c>
      <c r="W312" s="1">
        <f t="shared" si="13"/>
        <v>1600000000</v>
      </c>
      <c r="X312" s="1">
        <f t="shared" si="14"/>
        <v>1405827946</v>
      </c>
      <c r="Y312" s="99"/>
    </row>
    <row r="313" spans="1:25" ht="30" x14ac:dyDescent="0.25">
      <c r="A313" s="182" t="s">
        <v>3607</v>
      </c>
      <c r="B313" s="110"/>
      <c r="C313" s="110"/>
      <c r="D313" s="110"/>
      <c r="E313" s="111"/>
      <c r="F313" s="180" t="s">
        <v>3522</v>
      </c>
      <c r="G313" s="41" t="s">
        <v>8091</v>
      </c>
      <c r="H313" s="41" t="s">
        <v>9</v>
      </c>
      <c r="I313" s="41">
        <v>8</v>
      </c>
      <c r="J313" s="44">
        <v>43009</v>
      </c>
      <c r="K313" s="105">
        <v>43009</v>
      </c>
      <c r="L313" s="105">
        <v>43084</v>
      </c>
      <c r="M313" s="187">
        <v>80</v>
      </c>
      <c r="N313" s="187">
        <v>0</v>
      </c>
      <c r="O313" s="187" t="s">
        <v>3348</v>
      </c>
      <c r="P313" s="42">
        <f t="shared" ref="P313:P376" si="16">N313+O313</f>
        <v>0</v>
      </c>
      <c r="Q313" s="42">
        <f t="shared" ref="Q313:Q376" si="17">P313/M313*100</f>
        <v>0</v>
      </c>
      <c r="R313" s="111"/>
      <c r="S313" s="108"/>
      <c r="T313" s="108"/>
      <c r="U313" s="1"/>
      <c r="V313" s="108"/>
      <c r="W313" s="1"/>
      <c r="X313" s="1"/>
      <c r="Y313" s="99"/>
    </row>
    <row r="314" spans="1:25" ht="30" x14ac:dyDescent="0.25">
      <c r="A314" s="182" t="s">
        <v>3607</v>
      </c>
      <c r="B314" s="110"/>
      <c r="C314" s="110"/>
      <c r="D314" s="110"/>
      <c r="E314" s="111"/>
      <c r="F314" s="180" t="s">
        <v>3537</v>
      </c>
      <c r="G314" s="41" t="s">
        <v>3611</v>
      </c>
      <c r="H314" s="41" t="s">
        <v>9</v>
      </c>
      <c r="I314" s="41">
        <v>8</v>
      </c>
      <c r="J314" s="44">
        <v>43009</v>
      </c>
      <c r="K314" s="105">
        <v>43009</v>
      </c>
      <c r="L314" s="105">
        <v>43084</v>
      </c>
      <c r="M314" s="187">
        <v>10</v>
      </c>
      <c r="N314" s="187">
        <v>1</v>
      </c>
      <c r="O314" s="187" t="s">
        <v>3347</v>
      </c>
      <c r="P314" s="42">
        <f t="shared" si="16"/>
        <v>3</v>
      </c>
      <c r="Q314" s="42">
        <f t="shared" si="17"/>
        <v>30</v>
      </c>
      <c r="R314" s="111"/>
      <c r="S314" s="108"/>
      <c r="T314" s="108"/>
      <c r="U314" s="1"/>
      <c r="V314" s="108"/>
      <c r="W314" s="1"/>
      <c r="X314" s="1"/>
      <c r="Y314" s="99"/>
    </row>
    <row r="315" spans="1:25" ht="30" x14ac:dyDescent="0.25">
      <c r="A315" s="182" t="s">
        <v>3607</v>
      </c>
      <c r="B315" s="110"/>
      <c r="C315" s="110"/>
      <c r="D315" s="110"/>
      <c r="E315" s="111"/>
      <c r="F315" s="180" t="s">
        <v>3523</v>
      </c>
      <c r="G315" s="41" t="s">
        <v>8092</v>
      </c>
      <c r="H315" s="41" t="s">
        <v>9</v>
      </c>
      <c r="I315" s="41">
        <v>8</v>
      </c>
      <c r="J315" s="44">
        <v>43009</v>
      </c>
      <c r="K315" s="105">
        <v>43009</v>
      </c>
      <c r="L315" s="105">
        <v>43084</v>
      </c>
      <c r="M315" s="187">
        <v>65</v>
      </c>
      <c r="N315" s="187">
        <v>40</v>
      </c>
      <c r="O315" s="187" t="s">
        <v>3386</v>
      </c>
      <c r="P315" s="42">
        <f t="shared" si="16"/>
        <v>125</v>
      </c>
      <c r="Q315" s="42">
        <f t="shared" si="17"/>
        <v>192.30769230769232</v>
      </c>
      <c r="R315" s="111"/>
      <c r="S315" s="108"/>
      <c r="T315" s="108"/>
      <c r="U315" s="1"/>
      <c r="V315" s="108"/>
      <c r="W315" s="1"/>
      <c r="X315" s="1"/>
      <c r="Y315" s="99"/>
    </row>
    <row r="316" spans="1:25" ht="30" x14ac:dyDescent="0.25">
      <c r="A316" s="182" t="s">
        <v>3607</v>
      </c>
      <c r="B316" s="110"/>
      <c r="C316" s="110"/>
      <c r="D316" s="110"/>
      <c r="E316" s="111"/>
      <c r="F316" s="180" t="s">
        <v>3524</v>
      </c>
      <c r="G316" s="41" t="s">
        <v>8093</v>
      </c>
      <c r="H316" s="41" t="s">
        <v>9</v>
      </c>
      <c r="I316" s="41">
        <v>8</v>
      </c>
      <c r="J316" s="44">
        <v>43009</v>
      </c>
      <c r="K316" s="105">
        <v>43009</v>
      </c>
      <c r="L316" s="105">
        <v>43084</v>
      </c>
      <c r="M316" s="187">
        <v>20</v>
      </c>
      <c r="N316" s="187">
        <v>11</v>
      </c>
      <c r="O316" s="187" t="s">
        <v>3372</v>
      </c>
      <c r="P316" s="42">
        <f t="shared" si="16"/>
        <v>40</v>
      </c>
      <c r="Q316" s="42">
        <f t="shared" si="17"/>
        <v>200</v>
      </c>
      <c r="R316" s="111"/>
      <c r="S316" s="108"/>
      <c r="T316" s="108"/>
      <c r="U316" s="1"/>
      <c r="V316" s="108"/>
      <c r="W316" s="1"/>
      <c r="X316" s="1"/>
      <c r="Y316" s="99"/>
    </row>
    <row r="317" spans="1:25" ht="30" x14ac:dyDescent="0.25">
      <c r="A317" s="182" t="s">
        <v>3607</v>
      </c>
      <c r="B317" s="110"/>
      <c r="C317" s="110"/>
      <c r="D317" s="110"/>
      <c r="E317" s="111"/>
      <c r="F317" s="180"/>
      <c r="G317" s="41" t="s">
        <v>8094</v>
      </c>
      <c r="H317" s="41" t="s">
        <v>9</v>
      </c>
      <c r="I317" s="41">
        <v>8</v>
      </c>
      <c r="J317" s="44">
        <v>43009</v>
      </c>
      <c r="K317" s="105">
        <v>43009</v>
      </c>
      <c r="L317" s="105">
        <v>43084</v>
      </c>
      <c r="M317" s="187">
        <v>1</v>
      </c>
      <c r="N317" s="187">
        <v>0</v>
      </c>
      <c r="O317" s="187" t="s">
        <v>3348</v>
      </c>
      <c r="P317" s="42">
        <f t="shared" si="16"/>
        <v>0</v>
      </c>
      <c r="Q317" s="42">
        <f t="shared" si="17"/>
        <v>0</v>
      </c>
      <c r="R317" s="111"/>
      <c r="S317" s="108"/>
      <c r="T317" s="108"/>
      <c r="U317" s="1"/>
      <c r="V317" s="108"/>
      <c r="W317" s="1"/>
      <c r="X317" s="1"/>
      <c r="Y317" s="99"/>
    </row>
    <row r="318" spans="1:25" ht="30" x14ac:dyDescent="0.25">
      <c r="A318" s="182" t="s">
        <v>3607</v>
      </c>
      <c r="B318" s="110"/>
      <c r="C318" s="110"/>
      <c r="D318" s="110"/>
      <c r="E318" s="111"/>
      <c r="F318" s="180"/>
      <c r="G318" s="41" t="s">
        <v>8095</v>
      </c>
      <c r="H318" s="41" t="s">
        <v>9</v>
      </c>
      <c r="I318" s="41">
        <v>8</v>
      </c>
      <c r="J318" s="44">
        <v>43009</v>
      </c>
      <c r="K318" s="105">
        <v>43009</v>
      </c>
      <c r="L318" s="105">
        <v>43084</v>
      </c>
      <c r="M318" s="187">
        <v>1</v>
      </c>
      <c r="N318" s="187">
        <v>1</v>
      </c>
      <c r="O318" s="187" t="s">
        <v>3348</v>
      </c>
      <c r="P318" s="42">
        <f t="shared" si="16"/>
        <v>1</v>
      </c>
      <c r="Q318" s="42">
        <f t="shared" si="17"/>
        <v>100</v>
      </c>
      <c r="R318" s="111"/>
      <c r="S318" s="108"/>
      <c r="T318" s="108"/>
      <c r="U318" s="1"/>
      <c r="V318" s="108"/>
      <c r="W318" s="1"/>
      <c r="X318" s="1"/>
      <c r="Y318" s="99"/>
    </row>
    <row r="319" spans="1:25" ht="45" x14ac:dyDescent="0.25">
      <c r="A319" s="182" t="s">
        <v>3607</v>
      </c>
      <c r="B319" s="188" t="s">
        <v>3608</v>
      </c>
      <c r="C319" s="188" t="s">
        <v>105</v>
      </c>
      <c r="D319" s="189" t="s">
        <v>1644</v>
      </c>
      <c r="E319" s="190" t="s">
        <v>3613</v>
      </c>
      <c r="F319" s="47" t="s">
        <v>3537</v>
      </c>
      <c r="G319" s="41" t="s">
        <v>106</v>
      </c>
      <c r="H319" s="40" t="s">
        <v>20</v>
      </c>
      <c r="I319" s="43">
        <v>12</v>
      </c>
      <c r="J319" s="44">
        <v>43009</v>
      </c>
      <c r="K319" s="105">
        <v>43009</v>
      </c>
      <c r="L319" s="105">
        <v>43084</v>
      </c>
      <c r="M319" s="42">
        <v>100</v>
      </c>
      <c r="N319" s="48">
        <v>89</v>
      </c>
      <c r="O319" s="106">
        <v>10</v>
      </c>
      <c r="P319" s="42">
        <f t="shared" si="16"/>
        <v>99</v>
      </c>
      <c r="Q319" s="42">
        <f t="shared" si="17"/>
        <v>99</v>
      </c>
      <c r="R319" s="111"/>
      <c r="S319" s="108">
        <f>VLOOKUP(C319,'[7]Sumado depto y gestion incorp1'!$A$2:$C$297,3,FALSE)</f>
        <v>1000000000</v>
      </c>
      <c r="T319" s="108">
        <f>VLOOKUP(C319,'[7]Sumado depto y gestion incorp1'!$A$2:$D$297,4,FALSE)</f>
        <v>0</v>
      </c>
      <c r="U319" s="1">
        <f>VLOOKUP(C319,'[7]Sumado depto y gestion incorp1'!$A$2:$F$297,6,FALSE)</f>
        <v>920550574</v>
      </c>
      <c r="V319" s="108">
        <f>VLOOKUP(C319,'[7]Sumado depto y gestion incorp1'!$A$2:$G$297,7,FALSE)</f>
        <v>0</v>
      </c>
      <c r="W319" s="1">
        <f t="shared" si="13"/>
        <v>1000000000</v>
      </c>
      <c r="X319" s="1">
        <f t="shared" si="14"/>
        <v>920550574</v>
      </c>
      <c r="Y319" s="99"/>
    </row>
    <row r="320" spans="1:25" ht="45" x14ac:dyDescent="0.25">
      <c r="A320" s="182" t="s">
        <v>3607</v>
      </c>
      <c r="B320" s="72" t="s">
        <v>3608</v>
      </c>
      <c r="C320" s="72" t="s">
        <v>107</v>
      </c>
      <c r="D320" s="104" t="s">
        <v>1645</v>
      </c>
      <c r="E320" s="39" t="s">
        <v>3614</v>
      </c>
      <c r="F320" s="47" t="s">
        <v>3537</v>
      </c>
      <c r="G320" s="41" t="s">
        <v>108</v>
      </c>
      <c r="H320" s="40" t="s">
        <v>20</v>
      </c>
      <c r="I320" s="43">
        <v>12</v>
      </c>
      <c r="J320" s="44">
        <v>43009</v>
      </c>
      <c r="K320" s="105">
        <v>43009</v>
      </c>
      <c r="L320" s="105">
        <v>43084</v>
      </c>
      <c r="M320" s="42">
        <v>100</v>
      </c>
      <c r="N320" s="48">
        <v>85</v>
      </c>
      <c r="O320" s="106">
        <v>15</v>
      </c>
      <c r="P320" s="42">
        <f t="shared" si="16"/>
        <v>100</v>
      </c>
      <c r="Q320" s="42">
        <f t="shared" si="17"/>
        <v>100</v>
      </c>
      <c r="R320" s="111"/>
      <c r="S320" s="108">
        <f>VLOOKUP(C320,'[7]Sumado depto y gestion incorp1'!$A$2:$C$297,3,FALSE)</f>
        <v>1835909781</v>
      </c>
      <c r="T320" s="108">
        <f>VLOOKUP(C320,'[7]Sumado depto y gestion incorp1'!$A$2:$D$297,4,FALSE)</f>
        <v>0</v>
      </c>
      <c r="U320" s="1">
        <f>VLOOKUP(C320,'[7]Sumado depto y gestion incorp1'!$A$2:$F$297,6,FALSE)</f>
        <v>1835909781</v>
      </c>
      <c r="V320" s="108">
        <f>VLOOKUP(C320,'[7]Sumado depto y gestion incorp1'!$A$2:$G$297,7,FALSE)</f>
        <v>0</v>
      </c>
      <c r="W320" s="1">
        <f t="shared" si="13"/>
        <v>1835909781</v>
      </c>
      <c r="X320" s="1">
        <f t="shared" si="14"/>
        <v>1835909781</v>
      </c>
      <c r="Y320" s="99"/>
    </row>
    <row r="321" spans="1:25" ht="60" x14ac:dyDescent="0.25">
      <c r="A321" s="103" t="s">
        <v>1909</v>
      </c>
      <c r="B321" s="72" t="s">
        <v>3942</v>
      </c>
      <c r="C321" s="72" t="s">
        <v>412</v>
      </c>
      <c r="D321" s="104" t="s">
        <v>1685</v>
      </c>
      <c r="E321" s="39" t="s">
        <v>3943</v>
      </c>
      <c r="F321" s="47" t="s">
        <v>3519</v>
      </c>
      <c r="G321" s="41" t="s">
        <v>413</v>
      </c>
      <c r="H321" s="40" t="s">
        <v>9</v>
      </c>
      <c r="I321" s="43">
        <v>12</v>
      </c>
      <c r="J321" s="44">
        <v>43009</v>
      </c>
      <c r="K321" s="105">
        <v>43009</v>
      </c>
      <c r="L321" s="105">
        <v>43100</v>
      </c>
      <c r="M321" s="42">
        <v>2</v>
      </c>
      <c r="N321" s="43">
        <v>2</v>
      </c>
      <c r="O321" s="106">
        <v>0</v>
      </c>
      <c r="P321" s="42">
        <f t="shared" si="16"/>
        <v>2</v>
      </c>
      <c r="Q321" s="42">
        <f t="shared" si="17"/>
        <v>100</v>
      </c>
      <c r="R321" s="191"/>
      <c r="S321" s="108">
        <f>VLOOKUP(C321,'[7]Sumado depto y gestion incorp1'!$A$2:$C$297,3,FALSE)</f>
        <v>948392890</v>
      </c>
      <c r="T321" s="108">
        <f>VLOOKUP(C321,'[7]Sumado depto y gestion incorp1'!$A$2:$D$297,4,FALSE)</f>
        <v>0</v>
      </c>
      <c r="U321" s="1">
        <f>VLOOKUP(C321,'[7]Sumado depto y gestion incorp1'!$A$2:$F$297,6,FALSE)</f>
        <v>792027950</v>
      </c>
      <c r="V321" s="108">
        <f>VLOOKUP(C321,'[7]Sumado depto y gestion incorp1'!$A$2:$G$297,7,FALSE)</f>
        <v>0</v>
      </c>
      <c r="W321" s="1">
        <f t="shared" si="13"/>
        <v>948392890</v>
      </c>
      <c r="X321" s="1">
        <f t="shared" si="14"/>
        <v>792027950</v>
      </c>
      <c r="Y321" s="99"/>
    </row>
    <row r="322" spans="1:25" ht="45" x14ac:dyDescent="0.25">
      <c r="A322" s="103" t="s">
        <v>1909</v>
      </c>
      <c r="B322" s="72"/>
      <c r="C322" s="72"/>
      <c r="D322" s="104"/>
      <c r="E322" s="39"/>
      <c r="F322" s="47" t="s">
        <v>3544</v>
      </c>
      <c r="G322" s="41" t="s">
        <v>414</v>
      </c>
      <c r="H322" s="40" t="s">
        <v>9</v>
      </c>
      <c r="I322" s="43">
        <v>12</v>
      </c>
      <c r="J322" s="44">
        <v>43009</v>
      </c>
      <c r="K322" s="105">
        <v>43009</v>
      </c>
      <c r="L322" s="105">
        <v>43100</v>
      </c>
      <c r="M322" s="42">
        <v>1</v>
      </c>
      <c r="N322" s="43">
        <v>0</v>
      </c>
      <c r="O322" s="106">
        <v>1</v>
      </c>
      <c r="P322" s="42">
        <f t="shared" si="16"/>
        <v>1</v>
      </c>
      <c r="Q322" s="42">
        <f t="shared" si="17"/>
        <v>100</v>
      </c>
      <c r="R322" s="192" t="s">
        <v>8096</v>
      </c>
      <c r="S322" s="108"/>
      <c r="T322" s="108"/>
      <c r="U322" s="1"/>
      <c r="V322" s="108"/>
      <c r="W322" s="1"/>
      <c r="X322" s="1"/>
      <c r="Y322" s="99"/>
    </row>
    <row r="323" spans="1:25" ht="45" x14ac:dyDescent="0.25">
      <c r="A323" s="103" t="s">
        <v>1909</v>
      </c>
      <c r="B323" s="72"/>
      <c r="C323" s="72"/>
      <c r="D323" s="104"/>
      <c r="E323" s="39"/>
      <c r="F323" s="47" t="s">
        <v>3545</v>
      </c>
      <c r="G323" s="41" t="s">
        <v>415</v>
      </c>
      <c r="H323" s="40" t="s">
        <v>9</v>
      </c>
      <c r="I323" s="43">
        <v>12</v>
      </c>
      <c r="J323" s="44">
        <v>43009</v>
      </c>
      <c r="K323" s="105">
        <v>43009</v>
      </c>
      <c r="L323" s="105">
        <v>43100</v>
      </c>
      <c r="M323" s="42">
        <v>1</v>
      </c>
      <c r="N323" s="43">
        <v>1</v>
      </c>
      <c r="O323" s="106">
        <v>0</v>
      </c>
      <c r="P323" s="42">
        <f t="shared" si="16"/>
        <v>1</v>
      </c>
      <c r="Q323" s="42">
        <f t="shared" si="17"/>
        <v>100</v>
      </c>
      <c r="R323" s="193" t="s">
        <v>8097</v>
      </c>
      <c r="S323" s="108"/>
      <c r="T323" s="108"/>
      <c r="U323" s="1"/>
      <c r="V323" s="108"/>
      <c r="W323" s="1"/>
      <c r="X323" s="1"/>
      <c r="Y323" s="99"/>
    </row>
    <row r="324" spans="1:25" ht="135" x14ac:dyDescent="0.25">
      <c r="A324" s="103" t="s">
        <v>1909</v>
      </c>
      <c r="B324" s="72"/>
      <c r="C324" s="72"/>
      <c r="D324" s="104"/>
      <c r="E324" s="39"/>
      <c r="F324" s="47" t="s">
        <v>3546</v>
      </c>
      <c r="G324" s="41" t="s">
        <v>416</v>
      </c>
      <c r="H324" s="40" t="s">
        <v>9</v>
      </c>
      <c r="I324" s="43">
        <v>12</v>
      </c>
      <c r="J324" s="44">
        <v>43009</v>
      </c>
      <c r="K324" s="105">
        <v>43009</v>
      </c>
      <c r="L324" s="105">
        <v>43100</v>
      </c>
      <c r="M324" s="42">
        <v>2</v>
      </c>
      <c r="N324" s="43">
        <v>0</v>
      </c>
      <c r="O324" s="106">
        <v>2</v>
      </c>
      <c r="P324" s="42">
        <f t="shared" si="16"/>
        <v>2</v>
      </c>
      <c r="Q324" s="42">
        <f t="shared" si="17"/>
        <v>100</v>
      </c>
      <c r="R324" s="192" t="s">
        <v>8098</v>
      </c>
      <c r="S324" s="108"/>
      <c r="T324" s="108"/>
      <c r="U324" s="1"/>
      <c r="V324" s="108"/>
      <c r="W324" s="1"/>
      <c r="X324" s="1"/>
      <c r="Y324" s="99"/>
    </row>
    <row r="325" spans="1:25" ht="45" x14ac:dyDescent="0.25">
      <c r="A325" s="103" t="s">
        <v>1909</v>
      </c>
      <c r="B325" s="72"/>
      <c r="C325" s="72"/>
      <c r="D325" s="104"/>
      <c r="E325" s="39"/>
      <c r="F325" s="47" t="s">
        <v>3520</v>
      </c>
      <c r="G325" s="41" t="s">
        <v>417</v>
      </c>
      <c r="H325" s="40" t="s">
        <v>20</v>
      </c>
      <c r="I325" s="43">
        <v>12</v>
      </c>
      <c r="J325" s="44">
        <v>43009</v>
      </c>
      <c r="K325" s="105">
        <v>43009</v>
      </c>
      <c r="L325" s="105">
        <v>43100</v>
      </c>
      <c r="M325" s="42">
        <v>100</v>
      </c>
      <c r="N325" s="43">
        <v>200</v>
      </c>
      <c r="O325" s="106">
        <v>0</v>
      </c>
      <c r="P325" s="42">
        <f t="shared" si="16"/>
        <v>200</v>
      </c>
      <c r="Q325" s="42">
        <f t="shared" si="17"/>
        <v>200</v>
      </c>
      <c r="R325" s="192" t="s">
        <v>8099</v>
      </c>
      <c r="S325" s="108"/>
      <c r="T325" s="108"/>
      <c r="U325" s="1"/>
      <c r="V325" s="108"/>
      <c r="W325" s="1"/>
      <c r="X325" s="1"/>
      <c r="Y325" s="99"/>
    </row>
    <row r="326" spans="1:25" ht="75" x14ac:dyDescent="0.25">
      <c r="A326" s="103" t="s">
        <v>1909</v>
      </c>
      <c r="B326" s="72" t="s">
        <v>3942</v>
      </c>
      <c r="C326" s="72" t="s">
        <v>438</v>
      </c>
      <c r="D326" s="104" t="s">
        <v>1690</v>
      </c>
      <c r="E326" s="39" t="s">
        <v>3944</v>
      </c>
      <c r="F326" s="47" t="s">
        <v>3518</v>
      </c>
      <c r="G326" s="41" t="s">
        <v>439</v>
      </c>
      <c r="H326" s="40" t="s">
        <v>9</v>
      </c>
      <c r="I326" s="43">
        <v>12</v>
      </c>
      <c r="J326" s="44">
        <v>43009</v>
      </c>
      <c r="K326" s="105">
        <v>43009</v>
      </c>
      <c r="L326" s="105">
        <v>43100</v>
      </c>
      <c r="M326" s="42">
        <v>9292</v>
      </c>
      <c r="N326" s="48">
        <v>1482.02</v>
      </c>
      <c r="O326" s="106">
        <v>9342</v>
      </c>
      <c r="P326" s="42">
        <f t="shared" si="16"/>
        <v>10824.02</v>
      </c>
      <c r="Q326" s="42">
        <f t="shared" si="17"/>
        <v>116.48751614291864</v>
      </c>
      <c r="R326" s="192" t="s">
        <v>8100</v>
      </c>
      <c r="S326" s="108">
        <f>VLOOKUP(C326,'[7]Sumado depto y gestion incorp1'!$A$2:$C$297,3,FALSE)</f>
        <v>187247783</v>
      </c>
      <c r="T326" s="108">
        <f>VLOOKUP(C326,'[7]Sumado depto y gestion incorp1'!$A$2:$D$297,4,FALSE)</f>
        <v>0</v>
      </c>
      <c r="U326" s="1">
        <f>VLOOKUP(C326,'[7]Sumado depto y gestion incorp1'!$A$2:$F$297,6,FALSE)</f>
        <v>164227501</v>
      </c>
      <c r="V326" s="108">
        <f>VLOOKUP(C326,'[7]Sumado depto y gestion incorp1'!$A$2:$G$297,7,FALSE)</f>
        <v>0</v>
      </c>
      <c r="W326" s="1">
        <f t="shared" ref="W326:W384" si="18">S326+T326+Z326</f>
        <v>187247783</v>
      </c>
      <c r="X326" s="1">
        <f t="shared" ref="X326:X384" si="19">U326+V326+Y326</f>
        <v>164227501</v>
      </c>
      <c r="Y326" s="99"/>
    </row>
    <row r="327" spans="1:25" ht="45" x14ac:dyDescent="0.25">
      <c r="A327" s="103" t="s">
        <v>1909</v>
      </c>
      <c r="B327" s="72"/>
      <c r="C327" s="72"/>
      <c r="D327" s="104"/>
      <c r="E327" s="39"/>
      <c r="F327" s="47" t="s">
        <v>3519</v>
      </c>
      <c r="G327" s="41" t="s">
        <v>440</v>
      </c>
      <c r="H327" s="40" t="s">
        <v>9</v>
      </c>
      <c r="I327" s="43">
        <v>12</v>
      </c>
      <c r="J327" s="44">
        <v>43009</v>
      </c>
      <c r="K327" s="105">
        <v>43009</v>
      </c>
      <c r="L327" s="105">
        <v>43100</v>
      </c>
      <c r="M327" s="42">
        <v>1</v>
      </c>
      <c r="N327" s="43">
        <v>9</v>
      </c>
      <c r="O327" s="106">
        <v>0</v>
      </c>
      <c r="P327" s="42">
        <f t="shared" si="16"/>
        <v>9</v>
      </c>
      <c r="Q327" s="42">
        <f t="shared" si="17"/>
        <v>900</v>
      </c>
      <c r="R327" s="192" t="s">
        <v>8097</v>
      </c>
      <c r="S327" s="108"/>
      <c r="T327" s="108"/>
      <c r="U327" s="1"/>
      <c r="V327" s="108"/>
      <c r="W327" s="1"/>
      <c r="X327" s="1"/>
      <c r="Y327" s="99"/>
    </row>
    <row r="328" spans="1:25" ht="45" x14ac:dyDescent="0.25">
      <c r="A328" s="103" t="s">
        <v>1909</v>
      </c>
      <c r="B328" s="72"/>
      <c r="C328" s="72"/>
      <c r="D328" s="104"/>
      <c r="E328" s="39"/>
      <c r="F328" s="47" t="s">
        <v>3544</v>
      </c>
      <c r="G328" s="41" t="s">
        <v>441</v>
      </c>
      <c r="H328" s="40" t="s">
        <v>9</v>
      </c>
      <c r="I328" s="43">
        <v>12</v>
      </c>
      <c r="J328" s="44">
        <v>43009</v>
      </c>
      <c r="K328" s="105">
        <v>43009</v>
      </c>
      <c r="L328" s="105">
        <v>43100</v>
      </c>
      <c r="M328" s="42">
        <v>1</v>
      </c>
      <c r="N328" s="43">
        <v>0</v>
      </c>
      <c r="O328" s="106">
        <v>1</v>
      </c>
      <c r="P328" s="42">
        <f t="shared" si="16"/>
        <v>1</v>
      </c>
      <c r="Q328" s="42">
        <f t="shared" si="17"/>
        <v>100</v>
      </c>
      <c r="R328" s="192" t="s">
        <v>8101</v>
      </c>
      <c r="S328" s="108"/>
      <c r="T328" s="108"/>
      <c r="U328" s="1"/>
      <c r="V328" s="108"/>
      <c r="W328" s="1"/>
      <c r="X328" s="1"/>
      <c r="Y328" s="99"/>
    </row>
    <row r="329" spans="1:25" ht="45" x14ac:dyDescent="0.25">
      <c r="A329" s="103" t="s">
        <v>1909</v>
      </c>
      <c r="B329" s="72"/>
      <c r="C329" s="72"/>
      <c r="D329" s="104"/>
      <c r="E329" s="39"/>
      <c r="F329" s="47" t="s">
        <v>3545</v>
      </c>
      <c r="G329" s="41" t="s">
        <v>442</v>
      </c>
      <c r="H329" s="40" t="s">
        <v>9</v>
      </c>
      <c r="I329" s="43">
        <v>12</v>
      </c>
      <c r="J329" s="44">
        <v>43009</v>
      </c>
      <c r="K329" s="105">
        <v>43009</v>
      </c>
      <c r="L329" s="105">
        <v>43100</v>
      </c>
      <c r="M329" s="42">
        <v>531</v>
      </c>
      <c r="N329" s="68">
        <v>422</v>
      </c>
      <c r="O329" s="106">
        <v>117</v>
      </c>
      <c r="P329" s="42">
        <f t="shared" si="16"/>
        <v>539</v>
      </c>
      <c r="Q329" s="42">
        <f t="shared" si="17"/>
        <v>101.50659133709981</v>
      </c>
      <c r="R329" s="192" t="s">
        <v>8101</v>
      </c>
      <c r="S329" s="108"/>
      <c r="T329" s="108"/>
      <c r="U329" s="1"/>
      <c r="V329" s="108"/>
      <c r="W329" s="1"/>
      <c r="X329" s="1"/>
      <c r="Y329" s="99"/>
    </row>
    <row r="330" spans="1:25" ht="75" x14ac:dyDescent="0.25">
      <c r="A330" s="103" t="s">
        <v>1909</v>
      </c>
      <c r="B330" s="72" t="s">
        <v>3942</v>
      </c>
      <c r="C330" s="72" t="s">
        <v>536</v>
      </c>
      <c r="D330" s="104" t="s">
        <v>1706</v>
      </c>
      <c r="E330" s="39" t="s">
        <v>3945</v>
      </c>
      <c r="F330" s="47" t="s">
        <v>3545</v>
      </c>
      <c r="G330" s="41" t="s">
        <v>537</v>
      </c>
      <c r="H330" s="40" t="s">
        <v>9</v>
      </c>
      <c r="I330" s="43">
        <v>12</v>
      </c>
      <c r="J330" s="44">
        <v>43009</v>
      </c>
      <c r="K330" s="105">
        <v>43009</v>
      </c>
      <c r="L330" s="105">
        <v>43100</v>
      </c>
      <c r="M330" s="42">
        <v>4873</v>
      </c>
      <c r="N330" s="43">
        <v>3363</v>
      </c>
      <c r="O330" s="106">
        <v>1808</v>
      </c>
      <c r="P330" s="42">
        <f t="shared" si="16"/>
        <v>5171</v>
      </c>
      <c r="Q330" s="42">
        <f t="shared" si="17"/>
        <v>106.1153293658937</v>
      </c>
      <c r="R330" s="192" t="s">
        <v>8102</v>
      </c>
      <c r="S330" s="108">
        <f>VLOOKUP(C330,'[7]Sumado depto y gestion incorp1'!$A$2:$C$297,3,FALSE)</f>
        <v>1618121415</v>
      </c>
      <c r="T330" s="108">
        <f>VLOOKUP(C330,'[7]Sumado depto y gestion incorp1'!$A$2:$D$297,4,FALSE)</f>
        <v>0</v>
      </c>
      <c r="U330" s="1">
        <f>VLOOKUP(C330,'[7]Sumado depto y gestion incorp1'!$A$2:$F$297,6,FALSE)</f>
        <v>1470373880</v>
      </c>
      <c r="V330" s="108">
        <f>VLOOKUP(C330,'[7]Sumado depto y gestion incorp1'!$A$2:$G$297,7,FALSE)</f>
        <v>0</v>
      </c>
      <c r="W330" s="1">
        <f t="shared" si="18"/>
        <v>1618121415</v>
      </c>
      <c r="X330" s="1">
        <f t="shared" si="19"/>
        <v>1470373880</v>
      </c>
      <c r="Y330" s="99"/>
    </row>
    <row r="331" spans="1:25" ht="45" x14ac:dyDescent="0.25">
      <c r="A331" s="103" t="s">
        <v>1909</v>
      </c>
      <c r="B331" s="72"/>
      <c r="C331" s="72"/>
      <c r="D331" s="104"/>
      <c r="E331" s="39"/>
      <c r="F331" s="47" t="s">
        <v>3546</v>
      </c>
      <c r="G331" s="41" t="s">
        <v>538</v>
      </c>
      <c r="H331" s="40" t="s">
        <v>9</v>
      </c>
      <c r="I331" s="43">
        <v>12</v>
      </c>
      <c r="J331" s="44">
        <v>43009</v>
      </c>
      <c r="K331" s="105">
        <v>43009</v>
      </c>
      <c r="L331" s="105">
        <v>43100</v>
      </c>
      <c r="M331" s="42">
        <v>5700</v>
      </c>
      <c r="N331" s="43">
        <v>4471</v>
      </c>
      <c r="O331" s="106">
        <v>2229</v>
      </c>
      <c r="P331" s="42">
        <f t="shared" si="16"/>
        <v>6700</v>
      </c>
      <c r="Q331" s="42">
        <f t="shared" si="17"/>
        <v>117.54385964912282</v>
      </c>
      <c r="R331" s="192" t="s">
        <v>8102</v>
      </c>
      <c r="S331" s="108"/>
      <c r="T331" s="108"/>
      <c r="U331" s="1"/>
      <c r="V331" s="108"/>
      <c r="W331" s="1"/>
      <c r="X331" s="1"/>
      <c r="Y331" s="99"/>
    </row>
    <row r="332" spans="1:25" ht="60" x14ac:dyDescent="0.25">
      <c r="A332" s="103" t="s">
        <v>1909</v>
      </c>
      <c r="B332" s="72"/>
      <c r="C332" s="72"/>
      <c r="D332" s="104"/>
      <c r="E332" s="39"/>
      <c r="F332" s="47" t="s">
        <v>3520</v>
      </c>
      <c r="G332" s="41" t="s">
        <v>539</v>
      </c>
      <c r="H332" s="40" t="s">
        <v>9</v>
      </c>
      <c r="I332" s="43">
        <v>12</v>
      </c>
      <c r="J332" s="44">
        <v>43009</v>
      </c>
      <c r="K332" s="105">
        <v>43009</v>
      </c>
      <c r="L332" s="105">
        <v>43100</v>
      </c>
      <c r="M332" s="42">
        <v>726</v>
      </c>
      <c r="N332" s="43">
        <v>583</v>
      </c>
      <c r="O332" s="106">
        <v>287</v>
      </c>
      <c r="P332" s="42">
        <f t="shared" si="16"/>
        <v>870</v>
      </c>
      <c r="Q332" s="42">
        <f t="shared" si="17"/>
        <v>119.83471074380165</v>
      </c>
      <c r="R332" s="192" t="s">
        <v>8103</v>
      </c>
      <c r="S332" s="108"/>
      <c r="T332" s="108"/>
      <c r="U332" s="1"/>
      <c r="V332" s="108"/>
      <c r="W332" s="1"/>
      <c r="X332" s="1"/>
      <c r="Y332" s="99"/>
    </row>
    <row r="333" spans="1:25" ht="45" x14ac:dyDescent="0.25">
      <c r="A333" s="103" t="s">
        <v>1909</v>
      </c>
      <c r="B333" s="72"/>
      <c r="C333" s="72"/>
      <c r="D333" s="104"/>
      <c r="E333" s="39"/>
      <c r="F333" s="47" t="s">
        <v>3522</v>
      </c>
      <c r="G333" s="41" t="s">
        <v>540</v>
      </c>
      <c r="H333" s="40" t="s">
        <v>9</v>
      </c>
      <c r="I333" s="43">
        <v>12</v>
      </c>
      <c r="J333" s="44">
        <v>43009</v>
      </c>
      <c r="K333" s="105">
        <v>43009</v>
      </c>
      <c r="L333" s="105">
        <v>43100</v>
      </c>
      <c r="M333" s="42">
        <v>160</v>
      </c>
      <c r="N333" s="43">
        <v>0</v>
      </c>
      <c r="O333" s="106">
        <v>160</v>
      </c>
      <c r="P333" s="42">
        <f t="shared" si="16"/>
        <v>160</v>
      </c>
      <c r="Q333" s="42">
        <f t="shared" si="17"/>
        <v>100</v>
      </c>
      <c r="R333" s="192" t="s">
        <v>8104</v>
      </c>
      <c r="S333" s="108"/>
      <c r="T333" s="108"/>
      <c r="U333" s="1"/>
      <c r="V333" s="108"/>
      <c r="W333" s="1"/>
      <c r="X333" s="1"/>
      <c r="Y333" s="99"/>
    </row>
    <row r="334" spans="1:25" ht="45" x14ac:dyDescent="0.25">
      <c r="A334" s="103" t="s">
        <v>1909</v>
      </c>
      <c r="B334" s="72"/>
      <c r="C334" s="72"/>
      <c r="D334" s="104"/>
      <c r="E334" s="39"/>
      <c r="F334" s="47" t="s">
        <v>3523</v>
      </c>
      <c r="G334" s="41" t="s">
        <v>517</v>
      </c>
      <c r="H334" s="40" t="s">
        <v>9</v>
      </c>
      <c r="I334" s="43">
        <v>12</v>
      </c>
      <c r="J334" s="44">
        <v>43009</v>
      </c>
      <c r="K334" s="105">
        <v>43009</v>
      </c>
      <c r="L334" s="105">
        <v>43100</v>
      </c>
      <c r="M334" s="42">
        <v>1</v>
      </c>
      <c r="N334" s="43">
        <v>2</v>
      </c>
      <c r="O334" s="106">
        <v>0</v>
      </c>
      <c r="P334" s="42">
        <f t="shared" si="16"/>
        <v>2</v>
      </c>
      <c r="Q334" s="42">
        <f t="shared" si="17"/>
        <v>200</v>
      </c>
      <c r="R334" s="192" t="s">
        <v>8097</v>
      </c>
      <c r="S334" s="108"/>
      <c r="T334" s="108"/>
      <c r="U334" s="1"/>
      <c r="V334" s="108"/>
      <c r="W334" s="1"/>
      <c r="X334" s="1"/>
      <c r="Y334" s="99"/>
    </row>
    <row r="335" spans="1:25" ht="45" x14ac:dyDescent="0.25">
      <c r="A335" s="103" t="s">
        <v>1909</v>
      </c>
      <c r="B335" s="72"/>
      <c r="C335" s="72"/>
      <c r="D335" s="104"/>
      <c r="E335" s="39"/>
      <c r="F335" s="47" t="s">
        <v>3524</v>
      </c>
      <c r="G335" s="41" t="s">
        <v>541</v>
      </c>
      <c r="H335" s="40" t="s">
        <v>9</v>
      </c>
      <c r="I335" s="43">
        <v>12</v>
      </c>
      <c r="J335" s="44">
        <v>43009</v>
      </c>
      <c r="K335" s="105">
        <v>43009</v>
      </c>
      <c r="L335" s="105">
        <v>43100</v>
      </c>
      <c r="M335" s="42">
        <v>1</v>
      </c>
      <c r="N335" s="43">
        <v>0</v>
      </c>
      <c r="O335" s="106">
        <v>1</v>
      </c>
      <c r="P335" s="42">
        <f t="shared" si="16"/>
        <v>1</v>
      </c>
      <c r="Q335" s="42">
        <f t="shared" si="17"/>
        <v>100</v>
      </c>
      <c r="R335" s="192" t="s">
        <v>8105</v>
      </c>
      <c r="S335" s="108"/>
      <c r="T335" s="108"/>
      <c r="U335" s="1"/>
      <c r="V335" s="108"/>
      <c r="W335" s="1"/>
      <c r="X335" s="1"/>
      <c r="Y335" s="99"/>
    </row>
    <row r="336" spans="1:25" ht="45" x14ac:dyDescent="0.25">
      <c r="A336" s="103" t="s">
        <v>1909</v>
      </c>
      <c r="B336" s="72"/>
      <c r="C336" s="72"/>
      <c r="D336" s="104"/>
      <c r="E336" s="39"/>
      <c r="F336" s="47" t="s">
        <v>3525</v>
      </c>
      <c r="G336" s="41" t="s">
        <v>542</v>
      </c>
      <c r="H336" s="40" t="s">
        <v>9</v>
      </c>
      <c r="I336" s="43">
        <v>12</v>
      </c>
      <c r="J336" s="44">
        <v>43009</v>
      </c>
      <c r="K336" s="105">
        <v>43009</v>
      </c>
      <c r="L336" s="105">
        <v>43100</v>
      </c>
      <c r="M336" s="42">
        <v>1844</v>
      </c>
      <c r="N336" s="43">
        <v>1001</v>
      </c>
      <c r="O336" s="194">
        <v>938</v>
      </c>
      <c r="P336" s="42">
        <f t="shared" si="16"/>
        <v>1939</v>
      </c>
      <c r="Q336" s="42">
        <f t="shared" si="17"/>
        <v>105.15184381778741</v>
      </c>
      <c r="R336" s="192" t="s">
        <v>8106</v>
      </c>
      <c r="S336" s="108"/>
      <c r="T336" s="108"/>
      <c r="U336" s="1"/>
      <c r="V336" s="108"/>
      <c r="W336" s="1"/>
      <c r="X336" s="1"/>
      <c r="Y336" s="99"/>
    </row>
    <row r="337" spans="1:25" ht="60" x14ac:dyDescent="0.25">
      <c r="A337" s="103" t="s">
        <v>1909</v>
      </c>
      <c r="B337" s="72" t="s">
        <v>3942</v>
      </c>
      <c r="C337" s="72" t="s">
        <v>418</v>
      </c>
      <c r="D337" s="104" t="s">
        <v>1686</v>
      </c>
      <c r="E337" s="39" t="s">
        <v>3946</v>
      </c>
      <c r="F337" s="47" t="s">
        <v>3518</v>
      </c>
      <c r="G337" s="41" t="s">
        <v>419</v>
      </c>
      <c r="H337" s="40" t="s">
        <v>9</v>
      </c>
      <c r="I337" s="43">
        <v>12</v>
      </c>
      <c r="J337" s="44">
        <v>43009</v>
      </c>
      <c r="K337" s="105">
        <v>43009</v>
      </c>
      <c r="L337" s="105">
        <v>43100</v>
      </c>
      <c r="M337" s="42">
        <v>200</v>
      </c>
      <c r="N337" s="43">
        <v>226</v>
      </c>
      <c r="O337" s="106">
        <v>0</v>
      </c>
      <c r="P337" s="42">
        <f t="shared" si="16"/>
        <v>226</v>
      </c>
      <c r="Q337" s="42">
        <f t="shared" si="17"/>
        <v>112.99999999999999</v>
      </c>
      <c r="R337" s="192" t="s">
        <v>8107</v>
      </c>
      <c r="S337" s="108">
        <f>VLOOKUP(C337,'[7]Sumado depto y gestion incorp1'!$A$2:$C$297,3,FALSE)</f>
        <v>15287532354</v>
      </c>
      <c r="T337" s="108">
        <f>VLOOKUP(C337,'[7]Sumado depto y gestion incorp1'!$A$2:$D$297,4,FALSE)</f>
        <v>0</v>
      </c>
      <c r="U337" s="1">
        <f>VLOOKUP(C337,'[7]Sumado depto y gestion incorp1'!$A$2:$F$297,6,FALSE)</f>
        <v>7572709476</v>
      </c>
      <c r="V337" s="108">
        <f>VLOOKUP(C337,'[7]Sumado depto y gestion incorp1'!$A$2:$G$297,7,FALSE)</f>
        <v>0</v>
      </c>
      <c r="W337" s="1">
        <f t="shared" si="18"/>
        <v>15287532354</v>
      </c>
      <c r="X337" s="1">
        <f t="shared" si="19"/>
        <v>7572709476</v>
      </c>
      <c r="Y337" s="99"/>
    </row>
    <row r="338" spans="1:25" ht="45" x14ac:dyDescent="0.25">
      <c r="A338" s="103" t="s">
        <v>1909</v>
      </c>
      <c r="B338" s="72"/>
      <c r="C338" s="72"/>
      <c r="D338" s="104"/>
      <c r="E338" s="39"/>
      <c r="F338" s="47" t="s">
        <v>3519</v>
      </c>
      <c r="G338" s="41" t="s">
        <v>415</v>
      </c>
      <c r="H338" s="40" t="s">
        <v>9</v>
      </c>
      <c r="I338" s="43">
        <v>12</v>
      </c>
      <c r="J338" s="44">
        <v>43009</v>
      </c>
      <c r="K338" s="105">
        <v>43009</v>
      </c>
      <c r="L338" s="105">
        <v>43100</v>
      </c>
      <c r="M338" s="42">
        <v>1</v>
      </c>
      <c r="N338" s="43">
        <v>2</v>
      </c>
      <c r="O338" s="106">
        <v>0</v>
      </c>
      <c r="P338" s="42">
        <f t="shared" si="16"/>
        <v>2</v>
      </c>
      <c r="Q338" s="42">
        <f t="shared" si="17"/>
        <v>200</v>
      </c>
      <c r="R338" s="193" t="s">
        <v>8097</v>
      </c>
      <c r="S338" s="108"/>
      <c r="T338" s="108"/>
      <c r="U338" s="1"/>
      <c r="V338" s="108"/>
      <c r="W338" s="1"/>
      <c r="X338" s="1"/>
      <c r="Y338" s="99"/>
    </row>
    <row r="339" spans="1:25" ht="60" x14ac:dyDescent="0.25">
      <c r="A339" s="103" t="s">
        <v>1909</v>
      </c>
      <c r="B339" s="72"/>
      <c r="C339" s="72"/>
      <c r="D339" s="104"/>
      <c r="E339" s="39"/>
      <c r="F339" s="47" t="s">
        <v>3544</v>
      </c>
      <c r="G339" s="41" t="s">
        <v>420</v>
      </c>
      <c r="H339" s="40" t="s">
        <v>9</v>
      </c>
      <c r="I339" s="43">
        <v>12</v>
      </c>
      <c r="J339" s="44">
        <v>43009</v>
      </c>
      <c r="K339" s="105">
        <v>43009</v>
      </c>
      <c r="L339" s="105">
        <v>43100</v>
      </c>
      <c r="M339" s="42">
        <v>1</v>
      </c>
      <c r="N339" s="43">
        <v>0</v>
      </c>
      <c r="O339" s="106">
        <v>1</v>
      </c>
      <c r="P339" s="42">
        <f t="shared" si="16"/>
        <v>1</v>
      </c>
      <c r="Q339" s="42">
        <f t="shared" si="17"/>
        <v>100</v>
      </c>
      <c r="R339" s="192" t="s">
        <v>8108</v>
      </c>
      <c r="S339" s="108"/>
      <c r="T339" s="108"/>
      <c r="U339" s="1"/>
      <c r="V339" s="108"/>
      <c r="W339" s="1"/>
      <c r="X339" s="1"/>
      <c r="Y339" s="99"/>
    </row>
    <row r="340" spans="1:25" ht="90" x14ac:dyDescent="0.25">
      <c r="A340" s="103" t="s">
        <v>1909</v>
      </c>
      <c r="B340" s="72"/>
      <c r="C340" s="72"/>
      <c r="D340" s="104"/>
      <c r="E340" s="39"/>
      <c r="F340" s="47" t="s">
        <v>3545</v>
      </c>
      <c r="G340" s="41" t="s">
        <v>421</v>
      </c>
      <c r="H340" s="40" t="s">
        <v>9</v>
      </c>
      <c r="I340" s="43">
        <v>12</v>
      </c>
      <c r="J340" s="44">
        <v>43009</v>
      </c>
      <c r="K340" s="105">
        <v>43009</v>
      </c>
      <c r="L340" s="105">
        <v>43100</v>
      </c>
      <c r="M340" s="42">
        <v>2500</v>
      </c>
      <c r="N340" s="43">
        <v>1512</v>
      </c>
      <c r="O340" s="106">
        <v>1193</v>
      </c>
      <c r="P340" s="42">
        <f t="shared" si="16"/>
        <v>2705</v>
      </c>
      <c r="Q340" s="42">
        <f t="shared" si="17"/>
        <v>108.2</v>
      </c>
      <c r="R340" s="192" t="s">
        <v>8109</v>
      </c>
      <c r="S340" s="108"/>
      <c r="T340" s="108"/>
      <c r="U340" s="1"/>
      <c r="V340" s="108"/>
      <c r="W340" s="1"/>
      <c r="X340" s="1"/>
      <c r="Y340" s="99"/>
    </row>
    <row r="341" spans="1:25" ht="105" x14ac:dyDescent="0.25">
      <c r="A341" s="103" t="s">
        <v>1909</v>
      </c>
      <c r="B341" s="72"/>
      <c r="C341" s="72"/>
      <c r="D341" s="104"/>
      <c r="E341" s="39"/>
      <c r="F341" s="47" t="s">
        <v>3493</v>
      </c>
      <c r="G341" s="41" t="s">
        <v>2009</v>
      </c>
      <c r="H341" s="40" t="s">
        <v>470</v>
      </c>
      <c r="I341" s="43">
        <v>10</v>
      </c>
      <c r="J341" s="44">
        <v>43009</v>
      </c>
      <c r="K341" s="105">
        <v>43009</v>
      </c>
      <c r="L341" s="105">
        <v>43100</v>
      </c>
      <c r="M341" s="42">
        <v>2</v>
      </c>
      <c r="N341" s="43">
        <v>2</v>
      </c>
      <c r="O341" s="106">
        <v>2</v>
      </c>
      <c r="P341" s="42">
        <f t="shared" si="16"/>
        <v>4</v>
      </c>
      <c r="Q341" s="42">
        <f t="shared" si="17"/>
        <v>200</v>
      </c>
      <c r="R341" s="192" t="s">
        <v>8110</v>
      </c>
      <c r="S341" s="108"/>
      <c r="T341" s="108"/>
      <c r="U341" s="1"/>
      <c r="V341" s="108"/>
      <c r="W341" s="1"/>
      <c r="X341" s="1"/>
      <c r="Y341" s="99"/>
    </row>
    <row r="342" spans="1:25" ht="60" x14ac:dyDescent="0.25">
      <c r="A342" s="103" t="s">
        <v>1909</v>
      </c>
      <c r="B342" s="72" t="s">
        <v>3947</v>
      </c>
      <c r="C342" s="72" t="s">
        <v>422</v>
      </c>
      <c r="D342" s="104" t="s">
        <v>1687</v>
      </c>
      <c r="E342" s="39" t="s">
        <v>3948</v>
      </c>
      <c r="F342" s="47" t="s">
        <v>3517</v>
      </c>
      <c r="G342" s="41" t="s">
        <v>423</v>
      </c>
      <c r="H342" s="40" t="s">
        <v>9</v>
      </c>
      <c r="I342" s="43">
        <v>12</v>
      </c>
      <c r="J342" s="44">
        <v>43009</v>
      </c>
      <c r="K342" s="105">
        <v>43009</v>
      </c>
      <c r="L342" s="105">
        <v>43100</v>
      </c>
      <c r="M342" s="42">
        <v>1</v>
      </c>
      <c r="N342" s="48">
        <v>0.75</v>
      </c>
      <c r="O342" s="195">
        <v>0.25</v>
      </c>
      <c r="P342" s="42">
        <f t="shared" si="16"/>
        <v>1</v>
      </c>
      <c r="Q342" s="42">
        <f t="shared" si="17"/>
        <v>100</v>
      </c>
      <c r="R342" s="192"/>
      <c r="S342" s="108">
        <f>VLOOKUP(C342,'[7]Sumado depto y gestion incorp1'!$A$2:$C$297,3,FALSE)</f>
        <v>6144460076</v>
      </c>
      <c r="T342" s="108">
        <f>VLOOKUP(C342,'[7]Sumado depto y gestion incorp1'!$A$2:$D$297,4,FALSE)</f>
        <v>0</v>
      </c>
      <c r="U342" s="1">
        <f>VLOOKUP(C342,'[7]Sumado depto y gestion incorp1'!$A$2:$F$297,6,FALSE)</f>
        <v>4826384213</v>
      </c>
      <c r="V342" s="108">
        <f>VLOOKUP(C342,'[7]Sumado depto y gestion incorp1'!$A$2:$G$297,7,FALSE)</f>
        <v>0</v>
      </c>
      <c r="W342" s="1">
        <f t="shared" si="18"/>
        <v>6144460076</v>
      </c>
      <c r="X342" s="1">
        <f t="shared" si="19"/>
        <v>4826384213</v>
      </c>
      <c r="Y342" s="99"/>
    </row>
    <row r="343" spans="1:25" ht="45" x14ac:dyDescent="0.25">
      <c r="A343" s="103" t="s">
        <v>1909</v>
      </c>
      <c r="B343" s="72"/>
      <c r="C343" s="72"/>
      <c r="D343" s="104"/>
      <c r="E343" s="39"/>
      <c r="F343" s="47" t="s">
        <v>3518</v>
      </c>
      <c r="G343" s="41" t="s">
        <v>424</v>
      </c>
      <c r="H343" s="40" t="s">
        <v>9</v>
      </c>
      <c r="I343" s="43">
        <v>12</v>
      </c>
      <c r="J343" s="44">
        <v>43009</v>
      </c>
      <c r="K343" s="105">
        <v>43009</v>
      </c>
      <c r="L343" s="105">
        <v>43100</v>
      </c>
      <c r="M343" s="42">
        <v>1</v>
      </c>
      <c r="N343" s="43">
        <v>2</v>
      </c>
      <c r="O343" s="106">
        <v>0</v>
      </c>
      <c r="P343" s="42">
        <f t="shared" si="16"/>
        <v>2</v>
      </c>
      <c r="Q343" s="42">
        <f t="shared" si="17"/>
        <v>200</v>
      </c>
      <c r="R343" s="192"/>
      <c r="S343" s="108"/>
      <c r="T343" s="108"/>
      <c r="U343" s="1"/>
      <c r="V343" s="108"/>
      <c r="W343" s="1"/>
      <c r="X343" s="1"/>
      <c r="Y343" s="99"/>
    </row>
    <row r="344" spans="1:25" ht="180" x14ac:dyDescent="0.25">
      <c r="A344" s="103" t="s">
        <v>1909</v>
      </c>
      <c r="B344" s="72"/>
      <c r="C344" s="72"/>
      <c r="D344" s="104"/>
      <c r="E344" s="39"/>
      <c r="F344" s="47" t="s">
        <v>3519</v>
      </c>
      <c r="G344" s="41" t="s">
        <v>425</v>
      </c>
      <c r="H344" s="40" t="s">
        <v>9</v>
      </c>
      <c r="I344" s="43">
        <v>12</v>
      </c>
      <c r="J344" s="44">
        <v>43009</v>
      </c>
      <c r="K344" s="105">
        <v>43009</v>
      </c>
      <c r="L344" s="105">
        <v>43100</v>
      </c>
      <c r="M344" s="42">
        <v>51168</v>
      </c>
      <c r="N344" s="43">
        <v>127646</v>
      </c>
      <c r="O344" s="106">
        <v>15113</v>
      </c>
      <c r="P344" s="42">
        <f t="shared" si="16"/>
        <v>142759</v>
      </c>
      <c r="Q344" s="42">
        <f t="shared" si="17"/>
        <v>279.00054721701065</v>
      </c>
      <c r="R344" s="196" t="s">
        <v>8111</v>
      </c>
      <c r="S344" s="108"/>
      <c r="T344" s="108"/>
      <c r="U344" s="1"/>
      <c r="V344" s="108"/>
      <c r="W344" s="1"/>
      <c r="X344" s="1"/>
      <c r="Y344" s="99"/>
    </row>
    <row r="345" spans="1:25" ht="195" x14ac:dyDescent="0.25">
      <c r="A345" s="103" t="s">
        <v>1909</v>
      </c>
      <c r="B345" s="72" t="s">
        <v>3942</v>
      </c>
      <c r="C345" s="72" t="s">
        <v>426</v>
      </c>
      <c r="D345" s="104" t="s">
        <v>1688</v>
      </c>
      <c r="E345" s="39" t="s">
        <v>3949</v>
      </c>
      <c r="F345" s="47" t="s">
        <v>3519</v>
      </c>
      <c r="G345" s="41" t="s">
        <v>427</v>
      </c>
      <c r="H345" s="40" t="s">
        <v>9</v>
      </c>
      <c r="I345" s="43">
        <v>12</v>
      </c>
      <c r="J345" s="44">
        <v>43009</v>
      </c>
      <c r="K345" s="105">
        <v>43009</v>
      </c>
      <c r="L345" s="105">
        <v>43100</v>
      </c>
      <c r="M345" s="42">
        <v>3</v>
      </c>
      <c r="N345" s="43">
        <v>2</v>
      </c>
      <c r="O345" s="106">
        <v>3</v>
      </c>
      <c r="P345" s="42">
        <f t="shared" si="16"/>
        <v>5</v>
      </c>
      <c r="Q345" s="42">
        <f t="shared" si="17"/>
        <v>166.66666666666669</v>
      </c>
      <c r="R345" s="197" t="s">
        <v>8112</v>
      </c>
      <c r="S345" s="108">
        <f>VLOOKUP(C345,'[7]Sumado depto y gestion incorp1'!$A$2:$C$297,3,FALSE)</f>
        <v>1367704557</v>
      </c>
      <c r="T345" s="108">
        <f>VLOOKUP(C345,'[7]Sumado depto y gestion incorp1'!$A$2:$D$297,4,FALSE)</f>
        <v>0</v>
      </c>
      <c r="U345" s="1">
        <f>VLOOKUP(C345,'[7]Sumado depto y gestion incorp1'!$A$2:$F$297,6,FALSE)</f>
        <v>1044926810</v>
      </c>
      <c r="V345" s="108">
        <f>VLOOKUP(C345,'[7]Sumado depto y gestion incorp1'!$A$2:$G$297,7,FALSE)</f>
        <v>0</v>
      </c>
      <c r="W345" s="1">
        <f t="shared" si="18"/>
        <v>1367704557</v>
      </c>
      <c r="X345" s="1">
        <f t="shared" si="19"/>
        <v>1044926810</v>
      </c>
      <c r="Y345" s="99"/>
    </row>
    <row r="346" spans="1:25" ht="90" x14ac:dyDescent="0.25">
      <c r="A346" s="103" t="s">
        <v>1909</v>
      </c>
      <c r="B346" s="72"/>
      <c r="C346" s="72"/>
      <c r="D346" s="104"/>
      <c r="E346" s="39"/>
      <c r="F346" s="47" t="s">
        <v>3544</v>
      </c>
      <c r="G346" s="41" t="s">
        <v>428</v>
      </c>
      <c r="H346" s="40" t="s">
        <v>9</v>
      </c>
      <c r="I346" s="43">
        <v>12</v>
      </c>
      <c r="J346" s="44">
        <v>43009</v>
      </c>
      <c r="K346" s="105">
        <v>43009</v>
      </c>
      <c r="L346" s="105">
        <v>43100</v>
      </c>
      <c r="M346" s="42">
        <v>5</v>
      </c>
      <c r="N346" s="43">
        <v>4</v>
      </c>
      <c r="O346" s="194">
        <v>1</v>
      </c>
      <c r="P346" s="42">
        <f t="shared" si="16"/>
        <v>5</v>
      </c>
      <c r="Q346" s="42">
        <f t="shared" si="17"/>
        <v>100</v>
      </c>
      <c r="R346" s="196" t="s">
        <v>8113</v>
      </c>
      <c r="S346" s="108"/>
      <c r="T346" s="108"/>
      <c r="U346" s="1"/>
      <c r="V346" s="108"/>
      <c r="W346" s="1"/>
      <c r="X346" s="1"/>
      <c r="Y346" s="99"/>
    </row>
    <row r="347" spans="1:25" ht="90" x14ac:dyDescent="0.25">
      <c r="A347" s="103" t="s">
        <v>1909</v>
      </c>
      <c r="B347" s="72"/>
      <c r="C347" s="72"/>
      <c r="D347" s="104"/>
      <c r="E347" s="39"/>
      <c r="F347" s="47" t="s">
        <v>3545</v>
      </c>
      <c r="G347" s="41" t="s">
        <v>429</v>
      </c>
      <c r="H347" s="40" t="s">
        <v>9</v>
      </c>
      <c r="I347" s="43">
        <v>12</v>
      </c>
      <c r="J347" s="44">
        <v>43009</v>
      </c>
      <c r="K347" s="105">
        <v>43009</v>
      </c>
      <c r="L347" s="105">
        <v>43100</v>
      </c>
      <c r="M347" s="42">
        <v>1</v>
      </c>
      <c r="N347" s="43">
        <v>1</v>
      </c>
      <c r="O347" s="106">
        <v>0</v>
      </c>
      <c r="P347" s="42">
        <f t="shared" si="16"/>
        <v>1</v>
      </c>
      <c r="Q347" s="42">
        <f t="shared" si="17"/>
        <v>100</v>
      </c>
      <c r="R347" s="192" t="s">
        <v>8114</v>
      </c>
      <c r="S347" s="108"/>
      <c r="T347" s="108"/>
      <c r="U347" s="1"/>
      <c r="V347" s="108"/>
      <c r="W347" s="1"/>
      <c r="X347" s="1"/>
      <c r="Y347" s="99"/>
    </row>
    <row r="348" spans="1:25" ht="45" x14ac:dyDescent="0.25">
      <c r="A348" s="103" t="s">
        <v>1909</v>
      </c>
      <c r="B348" s="72"/>
      <c r="C348" s="72"/>
      <c r="D348" s="104"/>
      <c r="E348" s="39"/>
      <c r="F348" s="47" t="s">
        <v>3546</v>
      </c>
      <c r="G348" s="41" t="s">
        <v>424</v>
      </c>
      <c r="H348" s="40" t="s">
        <v>9</v>
      </c>
      <c r="I348" s="43">
        <v>12</v>
      </c>
      <c r="J348" s="44">
        <v>43009</v>
      </c>
      <c r="K348" s="105">
        <v>43009</v>
      </c>
      <c r="L348" s="105">
        <v>43100</v>
      </c>
      <c r="M348" s="42">
        <v>1</v>
      </c>
      <c r="N348" s="43">
        <v>2</v>
      </c>
      <c r="O348" s="198">
        <v>0</v>
      </c>
      <c r="P348" s="42">
        <f t="shared" si="16"/>
        <v>2</v>
      </c>
      <c r="Q348" s="42">
        <f t="shared" si="17"/>
        <v>200</v>
      </c>
      <c r="R348" s="199" t="s">
        <v>8097</v>
      </c>
      <c r="S348" s="108"/>
      <c r="T348" s="108"/>
      <c r="U348" s="1"/>
      <c r="V348" s="108"/>
      <c r="W348" s="1"/>
      <c r="X348" s="1"/>
      <c r="Y348" s="99"/>
    </row>
    <row r="349" spans="1:25" ht="105" x14ac:dyDescent="0.25">
      <c r="A349" s="103" t="s">
        <v>1909</v>
      </c>
      <c r="B349" s="72"/>
      <c r="C349" s="72"/>
      <c r="D349" s="104"/>
      <c r="E349" s="39"/>
      <c r="F349" s="47" t="s">
        <v>3520</v>
      </c>
      <c r="G349" s="41" t="s">
        <v>430</v>
      </c>
      <c r="H349" s="40" t="s">
        <v>9</v>
      </c>
      <c r="I349" s="43">
        <v>12</v>
      </c>
      <c r="J349" s="44">
        <v>43009</v>
      </c>
      <c r="K349" s="105">
        <v>43009</v>
      </c>
      <c r="L349" s="105">
        <v>43100</v>
      </c>
      <c r="M349" s="42">
        <v>1</v>
      </c>
      <c r="N349" s="43">
        <v>2</v>
      </c>
      <c r="O349" s="194">
        <v>0</v>
      </c>
      <c r="P349" s="42">
        <f t="shared" si="16"/>
        <v>2</v>
      </c>
      <c r="Q349" s="42">
        <f t="shared" si="17"/>
        <v>200</v>
      </c>
      <c r="R349" s="200" t="s">
        <v>8115</v>
      </c>
      <c r="S349" s="108"/>
      <c r="T349" s="108"/>
      <c r="U349" s="1"/>
      <c r="V349" s="108"/>
      <c r="W349" s="1"/>
      <c r="X349" s="1"/>
      <c r="Y349" s="99"/>
    </row>
    <row r="350" spans="1:25" ht="60" x14ac:dyDescent="0.25">
      <c r="A350" s="103" t="s">
        <v>1909</v>
      </c>
      <c r="B350" s="72" t="s">
        <v>3942</v>
      </c>
      <c r="C350" s="72" t="s">
        <v>431</v>
      </c>
      <c r="D350" s="104" t="s">
        <v>1689</v>
      </c>
      <c r="E350" s="39" t="s">
        <v>3950</v>
      </c>
      <c r="F350" s="47" t="s">
        <v>3544</v>
      </c>
      <c r="G350" s="41" t="s">
        <v>432</v>
      </c>
      <c r="H350" s="40" t="s">
        <v>9</v>
      </c>
      <c r="I350" s="43">
        <v>12</v>
      </c>
      <c r="J350" s="44">
        <v>43009</v>
      </c>
      <c r="K350" s="105">
        <v>43009</v>
      </c>
      <c r="L350" s="105">
        <v>43100</v>
      </c>
      <c r="M350" s="42">
        <v>10000</v>
      </c>
      <c r="N350" s="43">
        <v>0</v>
      </c>
      <c r="O350" s="106">
        <v>3073</v>
      </c>
      <c r="P350" s="42">
        <f t="shared" si="16"/>
        <v>3073</v>
      </c>
      <c r="Q350" s="42">
        <f t="shared" si="17"/>
        <v>30.73</v>
      </c>
      <c r="R350" s="192" t="s">
        <v>8116</v>
      </c>
      <c r="S350" s="108">
        <f>VLOOKUP(C350,'[7]Sumado depto y gestion incorp1'!$A$2:$C$297,3,FALSE)</f>
        <v>1233952409</v>
      </c>
      <c r="T350" s="108">
        <f>VLOOKUP(C350,'[7]Sumado depto y gestion incorp1'!$A$2:$D$297,4,FALSE)</f>
        <v>0</v>
      </c>
      <c r="U350" s="1">
        <f>VLOOKUP(C350,'[7]Sumado depto y gestion incorp1'!$A$2:$F$297,6,FALSE)</f>
        <v>598734649</v>
      </c>
      <c r="V350" s="108">
        <f>VLOOKUP(C350,'[7]Sumado depto y gestion incorp1'!$A$2:$G$297,7,FALSE)</f>
        <v>0</v>
      </c>
      <c r="W350" s="1">
        <f t="shared" si="18"/>
        <v>1233952409</v>
      </c>
      <c r="X350" s="1">
        <f t="shared" si="19"/>
        <v>598734649</v>
      </c>
      <c r="Y350" s="99"/>
    </row>
    <row r="351" spans="1:25" ht="45" x14ac:dyDescent="0.25">
      <c r="A351" s="103" t="s">
        <v>1909</v>
      </c>
      <c r="B351" s="72"/>
      <c r="C351" s="72"/>
      <c r="D351" s="104"/>
      <c r="E351" s="39"/>
      <c r="F351" s="47" t="s">
        <v>3545</v>
      </c>
      <c r="G351" s="41" t="s">
        <v>433</v>
      </c>
      <c r="H351" s="40" t="s">
        <v>9</v>
      </c>
      <c r="I351" s="43">
        <v>12</v>
      </c>
      <c r="J351" s="44">
        <v>43009</v>
      </c>
      <c r="K351" s="105">
        <v>43009</v>
      </c>
      <c r="L351" s="105">
        <v>43100</v>
      </c>
      <c r="M351" s="42">
        <v>1</v>
      </c>
      <c r="N351" s="43">
        <v>2</v>
      </c>
      <c r="O351" s="106">
        <v>0</v>
      </c>
      <c r="P351" s="42">
        <f t="shared" si="16"/>
        <v>2</v>
      </c>
      <c r="Q351" s="42">
        <f t="shared" si="17"/>
        <v>200</v>
      </c>
      <c r="R351" s="193" t="s">
        <v>8097</v>
      </c>
      <c r="S351" s="108"/>
      <c r="T351" s="108"/>
      <c r="U351" s="1"/>
      <c r="V351" s="108"/>
      <c r="W351" s="1"/>
      <c r="X351" s="1"/>
      <c r="Y351" s="99"/>
    </row>
    <row r="352" spans="1:25" ht="45" x14ac:dyDescent="0.25">
      <c r="A352" s="103" t="s">
        <v>1909</v>
      </c>
      <c r="B352" s="72"/>
      <c r="C352" s="72"/>
      <c r="D352" s="104"/>
      <c r="E352" s="39"/>
      <c r="F352" s="47" t="s">
        <v>3546</v>
      </c>
      <c r="G352" s="41" t="s">
        <v>434</v>
      </c>
      <c r="H352" s="40" t="s">
        <v>9</v>
      </c>
      <c r="I352" s="43">
        <v>12</v>
      </c>
      <c r="J352" s="44">
        <v>43009</v>
      </c>
      <c r="K352" s="105">
        <v>43009</v>
      </c>
      <c r="L352" s="105">
        <v>43100</v>
      </c>
      <c r="M352" s="42">
        <v>1</v>
      </c>
      <c r="N352" s="43">
        <v>0</v>
      </c>
      <c r="O352" s="98">
        <v>1</v>
      </c>
      <c r="P352" s="42">
        <f t="shared" si="16"/>
        <v>1</v>
      </c>
      <c r="Q352" s="42">
        <f t="shared" si="17"/>
        <v>100</v>
      </c>
      <c r="R352" s="192" t="s">
        <v>8117</v>
      </c>
      <c r="S352" s="108"/>
      <c r="T352" s="108"/>
      <c r="U352" s="1"/>
      <c r="V352" s="108"/>
      <c r="W352" s="1"/>
      <c r="X352" s="1"/>
      <c r="Y352" s="99"/>
    </row>
    <row r="353" spans="1:25" ht="60" x14ac:dyDescent="0.25">
      <c r="A353" s="103" t="s">
        <v>1909</v>
      </c>
      <c r="B353" s="72"/>
      <c r="C353" s="72"/>
      <c r="D353" s="104"/>
      <c r="E353" s="39"/>
      <c r="F353" s="47" t="s">
        <v>3520</v>
      </c>
      <c r="G353" s="41" t="s">
        <v>435</v>
      </c>
      <c r="H353" s="40" t="s">
        <v>9</v>
      </c>
      <c r="I353" s="43">
        <v>12</v>
      </c>
      <c r="J353" s="44">
        <v>43009</v>
      </c>
      <c r="K353" s="105">
        <v>43009</v>
      </c>
      <c r="L353" s="105">
        <v>43100</v>
      </c>
      <c r="M353" s="42">
        <v>80</v>
      </c>
      <c r="N353" s="43">
        <v>50</v>
      </c>
      <c r="O353" s="106">
        <v>17</v>
      </c>
      <c r="P353" s="42">
        <f t="shared" si="16"/>
        <v>67</v>
      </c>
      <c r="Q353" s="42">
        <f t="shared" si="17"/>
        <v>83.75</v>
      </c>
      <c r="R353" s="192" t="s">
        <v>8118</v>
      </c>
      <c r="S353" s="108"/>
      <c r="T353" s="108"/>
      <c r="U353" s="1"/>
      <c r="V353" s="108"/>
      <c r="W353" s="1"/>
      <c r="X353" s="1"/>
      <c r="Y353" s="99"/>
    </row>
    <row r="354" spans="1:25" ht="60" x14ac:dyDescent="0.25">
      <c r="A354" s="103" t="s">
        <v>1909</v>
      </c>
      <c r="B354" s="72"/>
      <c r="C354" s="72"/>
      <c r="D354" s="104"/>
      <c r="E354" s="39"/>
      <c r="F354" s="47" t="s">
        <v>3522</v>
      </c>
      <c r="G354" s="41" t="s">
        <v>436</v>
      </c>
      <c r="H354" s="40" t="s">
        <v>9</v>
      </c>
      <c r="I354" s="43">
        <v>12</v>
      </c>
      <c r="J354" s="44">
        <v>43009</v>
      </c>
      <c r="K354" s="105">
        <v>43009</v>
      </c>
      <c r="L354" s="105">
        <v>43100</v>
      </c>
      <c r="M354" s="42">
        <v>10</v>
      </c>
      <c r="N354" s="43">
        <v>19</v>
      </c>
      <c r="O354" s="106">
        <v>0</v>
      </c>
      <c r="P354" s="42">
        <f t="shared" si="16"/>
        <v>19</v>
      </c>
      <c r="Q354" s="42">
        <f t="shared" si="17"/>
        <v>190</v>
      </c>
      <c r="R354" s="201" t="s">
        <v>8119</v>
      </c>
      <c r="S354" s="108"/>
      <c r="T354" s="108"/>
      <c r="U354" s="1"/>
      <c r="V354" s="108"/>
      <c r="W354" s="1"/>
      <c r="X354" s="1"/>
      <c r="Y354" s="99"/>
    </row>
    <row r="355" spans="1:25" ht="45" x14ac:dyDescent="0.25">
      <c r="A355" s="103" t="s">
        <v>1909</v>
      </c>
      <c r="B355" s="72"/>
      <c r="C355" s="72"/>
      <c r="D355" s="104"/>
      <c r="E355" s="39"/>
      <c r="F355" s="47" t="s">
        <v>3523</v>
      </c>
      <c r="G355" s="41" t="s">
        <v>437</v>
      </c>
      <c r="H355" s="40" t="s">
        <v>9</v>
      </c>
      <c r="I355" s="43">
        <v>12</v>
      </c>
      <c r="J355" s="44">
        <v>43009</v>
      </c>
      <c r="K355" s="105">
        <v>43009</v>
      </c>
      <c r="L355" s="105">
        <v>43100</v>
      </c>
      <c r="M355" s="42">
        <v>1</v>
      </c>
      <c r="N355" s="43">
        <v>2</v>
      </c>
      <c r="O355" s="106">
        <v>0</v>
      </c>
      <c r="P355" s="42">
        <f t="shared" si="16"/>
        <v>2</v>
      </c>
      <c r="Q355" s="42">
        <f t="shared" si="17"/>
        <v>200</v>
      </c>
      <c r="R355" s="192" t="s">
        <v>8120</v>
      </c>
      <c r="S355" s="108"/>
      <c r="T355" s="108"/>
      <c r="U355" s="1"/>
      <c r="V355" s="108"/>
      <c r="W355" s="1"/>
      <c r="X355" s="1"/>
      <c r="Y355" s="99"/>
    </row>
    <row r="356" spans="1:25" ht="75" x14ac:dyDescent="0.25">
      <c r="A356" s="103" t="s">
        <v>1909</v>
      </c>
      <c r="B356" s="72" t="s">
        <v>3942</v>
      </c>
      <c r="C356" s="72" t="s">
        <v>443</v>
      </c>
      <c r="D356" s="104" t="s">
        <v>1879</v>
      </c>
      <c r="E356" s="39" t="s">
        <v>3951</v>
      </c>
      <c r="F356" s="47" t="s">
        <v>3518</v>
      </c>
      <c r="G356" s="41" t="s">
        <v>444</v>
      </c>
      <c r="H356" s="40" t="s">
        <v>9</v>
      </c>
      <c r="I356" s="43">
        <v>12</v>
      </c>
      <c r="J356" s="44">
        <v>43009</v>
      </c>
      <c r="K356" s="105">
        <v>43009</v>
      </c>
      <c r="L356" s="105">
        <v>43100</v>
      </c>
      <c r="M356" s="42">
        <v>2</v>
      </c>
      <c r="N356" s="43">
        <v>1.5</v>
      </c>
      <c r="O356" s="106">
        <v>0.5</v>
      </c>
      <c r="P356" s="42">
        <f t="shared" si="16"/>
        <v>2</v>
      </c>
      <c r="Q356" s="42">
        <f t="shared" si="17"/>
        <v>100</v>
      </c>
      <c r="R356" s="192"/>
      <c r="S356" s="108">
        <f>VLOOKUP(C356,'[7]Sumado depto y gestion incorp1'!$A$2:$C$297,3,FALSE)</f>
        <v>694991885</v>
      </c>
      <c r="T356" s="108">
        <f>VLOOKUP(C356,'[7]Sumado depto y gestion incorp1'!$A$2:$D$297,4,FALSE)</f>
        <v>0</v>
      </c>
      <c r="U356" s="1">
        <f>VLOOKUP(C356,'[7]Sumado depto y gestion incorp1'!$A$2:$F$297,6,FALSE)</f>
        <v>629550702</v>
      </c>
      <c r="V356" s="108">
        <f>VLOOKUP(C356,'[7]Sumado depto y gestion incorp1'!$A$2:$G$297,7,FALSE)</f>
        <v>0</v>
      </c>
      <c r="W356" s="1">
        <f t="shared" si="18"/>
        <v>694991885</v>
      </c>
      <c r="X356" s="1">
        <f t="shared" si="19"/>
        <v>629550702</v>
      </c>
      <c r="Y356" s="99"/>
    </row>
    <row r="357" spans="1:25" ht="45" x14ac:dyDescent="0.25">
      <c r="A357" s="103" t="s">
        <v>1909</v>
      </c>
      <c r="B357" s="72"/>
      <c r="C357" s="72"/>
      <c r="D357" s="104"/>
      <c r="E357" s="39"/>
      <c r="F357" s="47" t="s">
        <v>3519</v>
      </c>
      <c r="G357" s="41" t="s">
        <v>445</v>
      </c>
      <c r="H357" s="40" t="s">
        <v>9</v>
      </c>
      <c r="I357" s="43">
        <v>12</v>
      </c>
      <c r="J357" s="44">
        <v>43009</v>
      </c>
      <c r="K357" s="105">
        <v>43009</v>
      </c>
      <c r="L357" s="105">
        <v>43100</v>
      </c>
      <c r="M357" s="42">
        <v>1</v>
      </c>
      <c r="N357" s="43">
        <v>0</v>
      </c>
      <c r="O357" s="106">
        <v>1</v>
      </c>
      <c r="P357" s="42">
        <f t="shared" si="16"/>
        <v>1</v>
      </c>
      <c r="Q357" s="42">
        <f t="shared" si="17"/>
        <v>100</v>
      </c>
      <c r="R357" s="192"/>
      <c r="S357" s="108"/>
      <c r="T357" s="108"/>
      <c r="U357" s="1"/>
      <c r="V357" s="108"/>
      <c r="W357" s="1"/>
      <c r="X357" s="1"/>
      <c r="Y357" s="99"/>
    </row>
    <row r="358" spans="1:25" ht="45" x14ac:dyDescent="0.25">
      <c r="A358" s="103" t="s">
        <v>1909</v>
      </c>
      <c r="B358" s="72"/>
      <c r="C358" s="72"/>
      <c r="D358" s="104"/>
      <c r="E358" s="39"/>
      <c r="F358" s="47" t="s">
        <v>3544</v>
      </c>
      <c r="G358" s="41" t="s">
        <v>446</v>
      </c>
      <c r="H358" s="40" t="s">
        <v>9</v>
      </c>
      <c r="I358" s="43">
        <v>12</v>
      </c>
      <c r="J358" s="44">
        <v>43009</v>
      </c>
      <c r="K358" s="105">
        <v>43009</v>
      </c>
      <c r="L358" s="105">
        <v>43100</v>
      </c>
      <c r="M358" s="42">
        <v>1</v>
      </c>
      <c r="N358" s="43">
        <v>2</v>
      </c>
      <c r="O358" s="106">
        <v>0</v>
      </c>
      <c r="P358" s="42">
        <f t="shared" si="16"/>
        <v>2</v>
      </c>
      <c r="Q358" s="42">
        <f t="shared" si="17"/>
        <v>200</v>
      </c>
      <c r="R358" s="192"/>
      <c r="S358" s="108"/>
      <c r="T358" s="108"/>
      <c r="U358" s="1"/>
      <c r="V358" s="108"/>
      <c r="W358" s="1"/>
      <c r="X358" s="1"/>
      <c r="Y358" s="99"/>
    </row>
    <row r="359" spans="1:25" ht="45" x14ac:dyDescent="0.25">
      <c r="A359" s="103" t="s">
        <v>1909</v>
      </c>
      <c r="B359" s="72"/>
      <c r="C359" s="72"/>
      <c r="D359" s="104"/>
      <c r="E359" s="39"/>
      <c r="F359" s="47" t="s">
        <v>3545</v>
      </c>
      <c r="G359" s="41" t="s">
        <v>447</v>
      </c>
      <c r="H359" s="40" t="s">
        <v>9</v>
      </c>
      <c r="I359" s="43">
        <v>12</v>
      </c>
      <c r="J359" s="44">
        <v>43009</v>
      </c>
      <c r="K359" s="105">
        <v>43009</v>
      </c>
      <c r="L359" s="105">
        <v>43100</v>
      </c>
      <c r="M359" s="42">
        <v>1</v>
      </c>
      <c r="N359" s="43">
        <v>2</v>
      </c>
      <c r="O359" s="106">
        <v>0</v>
      </c>
      <c r="P359" s="42">
        <f t="shared" si="16"/>
        <v>2</v>
      </c>
      <c r="Q359" s="42">
        <f t="shared" si="17"/>
        <v>200</v>
      </c>
      <c r="R359" s="192"/>
      <c r="S359" s="108"/>
      <c r="T359" s="108"/>
      <c r="U359" s="1"/>
      <c r="V359" s="108"/>
      <c r="W359" s="1"/>
      <c r="X359" s="1"/>
      <c r="Y359" s="99"/>
    </row>
    <row r="360" spans="1:25" ht="75" x14ac:dyDescent="0.25">
      <c r="A360" s="103" t="s">
        <v>1909</v>
      </c>
      <c r="B360" s="72" t="s">
        <v>3952</v>
      </c>
      <c r="C360" s="72" t="s">
        <v>448</v>
      </c>
      <c r="D360" s="104" t="s">
        <v>1880</v>
      </c>
      <c r="E360" s="39" t="s">
        <v>3953</v>
      </c>
      <c r="F360" s="47" t="s">
        <v>3545</v>
      </c>
      <c r="G360" s="41" t="s">
        <v>449</v>
      </c>
      <c r="H360" s="40" t="s">
        <v>9</v>
      </c>
      <c r="I360" s="43">
        <v>12</v>
      </c>
      <c r="J360" s="44">
        <v>43009</v>
      </c>
      <c r="K360" s="105">
        <v>43009</v>
      </c>
      <c r="L360" s="105">
        <v>43100</v>
      </c>
      <c r="M360" s="42">
        <v>124</v>
      </c>
      <c r="N360" s="43">
        <v>117</v>
      </c>
      <c r="O360" s="106">
        <v>0</v>
      </c>
      <c r="P360" s="42">
        <f t="shared" si="16"/>
        <v>117</v>
      </c>
      <c r="Q360" s="42">
        <f t="shared" si="17"/>
        <v>94.354838709677423</v>
      </c>
      <c r="R360" s="192"/>
      <c r="S360" s="108">
        <f>VLOOKUP(C360,'[7]Sumado depto y gestion incorp1'!$A$2:$C$297,3,FALSE)</f>
        <v>5944164622</v>
      </c>
      <c r="T360" s="108">
        <f>VLOOKUP(C360,'[7]Sumado depto y gestion incorp1'!$A$2:$D$297,4,FALSE)</f>
        <v>0</v>
      </c>
      <c r="U360" s="1">
        <f>VLOOKUP(C360,'[7]Sumado depto y gestion incorp1'!$A$2:$F$297,6,FALSE)</f>
        <v>7962333316</v>
      </c>
      <c r="V360" s="108">
        <f>VLOOKUP(C360,'[7]Sumado depto y gestion incorp1'!$A$2:$G$297,7,FALSE)</f>
        <v>0</v>
      </c>
      <c r="W360" s="1">
        <f t="shared" si="18"/>
        <v>5944164622</v>
      </c>
      <c r="X360" s="1">
        <f t="shared" si="19"/>
        <v>7962333316</v>
      </c>
      <c r="Y360" s="99"/>
    </row>
    <row r="361" spans="1:25" ht="45" x14ac:dyDescent="0.25">
      <c r="A361" s="103" t="s">
        <v>1909</v>
      </c>
      <c r="B361" s="72"/>
      <c r="C361" s="72"/>
      <c r="D361" s="104"/>
      <c r="E361" s="39"/>
      <c r="F361" s="47" t="s">
        <v>3546</v>
      </c>
      <c r="G361" s="41" t="s">
        <v>450</v>
      </c>
      <c r="H361" s="40" t="s">
        <v>9</v>
      </c>
      <c r="I361" s="43">
        <v>12</v>
      </c>
      <c r="J361" s="44">
        <v>43009</v>
      </c>
      <c r="K361" s="105">
        <v>43009</v>
      </c>
      <c r="L361" s="105">
        <v>43100</v>
      </c>
      <c r="M361" s="42">
        <v>124</v>
      </c>
      <c r="N361" s="43">
        <v>104</v>
      </c>
      <c r="O361" s="106">
        <v>20</v>
      </c>
      <c r="P361" s="42">
        <f t="shared" si="16"/>
        <v>124</v>
      </c>
      <c r="Q361" s="42">
        <f t="shared" si="17"/>
        <v>100</v>
      </c>
      <c r="R361" s="192"/>
      <c r="S361" s="108"/>
      <c r="T361" s="108"/>
      <c r="U361" s="1"/>
      <c r="V361" s="108"/>
      <c r="W361" s="1"/>
      <c r="X361" s="1"/>
      <c r="Y361" s="99"/>
    </row>
    <row r="362" spans="1:25" ht="45" x14ac:dyDescent="0.25">
      <c r="A362" s="103" t="s">
        <v>1909</v>
      </c>
      <c r="B362" s="72"/>
      <c r="C362" s="72"/>
      <c r="D362" s="104"/>
      <c r="E362" s="39"/>
      <c r="F362" s="47" t="s">
        <v>3522</v>
      </c>
      <c r="G362" s="41" t="s">
        <v>451</v>
      </c>
      <c r="H362" s="40" t="s">
        <v>9</v>
      </c>
      <c r="I362" s="43">
        <v>12</v>
      </c>
      <c r="J362" s="44">
        <v>43009</v>
      </c>
      <c r="K362" s="105">
        <v>43009</v>
      </c>
      <c r="L362" s="105">
        <v>43100</v>
      </c>
      <c r="M362" s="42">
        <v>48</v>
      </c>
      <c r="N362" s="43">
        <v>56</v>
      </c>
      <c r="O362" s="106">
        <v>0</v>
      </c>
      <c r="P362" s="42">
        <f t="shared" si="16"/>
        <v>56</v>
      </c>
      <c r="Q362" s="42">
        <f t="shared" si="17"/>
        <v>116.66666666666667</v>
      </c>
      <c r="R362" s="192"/>
      <c r="S362" s="108"/>
      <c r="T362" s="108"/>
      <c r="U362" s="1"/>
      <c r="V362" s="108"/>
      <c r="W362" s="1"/>
      <c r="X362" s="1"/>
      <c r="Y362" s="99"/>
    </row>
    <row r="363" spans="1:25" ht="45" x14ac:dyDescent="0.25">
      <c r="A363" s="103" t="s">
        <v>1909</v>
      </c>
      <c r="B363" s="72"/>
      <c r="C363" s="72"/>
      <c r="D363" s="104"/>
      <c r="E363" s="39"/>
      <c r="F363" s="47" t="s">
        <v>3523</v>
      </c>
      <c r="G363" s="41" t="s">
        <v>452</v>
      </c>
      <c r="H363" s="40" t="s">
        <v>9</v>
      </c>
      <c r="I363" s="43">
        <v>12</v>
      </c>
      <c r="J363" s="44">
        <v>43009</v>
      </c>
      <c r="K363" s="105">
        <v>43009</v>
      </c>
      <c r="L363" s="105">
        <v>43100</v>
      </c>
      <c r="M363" s="42">
        <v>116</v>
      </c>
      <c r="N363" s="43">
        <v>104</v>
      </c>
      <c r="O363" s="106">
        <v>12</v>
      </c>
      <c r="P363" s="42">
        <f t="shared" si="16"/>
        <v>116</v>
      </c>
      <c r="Q363" s="42">
        <f t="shared" si="17"/>
        <v>100</v>
      </c>
      <c r="R363" s="192"/>
      <c r="S363" s="108"/>
      <c r="T363" s="108"/>
      <c r="U363" s="1"/>
      <c r="V363" s="108"/>
      <c r="W363" s="1"/>
      <c r="X363" s="1"/>
      <c r="Y363" s="99"/>
    </row>
    <row r="364" spans="1:25" ht="45" x14ac:dyDescent="0.25">
      <c r="A364" s="103" t="s">
        <v>1909</v>
      </c>
      <c r="B364" s="72"/>
      <c r="C364" s="72"/>
      <c r="D364" s="104"/>
      <c r="E364" s="39"/>
      <c r="F364" s="47" t="s">
        <v>3524</v>
      </c>
      <c r="G364" s="41" t="s">
        <v>446</v>
      </c>
      <c r="H364" s="40" t="s">
        <v>9</v>
      </c>
      <c r="I364" s="43">
        <v>12</v>
      </c>
      <c r="J364" s="44">
        <v>43009</v>
      </c>
      <c r="K364" s="105">
        <v>43009</v>
      </c>
      <c r="L364" s="105">
        <v>43100</v>
      </c>
      <c r="M364" s="42">
        <v>2</v>
      </c>
      <c r="N364" s="43">
        <v>2</v>
      </c>
      <c r="O364" s="106">
        <v>0</v>
      </c>
      <c r="P364" s="42">
        <f t="shared" si="16"/>
        <v>2</v>
      </c>
      <c r="Q364" s="42">
        <f t="shared" si="17"/>
        <v>100</v>
      </c>
      <c r="R364" s="192"/>
      <c r="S364" s="108"/>
      <c r="T364" s="108"/>
      <c r="U364" s="1"/>
      <c r="V364" s="108"/>
      <c r="W364" s="1"/>
      <c r="X364" s="1"/>
      <c r="Y364" s="99"/>
    </row>
    <row r="365" spans="1:25" ht="60" x14ac:dyDescent="0.25">
      <c r="A365" s="103" t="s">
        <v>1909</v>
      </c>
      <c r="B365" s="72" t="s">
        <v>3952</v>
      </c>
      <c r="C365" s="72" t="s">
        <v>453</v>
      </c>
      <c r="D365" s="104" t="s">
        <v>1691</v>
      </c>
      <c r="E365" s="39" t="s">
        <v>3954</v>
      </c>
      <c r="F365" s="47" t="s">
        <v>3518</v>
      </c>
      <c r="G365" s="41" t="s">
        <v>454</v>
      </c>
      <c r="H365" s="40" t="s">
        <v>9</v>
      </c>
      <c r="I365" s="43">
        <v>12</v>
      </c>
      <c r="J365" s="44">
        <v>43009</v>
      </c>
      <c r="K365" s="105">
        <v>43009</v>
      </c>
      <c r="L365" s="105">
        <v>43100</v>
      </c>
      <c r="M365" s="42">
        <v>1</v>
      </c>
      <c r="N365" s="43">
        <v>1</v>
      </c>
      <c r="O365" s="202">
        <v>1</v>
      </c>
      <c r="P365" s="42">
        <f t="shared" si="16"/>
        <v>2</v>
      </c>
      <c r="Q365" s="42">
        <f t="shared" si="17"/>
        <v>200</v>
      </c>
      <c r="R365" s="192"/>
      <c r="S365" s="108">
        <f>VLOOKUP(C365,'[7]Sumado depto y gestion incorp1'!$A$2:$C$297,3,FALSE)</f>
        <v>7241038514</v>
      </c>
      <c r="T365" s="108">
        <f>VLOOKUP(C365,'[7]Sumado depto y gestion incorp1'!$A$2:$D$297,4,FALSE)</f>
        <v>0</v>
      </c>
      <c r="U365" s="1">
        <f>VLOOKUP(C365,'[7]Sumado depto y gestion incorp1'!$A$2:$F$297,6,FALSE)</f>
        <v>5773721980</v>
      </c>
      <c r="V365" s="108">
        <f>VLOOKUP(C365,'[7]Sumado depto y gestion incorp1'!$A$2:$G$297,7,FALSE)</f>
        <v>0</v>
      </c>
      <c r="W365" s="1">
        <f t="shared" si="18"/>
        <v>7241038514</v>
      </c>
      <c r="X365" s="1">
        <f t="shared" si="19"/>
        <v>5773721980</v>
      </c>
      <c r="Y365" s="99"/>
    </row>
    <row r="366" spans="1:25" ht="45" x14ac:dyDescent="0.25">
      <c r="A366" s="103" t="s">
        <v>1909</v>
      </c>
      <c r="B366" s="72"/>
      <c r="C366" s="72"/>
      <c r="D366" s="104"/>
      <c r="E366" s="39"/>
      <c r="F366" s="47" t="s">
        <v>3519</v>
      </c>
      <c r="G366" s="41" t="s">
        <v>455</v>
      </c>
      <c r="H366" s="40" t="s">
        <v>9</v>
      </c>
      <c r="I366" s="43">
        <v>12</v>
      </c>
      <c r="J366" s="44">
        <v>43009</v>
      </c>
      <c r="K366" s="105">
        <v>43009</v>
      </c>
      <c r="L366" s="105">
        <v>43100</v>
      </c>
      <c r="M366" s="42">
        <v>215</v>
      </c>
      <c r="N366" s="43">
        <v>92</v>
      </c>
      <c r="O366" s="202">
        <v>11</v>
      </c>
      <c r="P366" s="42">
        <f t="shared" si="16"/>
        <v>103</v>
      </c>
      <c r="Q366" s="42">
        <f t="shared" si="17"/>
        <v>47.906976744186046</v>
      </c>
      <c r="R366" s="192"/>
      <c r="S366" s="108"/>
      <c r="T366" s="108"/>
      <c r="U366" s="1"/>
      <c r="V366" s="108"/>
      <c r="W366" s="1"/>
      <c r="X366" s="1"/>
      <c r="Y366" s="99"/>
    </row>
    <row r="367" spans="1:25" ht="45" x14ac:dyDescent="0.25">
      <c r="A367" s="103" t="s">
        <v>1909</v>
      </c>
      <c r="B367" s="72"/>
      <c r="C367" s="72"/>
      <c r="D367" s="104"/>
      <c r="E367" s="39"/>
      <c r="F367" s="47" t="s">
        <v>3544</v>
      </c>
      <c r="G367" s="41" t="s">
        <v>456</v>
      </c>
      <c r="H367" s="40" t="s">
        <v>9</v>
      </c>
      <c r="I367" s="43">
        <v>12</v>
      </c>
      <c r="J367" s="44">
        <v>43009</v>
      </c>
      <c r="K367" s="105">
        <v>43009</v>
      </c>
      <c r="L367" s="105">
        <v>43100</v>
      </c>
      <c r="M367" s="42">
        <v>1</v>
      </c>
      <c r="N367" s="43">
        <v>1</v>
      </c>
      <c r="O367" s="202">
        <v>4</v>
      </c>
      <c r="P367" s="42">
        <f t="shared" si="16"/>
        <v>5</v>
      </c>
      <c r="Q367" s="42">
        <f t="shared" si="17"/>
        <v>500</v>
      </c>
      <c r="R367" s="192"/>
      <c r="S367" s="108"/>
      <c r="T367" s="108"/>
      <c r="U367" s="1"/>
      <c r="V367" s="108"/>
      <c r="W367" s="1"/>
      <c r="X367" s="1"/>
      <c r="Y367" s="99"/>
    </row>
    <row r="368" spans="1:25" ht="45" x14ac:dyDescent="0.25">
      <c r="A368" s="103" t="s">
        <v>1909</v>
      </c>
      <c r="B368" s="72"/>
      <c r="C368" s="72"/>
      <c r="D368" s="104"/>
      <c r="E368" s="39"/>
      <c r="F368" s="47" t="s">
        <v>3545</v>
      </c>
      <c r="G368" s="41" t="s">
        <v>457</v>
      </c>
      <c r="H368" s="40" t="s">
        <v>9</v>
      </c>
      <c r="I368" s="43">
        <v>12</v>
      </c>
      <c r="J368" s="44">
        <v>43009</v>
      </c>
      <c r="K368" s="105">
        <v>43009</v>
      </c>
      <c r="L368" s="105">
        <v>43100</v>
      </c>
      <c r="M368" s="42">
        <v>40000</v>
      </c>
      <c r="N368" s="43">
        <v>35106</v>
      </c>
      <c r="O368" s="202">
        <v>13275</v>
      </c>
      <c r="P368" s="42">
        <f t="shared" si="16"/>
        <v>48381</v>
      </c>
      <c r="Q368" s="42">
        <f t="shared" si="17"/>
        <v>120.9525</v>
      </c>
      <c r="R368" s="192"/>
      <c r="S368" s="108"/>
      <c r="T368" s="108"/>
      <c r="U368" s="1"/>
      <c r="V368" s="108"/>
      <c r="W368" s="1"/>
      <c r="X368" s="1"/>
      <c r="Y368" s="99"/>
    </row>
    <row r="369" spans="1:25" ht="45" x14ac:dyDescent="0.25">
      <c r="A369" s="103" t="s">
        <v>1909</v>
      </c>
      <c r="B369" s="72"/>
      <c r="C369" s="72"/>
      <c r="D369" s="104"/>
      <c r="E369" s="39"/>
      <c r="F369" s="47" t="s">
        <v>3493</v>
      </c>
      <c r="G369" s="41" t="s">
        <v>458</v>
      </c>
      <c r="H369" s="40" t="s">
        <v>3521</v>
      </c>
      <c r="I369" s="43">
        <v>12</v>
      </c>
      <c r="J369" s="44">
        <v>43009</v>
      </c>
      <c r="K369" s="105">
        <v>43009</v>
      </c>
      <c r="L369" s="105">
        <v>43100</v>
      </c>
      <c r="M369" s="42">
        <v>41</v>
      </c>
      <c r="N369" s="43">
        <v>12</v>
      </c>
      <c r="O369" s="202">
        <v>7</v>
      </c>
      <c r="P369" s="42">
        <f t="shared" si="16"/>
        <v>19</v>
      </c>
      <c r="Q369" s="42">
        <f t="shared" si="17"/>
        <v>46.341463414634148</v>
      </c>
      <c r="R369" s="192"/>
      <c r="S369" s="108"/>
      <c r="T369" s="108"/>
      <c r="U369" s="1"/>
      <c r="V369" s="108"/>
      <c r="W369" s="1"/>
      <c r="X369" s="1"/>
      <c r="Y369" s="99"/>
    </row>
    <row r="370" spans="1:25" ht="45" x14ac:dyDescent="0.25">
      <c r="A370" s="103" t="s">
        <v>1909</v>
      </c>
      <c r="B370" s="72"/>
      <c r="C370" s="72"/>
      <c r="D370" s="104"/>
      <c r="E370" s="39"/>
      <c r="F370" s="47" t="s">
        <v>3494</v>
      </c>
      <c r="G370" s="41" t="s">
        <v>459</v>
      </c>
      <c r="H370" s="40" t="s">
        <v>3521</v>
      </c>
      <c r="I370" s="43">
        <v>12</v>
      </c>
      <c r="J370" s="44">
        <v>43009</v>
      </c>
      <c r="K370" s="105">
        <v>43009</v>
      </c>
      <c r="L370" s="105">
        <v>43100</v>
      </c>
      <c r="M370" s="42">
        <v>1</v>
      </c>
      <c r="N370" s="43">
        <v>1</v>
      </c>
      <c r="O370" s="202">
        <v>0</v>
      </c>
      <c r="P370" s="42">
        <f t="shared" si="16"/>
        <v>1</v>
      </c>
      <c r="Q370" s="42">
        <f t="shared" si="17"/>
        <v>100</v>
      </c>
      <c r="R370" s="192"/>
      <c r="S370" s="108"/>
      <c r="T370" s="108"/>
      <c r="U370" s="1"/>
      <c r="V370" s="108"/>
      <c r="W370" s="1"/>
      <c r="X370" s="1"/>
      <c r="Y370" s="99"/>
    </row>
    <row r="371" spans="1:25" ht="135" x14ac:dyDescent="0.25">
      <c r="A371" s="103" t="s">
        <v>1909</v>
      </c>
      <c r="B371" s="72" t="s">
        <v>3942</v>
      </c>
      <c r="C371" s="72" t="s">
        <v>460</v>
      </c>
      <c r="D371" s="104" t="s">
        <v>1692</v>
      </c>
      <c r="E371" s="39" t="s">
        <v>3955</v>
      </c>
      <c r="F371" s="47" t="s">
        <v>3544</v>
      </c>
      <c r="G371" s="41" t="s">
        <v>461</v>
      </c>
      <c r="H371" s="40" t="s">
        <v>9</v>
      </c>
      <c r="I371" s="43">
        <v>12</v>
      </c>
      <c r="J371" s="44">
        <v>43009</v>
      </c>
      <c r="K371" s="105">
        <v>43009</v>
      </c>
      <c r="L371" s="105">
        <v>43100</v>
      </c>
      <c r="M371" s="42">
        <v>5</v>
      </c>
      <c r="N371" s="43">
        <v>10</v>
      </c>
      <c r="O371" s="106">
        <v>1</v>
      </c>
      <c r="P371" s="42">
        <f t="shared" si="16"/>
        <v>11</v>
      </c>
      <c r="Q371" s="42">
        <f t="shared" si="17"/>
        <v>220.00000000000003</v>
      </c>
      <c r="R371" s="192" t="s">
        <v>8121</v>
      </c>
      <c r="S371" s="108">
        <f>VLOOKUP(C371,'[7]Sumado depto y gestion incorp1'!$A$2:$C$297,3,FALSE)</f>
        <v>9632818864</v>
      </c>
      <c r="T371" s="108">
        <f>VLOOKUP(C371,'[7]Sumado depto y gestion incorp1'!$A$2:$D$297,4,FALSE)</f>
        <v>0</v>
      </c>
      <c r="U371" s="1">
        <f>VLOOKUP(C371,'[7]Sumado depto y gestion incorp1'!$A$2:$F$297,6,FALSE)</f>
        <v>8578003023</v>
      </c>
      <c r="V371" s="108">
        <f>VLOOKUP(C371,'[7]Sumado depto y gestion incorp1'!$A$2:$G$297,7,FALSE)</f>
        <v>0</v>
      </c>
      <c r="W371" s="1">
        <f t="shared" si="18"/>
        <v>9632818864</v>
      </c>
      <c r="X371" s="1">
        <f t="shared" si="19"/>
        <v>8578003023</v>
      </c>
      <c r="Y371" s="99"/>
    </row>
    <row r="372" spans="1:25" ht="45" x14ac:dyDescent="0.25">
      <c r="A372" s="103" t="s">
        <v>1909</v>
      </c>
      <c r="B372" s="72"/>
      <c r="C372" s="72"/>
      <c r="D372" s="104"/>
      <c r="E372" s="39"/>
      <c r="F372" s="47" t="s">
        <v>3545</v>
      </c>
      <c r="G372" s="41" t="s">
        <v>424</v>
      </c>
      <c r="H372" s="40" t="s">
        <v>9</v>
      </c>
      <c r="I372" s="43">
        <v>12</v>
      </c>
      <c r="J372" s="44">
        <v>43009</v>
      </c>
      <c r="K372" s="105">
        <v>43009</v>
      </c>
      <c r="L372" s="105">
        <v>43100</v>
      </c>
      <c r="M372" s="42">
        <v>1</v>
      </c>
      <c r="N372" s="43">
        <v>2</v>
      </c>
      <c r="O372" s="106">
        <v>0</v>
      </c>
      <c r="P372" s="42">
        <f t="shared" si="16"/>
        <v>2</v>
      </c>
      <c r="Q372" s="42">
        <f t="shared" si="17"/>
        <v>200</v>
      </c>
      <c r="R372" s="193" t="s">
        <v>8097</v>
      </c>
      <c r="S372" s="108"/>
      <c r="T372" s="108"/>
      <c r="U372" s="1"/>
      <c r="V372" s="108"/>
      <c r="W372" s="1"/>
      <c r="X372" s="1"/>
      <c r="Y372" s="99"/>
    </row>
    <row r="373" spans="1:25" ht="120" x14ac:dyDescent="0.25">
      <c r="A373" s="103" t="s">
        <v>1909</v>
      </c>
      <c r="B373" s="72"/>
      <c r="C373" s="72"/>
      <c r="D373" s="104"/>
      <c r="E373" s="39"/>
      <c r="F373" s="47" t="s">
        <v>3546</v>
      </c>
      <c r="G373" s="41" t="s">
        <v>420</v>
      </c>
      <c r="H373" s="40" t="s">
        <v>9</v>
      </c>
      <c r="I373" s="43">
        <v>12</v>
      </c>
      <c r="J373" s="44">
        <v>43009</v>
      </c>
      <c r="K373" s="105">
        <v>43009</v>
      </c>
      <c r="L373" s="105">
        <v>43100</v>
      </c>
      <c r="M373" s="42">
        <v>2</v>
      </c>
      <c r="N373" s="43">
        <v>0</v>
      </c>
      <c r="O373" s="106">
        <v>2</v>
      </c>
      <c r="P373" s="42">
        <f t="shared" si="16"/>
        <v>2</v>
      </c>
      <c r="Q373" s="42">
        <f t="shared" si="17"/>
        <v>100</v>
      </c>
      <c r="R373" s="192" t="s">
        <v>8122</v>
      </c>
      <c r="S373" s="108"/>
      <c r="T373" s="108"/>
      <c r="U373" s="1"/>
      <c r="V373" s="108"/>
      <c r="W373" s="1"/>
      <c r="X373" s="1"/>
      <c r="Y373" s="99"/>
    </row>
    <row r="374" spans="1:25" ht="75" x14ac:dyDescent="0.25">
      <c r="A374" s="103" t="s">
        <v>1909</v>
      </c>
      <c r="B374" s="72"/>
      <c r="C374" s="72"/>
      <c r="D374" s="104"/>
      <c r="E374" s="39"/>
      <c r="F374" s="47" t="s">
        <v>3520</v>
      </c>
      <c r="G374" s="41" t="s">
        <v>462</v>
      </c>
      <c r="H374" s="40" t="s">
        <v>9</v>
      </c>
      <c r="I374" s="43">
        <v>12</v>
      </c>
      <c r="J374" s="44">
        <v>43009</v>
      </c>
      <c r="K374" s="105">
        <v>43009</v>
      </c>
      <c r="L374" s="105">
        <v>43100</v>
      </c>
      <c r="M374" s="42">
        <v>115</v>
      </c>
      <c r="N374" s="43">
        <v>226</v>
      </c>
      <c r="O374" s="106">
        <v>0</v>
      </c>
      <c r="P374" s="42">
        <f t="shared" si="16"/>
        <v>226</v>
      </c>
      <c r="Q374" s="42">
        <f t="shared" si="17"/>
        <v>196.52173913043478</v>
      </c>
      <c r="R374" s="192" t="s">
        <v>8123</v>
      </c>
      <c r="S374" s="108"/>
      <c r="T374" s="108"/>
      <c r="U374" s="1"/>
      <c r="V374" s="108"/>
      <c r="W374" s="1"/>
      <c r="X374" s="1"/>
      <c r="Y374" s="99"/>
    </row>
    <row r="375" spans="1:25" ht="45" x14ac:dyDescent="0.25">
      <c r="A375" s="103" t="s">
        <v>1909</v>
      </c>
      <c r="B375" s="72"/>
      <c r="C375" s="72"/>
      <c r="D375" s="104"/>
      <c r="E375" s="39"/>
      <c r="F375" s="47" t="s">
        <v>3522</v>
      </c>
      <c r="G375" s="41" t="s">
        <v>463</v>
      </c>
      <c r="H375" s="40" t="s">
        <v>9</v>
      </c>
      <c r="I375" s="43">
        <v>12</v>
      </c>
      <c r="J375" s="44">
        <v>43009</v>
      </c>
      <c r="K375" s="105">
        <v>43009</v>
      </c>
      <c r="L375" s="105">
        <v>43100</v>
      </c>
      <c r="M375" s="42">
        <v>9</v>
      </c>
      <c r="N375" s="43">
        <v>5</v>
      </c>
      <c r="O375" s="106">
        <v>4</v>
      </c>
      <c r="P375" s="42">
        <f t="shared" si="16"/>
        <v>9</v>
      </c>
      <c r="Q375" s="42">
        <f t="shared" si="17"/>
        <v>100</v>
      </c>
      <c r="R375" s="192" t="s">
        <v>8124</v>
      </c>
      <c r="S375" s="108"/>
      <c r="T375" s="108"/>
      <c r="U375" s="1"/>
      <c r="V375" s="108"/>
      <c r="W375" s="1"/>
      <c r="X375" s="1"/>
      <c r="Y375" s="99"/>
    </row>
    <row r="376" spans="1:25" ht="45" x14ac:dyDescent="0.25">
      <c r="A376" s="103" t="s">
        <v>1909</v>
      </c>
      <c r="B376" s="72"/>
      <c r="C376" s="72"/>
      <c r="D376" s="104"/>
      <c r="E376" s="39"/>
      <c r="F376" s="47" t="s">
        <v>3523</v>
      </c>
      <c r="G376" s="41" t="s">
        <v>464</v>
      </c>
      <c r="H376" s="40" t="s">
        <v>9</v>
      </c>
      <c r="I376" s="43">
        <v>12</v>
      </c>
      <c r="J376" s="44">
        <v>43009</v>
      </c>
      <c r="K376" s="105">
        <v>43009</v>
      </c>
      <c r="L376" s="105">
        <v>43100</v>
      </c>
      <c r="M376" s="42">
        <v>1</v>
      </c>
      <c r="N376" s="43">
        <v>2</v>
      </c>
      <c r="O376" s="106">
        <v>0</v>
      </c>
      <c r="P376" s="42">
        <f t="shared" si="16"/>
        <v>2</v>
      </c>
      <c r="Q376" s="42">
        <f t="shared" si="17"/>
        <v>200</v>
      </c>
      <c r="R376" s="192"/>
      <c r="S376" s="108"/>
      <c r="T376" s="108"/>
      <c r="U376" s="1"/>
      <c r="V376" s="108"/>
      <c r="W376" s="1"/>
      <c r="X376" s="1"/>
      <c r="Y376" s="99"/>
    </row>
    <row r="377" spans="1:25" ht="60" x14ac:dyDescent="0.25">
      <c r="A377" s="103" t="s">
        <v>1909</v>
      </c>
      <c r="B377" s="72" t="s">
        <v>3952</v>
      </c>
      <c r="C377" s="72" t="s">
        <v>465</v>
      </c>
      <c r="D377" s="104" t="s">
        <v>1693</v>
      </c>
      <c r="E377" s="39" t="s">
        <v>3956</v>
      </c>
      <c r="F377" s="47" t="s">
        <v>3517</v>
      </c>
      <c r="G377" s="41" t="s">
        <v>466</v>
      </c>
      <c r="H377" s="40" t="s">
        <v>9</v>
      </c>
      <c r="I377" s="43">
        <v>12</v>
      </c>
      <c r="J377" s="44">
        <v>43009</v>
      </c>
      <c r="K377" s="105">
        <v>43009</v>
      </c>
      <c r="L377" s="105">
        <v>43100</v>
      </c>
      <c r="M377" s="42">
        <v>18</v>
      </c>
      <c r="N377" s="43">
        <v>13</v>
      </c>
      <c r="O377" s="106">
        <v>7</v>
      </c>
      <c r="P377" s="42">
        <f t="shared" ref="P377:P440" si="20">N377+O377</f>
        <v>20</v>
      </c>
      <c r="Q377" s="42">
        <f t="shared" ref="Q377:Q440" si="21">P377/M377*100</f>
        <v>111.11111111111111</v>
      </c>
      <c r="R377" s="192"/>
      <c r="S377" s="108">
        <f>VLOOKUP(C377,'[7]Sumado depto y gestion incorp1'!$A$2:$C$297,3,FALSE)</f>
        <v>382570721</v>
      </c>
      <c r="T377" s="108">
        <f>VLOOKUP(C377,'[7]Sumado depto y gestion incorp1'!$A$2:$D$297,4,FALSE)</f>
        <v>0</v>
      </c>
      <c r="U377" s="1">
        <f>VLOOKUP(C377,'[7]Sumado depto y gestion incorp1'!$A$2:$F$297,6,FALSE)</f>
        <v>398147500</v>
      </c>
      <c r="V377" s="108">
        <f>VLOOKUP(C377,'[7]Sumado depto y gestion incorp1'!$A$2:$G$297,7,FALSE)</f>
        <v>0</v>
      </c>
      <c r="W377" s="1">
        <f t="shared" si="18"/>
        <v>382570721</v>
      </c>
      <c r="X377" s="1">
        <f t="shared" si="19"/>
        <v>398147500</v>
      </c>
      <c r="Y377" s="99"/>
    </row>
    <row r="378" spans="1:25" ht="45" x14ac:dyDescent="0.25">
      <c r="A378" s="103" t="s">
        <v>1909</v>
      </c>
      <c r="B378" s="72"/>
      <c r="C378" s="72"/>
      <c r="D378" s="104"/>
      <c r="E378" s="39"/>
      <c r="F378" s="47" t="s">
        <v>3518</v>
      </c>
      <c r="G378" s="41" t="s">
        <v>467</v>
      </c>
      <c r="H378" s="40" t="s">
        <v>9</v>
      </c>
      <c r="I378" s="43">
        <v>12</v>
      </c>
      <c r="J378" s="44">
        <v>43009</v>
      </c>
      <c r="K378" s="105">
        <v>43009</v>
      </c>
      <c r="L378" s="105">
        <v>43100</v>
      </c>
      <c r="M378" s="42">
        <v>12</v>
      </c>
      <c r="N378" s="43">
        <v>43</v>
      </c>
      <c r="O378" s="106">
        <v>0</v>
      </c>
      <c r="P378" s="42">
        <f t="shared" si="20"/>
        <v>43</v>
      </c>
      <c r="Q378" s="42">
        <f t="shared" si="21"/>
        <v>358.33333333333337</v>
      </c>
      <c r="R378" s="192"/>
      <c r="S378" s="108"/>
      <c r="T378" s="108"/>
      <c r="U378" s="1"/>
      <c r="V378" s="108"/>
      <c r="W378" s="1"/>
      <c r="X378" s="1"/>
      <c r="Y378" s="99"/>
    </row>
    <row r="379" spans="1:25" ht="45" x14ac:dyDescent="0.25">
      <c r="A379" s="103" t="s">
        <v>1909</v>
      </c>
      <c r="B379" s="72"/>
      <c r="C379" s="72"/>
      <c r="D379" s="104"/>
      <c r="E379" s="39"/>
      <c r="F379" s="47" t="s">
        <v>3519</v>
      </c>
      <c r="G379" s="41" t="s">
        <v>424</v>
      </c>
      <c r="H379" s="40" t="s">
        <v>9</v>
      </c>
      <c r="I379" s="43">
        <v>12</v>
      </c>
      <c r="J379" s="44">
        <v>43009</v>
      </c>
      <c r="K379" s="105">
        <v>43009</v>
      </c>
      <c r="L379" s="105">
        <v>43100</v>
      </c>
      <c r="M379" s="42">
        <v>1</v>
      </c>
      <c r="N379" s="43">
        <v>1</v>
      </c>
      <c r="O379" s="106">
        <v>0</v>
      </c>
      <c r="P379" s="42">
        <f t="shared" si="20"/>
        <v>1</v>
      </c>
      <c r="Q379" s="42">
        <f t="shared" si="21"/>
        <v>100</v>
      </c>
      <c r="R379" s="192"/>
      <c r="S379" s="108"/>
      <c r="T379" s="108"/>
      <c r="U379" s="1"/>
      <c r="V379" s="108"/>
      <c r="W379" s="1"/>
      <c r="X379" s="1"/>
      <c r="Y379" s="99"/>
    </row>
    <row r="380" spans="1:25" ht="75" x14ac:dyDescent="0.25">
      <c r="A380" s="103" t="s">
        <v>1909</v>
      </c>
      <c r="B380" s="72" t="s">
        <v>3952</v>
      </c>
      <c r="C380" s="72" t="s">
        <v>468</v>
      </c>
      <c r="D380" s="104" t="s">
        <v>1694</v>
      </c>
      <c r="E380" s="39" t="s">
        <v>3957</v>
      </c>
      <c r="F380" s="47" t="s">
        <v>3518</v>
      </c>
      <c r="G380" s="41" t="s">
        <v>469</v>
      </c>
      <c r="H380" s="40" t="s">
        <v>470</v>
      </c>
      <c r="I380" s="43">
        <v>12</v>
      </c>
      <c r="J380" s="44">
        <v>43009</v>
      </c>
      <c r="K380" s="105">
        <v>43009</v>
      </c>
      <c r="L380" s="105">
        <v>43100</v>
      </c>
      <c r="M380" s="42">
        <v>125</v>
      </c>
      <c r="N380" s="43">
        <v>125</v>
      </c>
      <c r="O380" s="106">
        <v>0</v>
      </c>
      <c r="P380" s="42">
        <f t="shared" si="20"/>
        <v>125</v>
      </c>
      <c r="Q380" s="42">
        <f t="shared" si="21"/>
        <v>100</v>
      </c>
      <c r="R380" s="192" t="s">
        <v>8125</v>
      </c>
      <c r="S380" s="108">
        <f>VLOOKUP(C380,'[7]Sumado depto y gestion incorp1'!$A$2:$C$297,3,FALSE)</f>
        <v>13961613738</v>
      </c>
      <c r="T380" s="108">
        <f>VLOOKUP(C380,'[7]Sumado depto y gestion incorp1'!$A$2:$D$297,4,FALSE)</f>
        <v>0</v>
      </c>
      <c r="U380" s="1">
        <f>VLOOKUP(C380,'[7]Sumado depto y gestion incorp1'!$A$2:$F$297,6,FALSE)</f>
        <v>8774009469</v>
      </c>
      <c r="V380" s="108">
        <f>VLOOKUP(C380,'[7]Sumado depto y gestion incorp1'!$A$2:$G$297,7,FALSE)</f>
        <v>0</v>
      </c>
      <c r="W380" s="1">
        <f t="shared" si="18"/>
        <v>13961613738</v>
      </c>
      <c r="X380" s="1">
        <f t="shared" si="19"/>
        <v>8774009469</v>
      </c>
      <c r="Y380" s="99"/>
    </row>
    <row r="381" spans="1:25" ht="45" x14ac:dyDescent="0.25">
      <c r="A381" s="103" t="s">
        <v>1909</v>
      </c>
      <c r="B381" s="72"/>
      <c r="C381" s="72"/>
      <c r="D381" s="104"/>
      <c r="E381" s="39"/>
      <c r="F381" s="47" t="s">
        <v>3519</v>
      </c>
      <c r="G381" s="41" t="s">
        <v>471</v>
      </c>
      <c r="H381" s="40" t="s">
        <v>9</v>
      </c>
      <c r="I381" s="43">
        <v>12</v>
      </c>
      <c r="J381" s="44">
        <v>43009</v>
      </c>
      <c r="K381" s="105">
        <v>43009</v>
      </c>
      <c r="L381" s="105">
        <v>43100</v>
      </c>
      <c r="M381" s="42">
        <v>1</v>
      </c>
      <c r="N381" s="43">
        <v>1</v>
      </c>
      <c r="O381" s="106">
        <v>0</v>
      </c>
      <c r="P381" s="42">
        <f t="shared" si="20"/>
        <v>1</v>
      </c>
      <c r="Q381" s="42">
        <f t="shared" si="21"/>
        <v>100</v>
      </c>
      <c r="R381" s="192" t="s">
        <v>8126</v>
      </c>
      <c r="S381" s="108"/>
      <c r="T381" s="108"/>
      <c r="U381" s="1"/>
      <c r="V381" s="108"/>
      <c r="W381" s="1"/>
      <c r="X381" s="1"/>
      <c r="Y381" s="99"/>
    </row>
    <row r="382" spans="1:25" ht="45" x14ac:dyDescent="0.25">
      <c r="A382" s="103" t="s">
        <v>1909</v>
      </c>
      <c r="B382" s="72"/>
      <c r="C382" s="72"/>
      <c r="D382" s="104"/>
      <c r="E382" s="39"/>
      <c r="F382" s="47" t="s">
        <v>3544</v>
      </c>
      <c r="G382" s="41" t="s">
        <v>415</v>
      </c>
      <c r="H382" s="40" t="s">
        <v>9</v>
      </c>
      <c r="I382" s="43">
        <v>12</v>
      </c>
      <c r="J382" s="44">
        <v>43009</v>
      </c>
      <c r="K382" s="105">
        <v>43009</v>
      </c>
      <c r="L382" s="105">
        <v>43100</v>
      </c>
      <c r="M382" s="42">
        <v>1</v>
      </c>
      <c r="N382" s="43">
        <v>1</v>
      </c>
      <c r="O382" s="106">
        <v>0</v>
      </c>
      <c r="P382" s="42">
        <f t="shared" si="20"/>
        <v>1</v>
      </c>
      <c r="Q382" s="42">
        <f t="shared" si="21"/>
        <v>100</v>
      </c>
      <c r="R382" s="192"/>
      <c r="S382" s="108"/>
      <c r="T382" s="108"/>
      <c r="U382" s="1"/>
      <c r="V382" s="108"/>
      <c r="W382" s="1"/>
      <c r="X382" s="1"/>
      <c r="Y382" s="99"/>
    </row>
    <row r="383" spans="1:25" ht="45" x14ac:dyDescent="0.25">
      <c r="A383" s="103" t="s">
        <v>1909</v>
      </c>
      <c r="B383" s="72"/>
      <c r="C383" s="72"/>
      <c r="D383" s="104"/>
      <c r="E383" s="39"/>
      <c r="F383" s="47" t="s">
        <v>3545</v>
      </c>
      <c r="G383" s="41" t="s">
        <v>472</v>
      </c>
      <c r="H383" s="40" t="s">
        <v>9</v>
      </c>
      <c r="I383" s="43">
        <v>12</v>
      </c>
      <c r="J383" s="44">
        <v>43009</v>
      </c>
      <c r="K383" s="105">
        <v>43009</v>
      </c>
      <c r="L383" s="105">
        <v>43100</v>
      </c>
      <c r="M383" s="42">
        <v>1</v>
      </c>
      <c r="N383" s="43">
        <v>1</v>
      </c>
      <c r="O383" s="106">
        <v>0</v>
      </c>
      <c r="P383" s="42">
        <f t="shared" si="20"/>
        <v>1</v>
      </c>
      <c r="Q383" s="42">
        <f t="shared" si="21"/>
        <v>100</v>
      </c>
      <c r="R383" s="192" t="s">
        <v>8127</v>
      </c>
      <c r="S383" s="108"/>
      <c r="T383" s="108"/>
      <c r="U383" s="1"/>
      <c r="V383" s="108"/>
      <c r="W383" s="1"/>
      <c r="X383" s="1"/>
      <c r="Y383" s="99"/>
    </row>
    <row r="384" spans="1:25" ht="45" x14ac:dyDescent="0.25">
      <c r="A384" s="103" t="s">
        <v>1909</v>
      </c>
      <c r="B384" s="72" t="s">
        <v>3952</v>
      </c>
      <c r="C384" s="72" t="s">
        <v>473</v>
      </c>
      <c r="D384" s="104" t="s">
        <v>1695</v>
      </c>
      <c r="E384" s="39" t="s">
        <v>3958</v>
      </c>
      <c r="F384" s="47" t="s">
        <v>3519</v>
      </c>
      <c r="G384" s="41" t="s">
        <v>474</v>
      </c>
      <c r="H384" s="40" t="s">
        <v>20</v>
      </c>
      <c r="I384" s="43">
        <v>12</v>
      </c>
      <c r="J384" s="44">
        <v>43009</v>
      </c>
      <c r="K384" s="105">
        <v>43009</v>
      </c>
      <c r="L384" s="105">
        <v>43100</v>
      </c>
      <c r="M384" s="42">
        <v>90</v>
      </c>
      <c r="N384" s="43">
        <v>50</v>
      </c>
      <c r="O384" s="106">
        <v>40</v>
      </c>
      <c r="P384" s="42">
        <f t="shared" si="20"/>
        <v>90</v>
      </c>
      <c r="Q384" s="42">
        <f t="shared" si="21"/>
        <v>100</v>
      </c>
      <c r="R384" s="192"/>
      <c r="S384" s="108">
        <f>VLOOKUP(C384,'[7]Sumado depto y gestion incorp1'!$A$2:$C$297,3,FALSE)</f>
        <v>3177420102</v>
      </c>
      <c r="T384" s="108">
        <f>VLOOKUP(C384,'[7]Sumado depto y gestion incorp1'!$A$2:$D$297,4,FALSE)</f>
        <v>0</v>
      </c>
      <c r="U384" s="1">
        <f>VLOOKUP(C384,'[7]Sumado depto y gestion incorp1'!$A$2:$F$297,6,FALSE)</f>
        <v>2690322707</v>
      </c>
      <c r="V384" s="108">
        <f>VLOOKUP(C384,'[7]Sumado depto y gestion incorp1'!$A$2:$G$297,7,FALSE)</f>
        <v>0</v>
      </c>
      <c r="W384" s="1">
        <f t="shared" si="18"/>
        <v>3177420102</v>
      </c>
      <c r="X384" s="1">
        <f t="shared" si="19"/>
        <v>2690322707</v>
      </c>
      <c r="Y384" s="99"/>
    </row>
    <row r="385" spans="1:25" ht="45" x14ac:dyDescent="0.25">
      <c r="A385" s="103" t="s">
        <v>1909</v>
      </c>
      <c r="B385" s="72"/>
      <c r="C385" s="72"/>
      <c r="D385" s="104"/>
      <c r="E385" s="39"/>
      <c r="F385" s="47" t="s">
        <v>3544</v>
      </c>
      <c r="G385" s="41" t="s">
        <v>475</v>
      </c>
      <c r="H385" s="40" t="s">
        <v>9</v>
      </c>
      <c r="I385" s="43">
        <v>12</v>
      </c>
      <c r="J385" s="44">
        <v>43009</v>
      </c>
      <c r="K385" s="105">
        <v>43009</v>
      </c>
      <c r="L385" s="105">
        <v>43100</v>
      </c>
      <c r="M385" s="42">
        <v>38</v>
      </c>
      <c r="N385" s="43">
        <v>34</v>
      </c>
      <c r="O385" s="106">
        <v>1</v>
      </c>
      <c r="P385" s="42">
        <f t="shared" si="20"/>
        <v>35</v>
      </c>
      <c r="Q385" s="42">
        <f t="shared" si="21"/>
        <v>92.10526315789474</v>
      </c>
      <c r="R385" s="192"/>
      <c r="S385" s="108"/>
      <c r="T385" s="108"/>
      <c r="U385" s="1"/>
      <c r="V385" s="108"/>
      <c r="W385" s="1"/>
      <c r="X385" s="1"/>
      <c r="Y385" s="99"/>
    </row>
    <row r="386" spans="1:25" ht="45" x14ac:dyDescent="0.25">
      <c r="A386" s="103" t="s">
        <v>1909</v>
      </c>
      <c r="B386" s="72"/>
      <c r="C386" s="72"/>
      <c r="D386" s="104"/>
      <c r="E386" s="39"/>
      <c r="F386" s="47" t="s">
        <v>3545</v>
      </c>
      <c r="G386" s="41" t="s">
        <v>476</v>
      </c>
      <c r="H386" s="40" t="s">
        <v>9</v>
      </c>
      <c r="I386" s="43">
        <v>12</v>
      </c>
      <c r="J386" s="44">
        <v>43009</v>
      </c>
      <c r="K386" s="105">
        <v>43009</v>
      </c>
      <c r="L386" s="105">
        <v>43100</v>
      </c>
      <c r="M386" s="42">
        <v>2</v>
      </c>
      <c r="N386" s="43">
        <v>1</v>
      </c>
      <c r="O386" s="106">
        <v>0</v>
      </c>
      <c r="P386" s="42">
        <f t="shared" si="20"/>
        <v>1</v>
      </c>
      <c r="Q386" s="42">
        <f t="shared" si="21"/>
        <v>50</v>
      </c>
      <c r="R386" s="192"/>
      <c r="S386" s="108"/>
      <c r="T386" s="108"/>
      <c r="U386" s="1"/>
      <c r="V386" s="108"/>
      <c r="W386" s="1"/>
      <c r="X386" s="1"/>
      <c r="Y386" s="99"/>
    </row>
    <row r="387" spans="1:25" ht="45" x14ac:dyDescent="0.25">
      <c r="A387" s="103" t="s">
        <v>1909</v>
      </c>
      <c r="B387" s="72"/>
      <c r="C387" s="72"/>
      <c r="D387" s="104"/>
      <c r="E387" s="39"/>
      <c r="F387" s="47" t="s">
        <v>3546</v>
      </c>
      <c r="G387" s="41" t="s">
        <v>477</v>
      </c>
      <c r="H387" s="40" t="s">
        <v>9</v>
      </c>
      <c r="I387" s="43">
        <v>12</v>
      </c>
      <c r="J387" s="44">
        <v>43009</v>
      </c>
      <c r="K387" s="105">
        <v>43009</v>
      </c>
      <c r="L387" s="105">
        <v>43100</v>
      </c>
      <c r="M387" s="42">
        <v>125</v>
      </c>
      <c r="N387" s="43">
        <v>125</v>
      </c>
      <c r="O387" s="106">
        <v>0</v>
      </c>
      <c r="P387" s="42">
        <f t="shared" si="20"/>
        <v>125</v>
      </c>
      <c r="Q387" s="42">
        <f t="shared" si="21"/>
        <v>100</v>
      </c>
      <c r="R387" s="192"/>
      <c r="S387" s="108"/>
      <c r="T387" s="108"/>
      <c r="U387" s="1"/>
      <c r="V387" s="108"/>
      <c r="W387" s="1"/>
      <c r="X387" s="1"/>
      <c r="Y387" s="99"/>
    </row>
    <row r="388" spans="1:25" ht="45" x14ac:dyDescent="0.25">
      <c r="A388" s="103" t="s">
        <v>1909</v>
      </c>
      <c r="B388" s="72"/>
      <c r="C388" s="72"/>
      <c r="D388" s="104"/>
      <c r="E388" s="39"/>
      <c r="F388" s="47" t="s">
        <v>3520</v>
      </c>
      <c r="G388" s="41" t="s">
        <v>478</v>
      </c>
      <c r="H388" s="40" t="s">
        <v>20</v>
      </c>
      <c r="I388" s="43">
        <v>12</v>
      </c>
      <c r="J388" s="44">
        <v>43009</v>
      </c>
      <c r="K388" s="105">
        <v>43009</v>
      </c>
      <c r="L388" s="105">
        <v>43100</v>
      </c>
      <c r="M388" s="42">
        <v>94</v>
      </c>
      <c r="N388" s="43">
        <v>92.3</v>
      </c>
      <c r="O388" s="106">
        <v>0</v>
      </c>
      <c r="P388" s="42">
        <f t="shared" si="20"/>
        <v>92.3</v>
      </c>
      <c r="Q388" s="42">
        <f t="shared" si="21"/>
        <v>98.191489361702125</v>
      </c>
      <c r="R388" s="192"/>
      <c r="S388" s="108"/>
      <c r="T388" s="108"/>
      <c r="U388" s="1"/>
      <c r="V388" s="108"/>
      <c r="W388" s="1"/>
      <c r="X388" s="1"/>
      <c r="Y388" s="99"/>
    </row>
    <row r="389" spans="1:25" ht="60" x14ac:dyDescent="0.3">
      <c r="A389" s="103" t="s">
        <v>1909</v>
      </c>
      <c r="B389" s="72" t="s">
        <v>3952</v>
      </c>
      <c r="C389" s="72" t="s">
        <v>479</v>
      </c>
      <c r="D389" s="104" t="s">
        <v>1696</v>
      </c>
      <c r="E389" s="39" t="s">
        <v>3959</v>
      </c>
      <c r="F389" s="47" t="s">
        <v>3544</v>
      </c>
      <c r="G389" s="41" t="s">
        <v>480</v>
      </c>
      <c r="H389" s="40" t="s">
        <v>9</v>
      </c>
      <c r="I389" s="43">
        <v>12</v>
      </c>
      <c r="J389" s="44">
        <v>43009</v>
      </c>
      <c r="K389" s="105">
        <v>43009</v>
      </c>
      <c r="L389" s="105">
        <v>43100</v>
      </c>
      <c r="M389" s="42">
        <v>30</v>
      </c>
      <c r="N389" s="43">
        <v>30</v>
      </c>
      <c r="O389" s="106">
        <v>0</v>
      </c>
      <c r="P389" s="42">
        <f t="shared" si="20"/>
        <v>30</v>
      </c>
      <c r="Q389" s="42">
        <f t="shared" si="21"/>
        <v>100</v>
      </c>
      <c r="R389" s="203" t="s">
        <v>8128</v>
      </c>
      <c r="S389" s="108">
        <f>VLOOKUP(C389,'[7]Sumado depto y gestion incorp1'!$A$2:$C$297,3,FALSE)</f>
        <v>2088620609</v>
      </c>
      <c r="T389" s="108">
        <f>VLOOKUP(C389,'[7]Sumado depto y gestion incorp1'!$A$2:$D$297,4,FALSE)</f>
        <v>0</v>
      </c>
      <c r="U389" s="1">
        <f>VLOOKUP(C389,'[7]Sumado depto y gestion incorp1'!$A$2:$F$297,6,FALSE)</f>
        <v>2205712283</v>
      </c>
      <c r="V389" s="108">
        <f>VLOOKUP(C389,'[7]Sumado depto y gestion incorp1'!$A$2:$G$297,7,FALSE)</f>
        <v>0</v>
      </c>
      <c r="W389" s="1">
        <f t="shared" ref="W389:W450" si="22">S389+T389+Z389</f>
        <v>2088620609</v>
      </c>
      <c r="X389" s="1">
        <f t="shared" ref="X389:X450" si="23">U389+V389+Y389</f>
        <v>2205712283</v>
      </c>
      <c r="Y389" s="99"/>
    </row>
    <row r="390" spans="1:25" ht="45" x14ac:dyDescent="0.25">
      <c r="A390" s="103" t="s">
        <v>1909</v>
      </c>
      <c r="B390" s="72"/>
      <c r="C390" s="72"/>
      <c r="D390" s="104"/>
      <c r="E390" s="39"/>
      <c r="F390" s="47" t="s">
        <v>3545</v>
      </c>
      <c r="G390" s="41" t="s">
        <v>481</v>
      </c>
      <c r="H390" s="40" t="s">
        <v>9</v>
      </c>
      <c r="I390" s="43">
        <v>12</v>
      </c>
      <c r="J390" s="44">
        <v>43009</v>
      </c>
      <c r="K390" s="105">
        <v>43009</v>
      </c>
      <c r="L390" s="105">
        <v>43100</v>
      </c>
      <c r="M390" s="42">
        <v>4</v>
      </c>
      <c r="N390" s="43">
        <v>4</v>
      </c>
      <c r="O390" s="106">
        <v>5</v>
      </c>
      <c r="P390" s="42">
        <f t="shared" si="20"/>
        <v>9</v>
      </c>
      <c r="Q390" s="42">
        <f t="shared" si="21"/>
        <v>225</v>
      </c>
      <c r="R390" s="192"/>
      <c r="S390" s="108"/>
      <c r="T390" s="108"/>
      <c r="U390" s="1"/>
      <c r="V390" s="108"/>
      <c r="W390" s="1"/>
      <c r="X390" s="1"/>
      <c r="Y390" s="99"/>
    </row>
    <row r="391" spans="1:25" ht="45" x14ac:dyDescent="0.25">
      <c r="A391" s="103" t="s">
        <v>1909</v>
      </c>
      <c r="B391" s="72"/>
      <c r="C391" s="72"/>
      <c r="D391" s="104"/>
      <c r="E391" s="39"/>
      <c r="F391" s="47" t="s">
        <v>3546</v>
      </c>
      <c r="G391" s="41" t="s">
        <v>482</v>
      </c>
      <c r="H391" s="40" t="s">
        <v>9</v>
      </c>
      <c r="I391" s="43">
        <v>12</v>
      </c>
      <c r="J391" s="44">
        <v>43009</v>
      </c>
      <c r="K391" s="105">
        <v>43009</v>
      </c>
      <c r="L391" s="105">
        <v>43100</v>
      </c>
      <c r="M391" s="42">
        <v>35</v>
      </c>
      <c r="N391" s="43">
        <v>35</v>
      </c>
      <c r="O391" s="106">
        <v>0</v>
      </c>
      <c r="P391" s="42">
        <f t="shared" si="20"/>
        <v>35</v>
      </c>
      <c r="Q391" s="42">
        <f t="shared" si="21"/>
        <v>100</v>
      </c>
      <c r="R391" s="192"/>
      <c r="S391" s="108"/>
      <c r="T391" s="108"/>
      <c r="U391" s="1"/>
      <c r="V391" s="108"/>
      <c r="W391" s="1"/>
      <c r="X391" s="1"/>
      <c r="Y391" s="99"/>
    </row>
    <row r="392" spans="1:25" ht="45" x14ac:dyDescent="0.25">
      <c r="A392" s="103" t="s">
        <v>1909</v>
      </c>
      <c r="B392" s="72"/>
      <c r="C392" s="72"/>
      <c r="D392" s="104"/>
      <c r="E392" s="39"/>
      <c r="F392" s="47" t="s">
        <v>3520</v>
      </c>
      <c r="G392" s="41" t="s">
        <v>483</v>
      </c>
      <c r="H392" s="40" t="s">
        <v>3521</v>
      </c>
      <c r="I392" s="43">
        <v>12</v>
      </c>
      <c r="J392" s="44">
        <v>43009</v>
      </c>
      <c r="K392" s="105">
        <v>43009</v>
      </c>
      <c r="L392" s="105">
        <v>43100</v>
      </c>
      <c r="M392" s="42">
        <v>33</v>
      </c>
      <c r="N392" s="43">
        <v>57</v>
      </c>
      <c r="O392" s="106">
        <v>0</v>
      </c>
      <c r="P392" s="42">
        <f t="shared" si="20"/>
        <v>57</v>
      </c>
      <c r="Q392" s="42">
        <f t="shared" si="21"/>
        <v>172.72727272727272</v>
      </c>
      <c r="R392" s="192"/>
      <c r="S392" s="108"/>
      <c r="T392" s="108"/>
      <c r="U392" s="1"/>
      <c r="V392" s="108"/>
      <c r="W392" s="1"/>
      <c r="X392" s="1"/>
      <c r="Y392" s="99"/>
    </row>
    <row r="393" spans="1:25" ht="45" x14ac:dyDescent="0.25">
      <c r="A393" s="103" t="s">
        <v>1909</v>
      </c>
      <c r="B393" s="72"/>
      <c r="C393" s="72"/>
      <c r="D393" s="104"/>
      <c r="E393" s="39"/>
      <c r="F393" s="47" t="s">
        <v>3522</v>
      </c>
      <c r="G393" s="41" t="s">
        <v>424</v>
      </c>
      <c r="H393" s="40" t="s">
        <v>3521</v>
      </c>
      <c r="I393" s="43">
        <v>12</v>
      </c>
      <c r="J393" s="44">
        <v>43009</v>
      </c>
      <c r="K393" s="105">
        <v>43009</v>
      </c>
      <c r="L393" s="105">
        <v>43100</v>
      </c>
      <c r="M393" s="42">
        <v>1</v>
      </c>
      <c r="N393" s="43">
        <v>3</v>
      </c>
      <c r="O393" s="106">
        <v>0</v>
      </c>
      <c r="P393" s="42">
        <f t="shared" si="20"/>
        <v>3</v>
      </c>
      <c r="Q393" s="42">
        <f t="shared" si="21"/>
        <v>300</v>
      </c>
      <c r="R393" s="192"/>
      <c r="S393" s="108"/>
      <c r="T393" s="108"/>
      <c r="U393" s="1"/>
      <c r="V393" s="108"/>
      <c r="W393" s="1"/>
      <c r="X393" s="1"/>
      <c r="Y393" s="99"/>
    </row>
    <row r="394" spans="1:25" ht="45" x14ac:dyDescent="0.25">
      <c r="A394" s="103" t="s">
        <v>1909</v>
      </c>
      <c r="B394" s="72"/>
      <c r="C394" s="72"/>
      <c r="D394" s="104"/>
      <c r="E394" s="39"/>
      <c r="F394" s="47" t="s">
        <v>3523</v>
      </c>
      <c r="G394" s="41" t="s">
        <v>484</v>
      </c>
      <c r="H394" s="40" t="s">
        <v>3521</v>
      </c>
      <c r="I394" s="43">
        <v>12</v>
      </c>
      <c r="J394" s="44">
        <v>43009</v>
      </c>
      <c r="K394" s="105">
        <v>43009</v>
      </c>
      <c r="L394" s="105">
        <v>43100</v>
      </c>
      <c r="M394" s="42">
        <v>70</v>
      </c>
      <c r="N394" s="43">
        <v>78</v>
      </c>
      <c r="O394" s="106">
        <v>0</v>
      </c>
      <c r="P394" s="42">
        <f t="shared" si="20"/>
        <v>78</v>
      </c>
      <c r="Q394" s="42">
        <f t="shared" si="21"/>
        <v>111.42857142857143</v>
      </c>
      <c r="R394" s="192"/>
      <c r="S394" s="108"/>
      <c r="T394" s="108"/>
      <c r="U394" s="1"/>
      <c r="V394" s="108"/>
      <c r="W394" s="1"/>
      <c r="X394" s="1"/>
      <c r="Y394" s="99"/>
    </row>
    <row r="395" spans="1:25" ht="75" x14ac:dyDescent="0.25">
      <c r="A395" s="103" t="s">
        <v>1909</v>
      </c>
      <c r="B395" s="72" t="s">
        <v>3947</v>
      </c>
      <c r="C395" s="72" t="s">
        <v>485</v>
      </c>
      <c r="D395" s="104" t="s">
        <v>1697</v>
      </c>
      <c r="E395" s="39" t="s">
        <v>3960</v>
      </c>
      <c r="F395" s="47" t="s">
        <v>3518</v>
      </c>
      <c r="G395" s="41" t="s">
        <v>486</v>
      </c>
      <c r="H395" s="40" t="s">
        <v>9</v>
      </c>
      <c r="I395" s="43">
        <v>12</v>
      </c>
      <c r="J395" s="44">
        <v>43009</v>
      </c>
      <c r="K395" s="105">
        <v>43009</v>
      </c>
      <c r="L395" s="105">
        <v>43100</v>
      </c>
      <c r="M395" s="42">
        <v>269</v>
      </c>
      <c r="N395" s="43">
        <v>392</v>
      </c>
      <c r="O395" s="198">
        <v>246</v>
      </c>
      <c r="P395" s="42">
        <f t="shared" si="20"/>
        <v>638</v>
      </c>
      <c r="Q395" s="42">
        <f t="shared" si="21"/>
        <v>237.17472118959105</v>
      </c>
      <c r="R395" s="199" t="s">
        <v>8129</v>
      </c>
      <c r="S395" s="108">
        <f>VLOOKUP(C395,'[7]Sumado depto y gestion incorp1'!$A$2:$C$297,3,FALSE)</f>
        <v>4513648494</v>
      </c>
      <c r="T395" s="108">
        <f>VLOOKUP(C395,'[7]Sumado depto y gestion incorp1'!$A$2:$D$297,4,FALSE)</f>
        <v>0</v>
      </c>
      <c r="U395" s="1">
        <f>VLOOKUP(C395,'[7]Sumado depto y gestion incorp1'!$A$2:$F$297,6,FALSE)</f>
        <v>5036594226</v>
      </c>
      <c r="V395" s="108">
        <f>VLOOKUP(C395,'[7]Sumado depto y gestion incorp1'!$A$2:$G$297,7,FALSE)</f>
        <v>0</v>
      </c>
      <c r="W395" s="1">
        <f t="shared" si="22"/>
        <v>4513648494</v>
      </c>
      <c r="X395" s="1">
        <f t="shared" si="23"/>
        <v>5036594226</v>
      </c>
      <c r="Y395" s="99"/>
    </row>
    <row r="396" spans="1:25" ht="45" x14ac:dyDescent="0.25">
      <c r="A396" s="103" t="s">
        <v>1909</v>
      </c>
      <c r="B396" s="72"/>
      <c r="C396" s="72"/>
      <c r="D396" s="104"/>
      <c r="E396" s="39"/>
      <c r="F396" s="47" t="s">
        <v>3519</v>
      </c>
      <c r="G396" s="41" t="s">
        <v>487</v>
      </c>
      <c r="H396" s="40" t="s">
        <v>9</v>
      </c>
      <c r="I396" s="43">
        <v>12</v>
      </c>
      <c r="J396" s="44">
        <v>43009</v>
      </c>
      <c r="K396" s="105">
        <v>43009</v>
      </c>
      <c r="L396" s="105">
        <v>43100</v>
      </c>
      <c r="M396" s="42">
        <v>12</v>
      </c>
      <c r="N396" s="43">
        <v>9</v>
      </c>
      <c r="O396" s="198">
        <v>3</v>
      </c>
      <c r="P396" s="42">
        <f t="shared" si="20"/>
        <v>12</v>
      </c>
      <c r="Q396" s="42">
        <f t="shared" si="21"/>
        <v>100</v>
      </c>
      <c r="R396" s="192"/>
      <c r="S396" s="108"/>
      <c r="T396" s="108"/>
      <c r="U396" s="1"/>
      <c r="V396" s="108"/>
      <c r="W396" s="1"/>
      <c r="X396" s="1"/>
      <c r="Y396" s="99"/>
    </row>
    <row r="397" spans="1:25" ht="45" x14ac:dyDescent="0.25">
      <c r="A397" s="103" t="s">
        <v>1909</v>
      </c>
      <c r="B397" s="72"/>
      <c r="C397" s="72"/>
      <c r="D397" s="104"/>
      <c r="E397" s="39"/>
      <c r="F397" s="47" t="s">
        <v>3544</v>
      </c>
      <c r="G397" s="41" t="s">
        <v>488</v>
      </c>
      <c r="H397" s="40" t="s">
        <v>9</v>
      </c>
      <c r="I397" s="43">
        <v>12</v>
      </c>
      <c r="J397" s="44">
        <v>43009</v>
      </c>
      <c r="K397" s="105">
        <v>43009</v>
      </c>
      <c r="L397" s="105">
        <v>43100</v>
      </c>
      <c r="M397" s="42">
        <v>12</v>
      </c>
      <c r="N397" s="43">
        <v>9</v>
      </c>
      <c r="O397" s="198">
        <v>3</v>
      </c>
      <c r="P397" s="42">
        <f t="shared" si="20"/>
        <v>12</v>
      </c>
      <c r="Q397" s="42">
        <f t="shared" si="21"/>
        <v>100</v>
      </c>
      <c r="R397" s="192"/>
      <c r="S397" s="108"/>
      <c r="T397" s="108"/>
      <c r="U397" s="1"/>
      <c r="V397" s="108"/>
      <c r="W397" s="1"/>
      <c r="X397" s="1"/>
      <c r="Y397" s="99"/>
    </row>
    <row r="398" spans="1:25" ht="45" x14ac:dyDescent="0.25">
      <c r="A398" s="103" t="s">
        <v>1909</v>
      </c>
      <c r="B398" s="72"/>
      <c r="C398" s="72"/>
      <c r="D398" s="104"/>
      <c r="E398" s="39"/>
      <c r="F398" s="47" t="s">
        <v>3545</v>
      </c>
      <c r="G398" s="41" t="s">
        <v>489</v>
      </c>
      <c r="H398" s="40" t="s">
        <v>9</v>
      </c>
      <c r="I398" s="43">
        <v>12</v>
      </c>
      <c r="J398" s="44">
        <v>43009</v>
      </c>
      <c r="K398" s="105">
        <v>43009</v>
      </c>
      <c r="L398" s="105">
        <v>43100</v>
      </c>
      <c r="M398" s="42">
        <v>80</v>
      </c>
      <c r="N398" s="43">
        <v>81</v>
      </c>
      <c r="O398" s="198">
        <v>10</v>
      </c>
      <c r="P398" s="42">
        <f t="shared" si="20"/>
        <v>91</v>
      </c>
      <c r="Q398" s="42">
        <f t="shared" si="21"/>
        <v>113.75</v>
      </c>
      <c r="R398" s="192"/>
      <c r="S398" s="108"/>
      <c r="T398" s="108"/>
      <c r="U398" s="1"/>
      <c r="V398" s="108"/>
      <c r="W398" s="1"/>
      <c r="X398" s="1"/>
      <c r="Y398" s="99"/>
    </row>
    <row r="399" spans="1:25" ht="45" x14ac:dyDescent="0.25">
      <c r="A399" s="103" t="s">
        <v>1909</v>
      </c>
      <c r="B399" s="72"/>
      <c r="C399" s="72"/>
      <c r="D399" s="104"/>
      <c r="E399" s="39"/>
      <c r="F399" s="47" t="s">
        <v>3493</v>
      </c>
      <c r="G399" s="41" t="s">
        <v>490</v>
      </c>
      <c r="H399" s="40" t="s">
        <v>3521</v>
      </c>
      <c r="I399" s="43">
        <v>12</v>
      </c>
      <c r="J399" s="44">
        <v>43009</v>
      </c>
      <c r="K399" s="105">
        <v>43009</v>
      </c>
      <c r="L399" s="105">
        <v>43100</v>
      </c>
      <c r="M399" s="42">
        <v>125</v>
      </c>
      <c r="N399" s="43">
        <v>63</v>
      </c>
      <c r="O399" s="198">
        <v>62</v>
      </c>
      <c r="P399" s="42">
        <f t="shared" si="20"/>
        <v>125</v>
      </c>
      <c r="Q399" s="42">
        <f t="shared" si="21"/>
        <v>100</v>
      </c>
      <c r="R399" s="192"/>
      <c r="S399" s="108"/>
      <c r="T399" s="108"/>
      <c r="U399" s="1"/>
      <c r="V399" s="108"/>
      <c r="W399" s="1"/>
      <c r="X399" s="1"/>
      <c r="Y399" s="99"/>
    </row>
    <row r="400" spans="1:25" ht="60" x14ac:dyDescent="0.25">
      <c r="A400" s="103" t="s">
        <v>1909</v>
      </c>
      <c r="B400" s="72" t="s">
        <v>3947</v>
      </c>
      <c r="C400" s="72" t="s">
        <v>491</v>
      </c>
      <c r="D400" s="104" t="s">
        <v>1698</v>
      </c>
      <c r="E400" s="39" t="s">
        <v>3961</v>
      </c>
      <c r="F400" s="47" t="s">
        <v>3544</v>
      </c>
      <c r="G400" s="41" t="s">
        <v>492</v>
      </c>
      <c r="H400" s="40" t="s">
        <v>9</v>
      </c>
      <c r="I400" s="43">
        <v>12</v>
      </c>
      <c r="J400" s="44">
        <v>43009</v>
      </c>
      <c r="K400" s="105">
        <v>43009</v>
      </c>
      <c r="L400" s="105">
        <v>43100</v>
      </c>
      <c r="M400" s="42">
        <v>80</v>
      </c>
      <c r="N400" s="43">
        <v>80</v>
      </c>
      <c r="O400" s="204">
        <f t="shared" ref="O400:O405" si="24">M400+N400</f>
        <v>160</v>
      </c>
      <c r="P400" s="42">
        <f t="shared" si="20"/>
        <v>240</v>
      </c>
      <c r="Q400" s="42">
        <f t="shared" si="21"/>
        <v>300</v>
      </c>
      <c r="R400" s="199" t="s">
        <v>8130</v>
      </c>
      <c r="S400" s="108">
        <f>VLOOKUP(C400,'[7]Sumado depto y gestion incorp1'!$A$2:$C$297,3,FALSE)</f>
        <v>1819483989</v>
      </c>
      <c r="T400" s="108">
        <f>VLOOKUP(C400,'[7]Sumado depto y gestion incorp1'!$A$2:$D$297,4,FALSE)</f>
        <v>0</v>
      </c>
      <c r="U400" s="1">
        <f>VLOOKUP(C400,'[7]Sumado depto y gestion incorp1'!$A$2:$F$297,6,FALSE)</f>
        <v>1979659565</v>
      </c>
      <c r="V400" s="108">
        <f>VLOOKUP(C400,'[7]Sumado depto y gestion incorp1'!$A$2:$G$297,7,FALSE)</f>
        <v>0</v>
      </c>
      <c r="W400" s="1">
        <f t="shared" si="22"/>
        <v>1819483989</v>
      </c>
      <c r="X400" s="1">
        <f t="shared" si="23"/>
        <v>1979659565</v>
      </c>
      <c r="Y400" s="99"/>
    </row>
    <row r="401" spans="1:25" ht="45" x14ac:dyDescent="0.25">
      <c r="A401" s="103" t="s">
        <v>1909</v>
      </c>
      <c r="B401" s="72"/>
      <c r="C401" s="72"/>
      <c r="D401" s="104"/>
      <c r="E401" s="39"/>
      <c r="F401" s="47" t="s">
        <v>3545</v>
      </c>
      <c r="G401" s="41" t="s">
        <v>493</v>
      </c>
      <c r="H401" s="40" t="s">
        <v>9</v>
      </c>
      <c r="I401" s="43">
        <v>12</v>
      </c>
      <c r="J401" s="44">
        <v>43009</v>
      </c>
      <c r="K401" s="105">
        <v>43009</v>
      </c>
      <c r="L401" s="105">
        <v>43100</v>
      </c>
      <c r="M401" s="42">
        <v>125</v>
      </c>
      <c r="N401" s="43">
        <v>125</v>
      </c>
      <c r="O401" s="204">
        <f t="shared" si="24"/>
        <v>250</v>
      </c>
      <c r="P401" s="42">
        <f t="shared" si="20"/>
        <v>375</v>
      </c>
      <c r="Q401" s="42">
        <f t="shared" si="21"/>
        <v>300</v>
      </c>
      <c r="R401" s="199" t="s">
        <v>8131</v>
      </c>
      <c r="S401" s="108"/>
      <c r="T401" s="108"/>
      <c r="U401" s="1"/>
      <c r="V401" s="108"/>
      <c r="W401" s="1"/>
      <c r="X401" s="1"/>
      <c r="Y401" s="99"/>
    </row>
    <row r="402" spans="1:25" ht="45" x14ac:dyDescent="0.25">
      <c r="A402" s="103" t="s">
        <v>1909</v>
      </c>
      <c r="B402" s="72"/>
      <c r="C402" s="72"/>
      <c r="D402" s="104"/>
      <c r="E402" s="39"/>
      <c r="F402" s="47" t="s">
        <v>3546</v>
      </c>
      <c r="G402" s="41" t="s">
        <v>494</v>
      </c>
      <c r="H402" s="40" t="s">
        <v>9</v>
      </c>
      <c r="I402" s="43">
        <v>12</v>
      </c>
      <c r="J402" s="44">
        <v>43009</v>
      </c>
      <c r="K402" s="105">
        <v>43009</v>
      </c>
      <c r="L402" s="105">
        <v>43100</v>
      </c>
      <c r="M402" s="42">
        <v>125</v>
      </c>
      <c r="N402" s="43">
        <v>125</v>
      </c>
      <c r="O402" s="204">
        <f t="shared" si="24"/>
        <v>250</v>
      </c>
      <c r="P402" s="42">
        <f t="shared" si="20"/>
        <v>375</v>
      </c>
      <c r="Q402" s="42">
        <f t="shared" si="21"/>
        <v>300</v>
      </c>
      <c r="R402" s="199" t="s">
        <v>8132</v>
      </c>
      <c r="S402" s="108"/>
      <c r="T402" s="108"/>
      <c r="U402" s="1"/>
      <c r="V402" s="108"/>
      <c r="W402" s="1"/>
      <c r="X402" s="1"/>
      <c r="Y402" s="99"/>
    </row>
    <row r="403" spans="1:25" ht="45" x14ac:dyDescent="0.25">
      <c r="A403" s="103" t="s">
        <v>1909</v>
      </c>
      <c r="B403" s="72"/>
      <c r="C403" s="72"/>
      <c r="D403" s="104"/>
      <c r="E403" s="39"/>
      <c r="F403" s="47" t="s">
        <v>3520</v>
      </c>
      <c r="G403" s="41" t="s">
        <v>495</v>
      </c>
      <c r="H403" s="40" t="s">
        <v>9</v>
      </c>
      <c r="I403" s="43">
        <v>12</v>
      </c>
      <c r="J403" s="44">
        <v>43009</v>
      </c>
      <c r="K403" s="105">
        <v>43009</v>
      </c>
      <c r="L403" s="105">
        <v>43100</v>
      </c>
      <c r="M403" s="42">
        <v>3</v>
      </c>
      <c r="N403" s="43">
        <v>3</v>
      </c>
      <c r="O403" s="204">
        <f t="shared" si="24"/>
        <v>6</v>
      </c>
      <c r="P403" s="42">
        <f t="shared" si="20"/>
        <v>9</v>
      </c>
      <c r="Q403" s="42">
        <f t="shared" si="21"/>
        <v>300</v>
      </c>
      <c r="R403" s="199"/>
      <c r="S403" s="108"/>
      <c r="T403" s="108"/>
      <c r="U403" s="1"/>
      <c r="V403" s="108"/>
      <c r="W403" s="1"/>
      <c r="X403" s="1"/>
      <c r="Y403" s="99"/>
    </row>
    <row r="404" spans="1:25" ht="45" x14ac:dyDescent="0.25">
      <c r="A404" s="103" t="s">
        <v>1909</v>
      </c>
      <c r="B404" s="72"/>
      <c r="C404" s="72"/>
      <c r="D404" s="104"/>
      <c r="E404" s="39"/>
      <c r="F404" s="47" t="s">
        <v>3522</v>
      </c>
      <c r="G404" s="41" t="s">
        <v>446</v>
      </c>
      <c r="H404" s="40" t="s">
        <v>9</v>
      </c>
      <c r="I404" s="43">
        <v>12</v>
      </c>
      <c r="J404" s="44">
        <v>43009</v>
      </c>
      <c r="K404" s="105">
        <v>43009</v>
      </c>
      <c r="L404" s="105">
        <v>43100</v>
      </c>
      <c r="M404" s="42">
        <v>1</v>
      </c>
      <c r="N404" s="43">
        <v>0</v>
      </c>
      <c r="O404" s="204">
        <f t="shared" si="24"/>
        <v>1</v>
      </c>
      <c r="P404" s="42">
        <f t="shared" si="20"/>
        <v>1</v>
      </c>
      <c r="Q404" s="42">
        <f t="shared" si="21"/>
        <v>100</v>
      </c>
      <c r="R404" s="199" t="s">
        <v>8133</v>
      </c>
      <c r="S404" s="108"/>
      <c r="T404" s="108"/>
      <c r="U404" s="1"/>
      <c r="V404" s="108"/>
      <c r="W404" s="1"/>
      <c r="X404" s="1"/>
      <c r="Y404" s="99"/>
    </row>
    <row r="405" spans="1:25" ht="45" x14ac:dyDescent="0.25">
      <c r="A405" s="103" t="s">
        <v>1909</v>
      </c>
      <c r="B405" s="72"/>
      <c r="C405" s="72"/>
      <c r="D405" s="104"/>
      <c r="E405" s="39"/>
      <c r="F405" s="47" t="s">
        <v>3523</v>
      </c>
      <c r="G405" s="41" t="s">
        <v>496</v>
      </c>
      <c r="H405" s="40" t="s">
        <v>9</v>
      </c>
      <c r="I405" s="43">
        <v>12</v>
      </c>
      <c r="J405" s="44">
        <v>43009</v>
      </c>
      <c r="K405" s="105">
        <v>43009</v>
      </c>
      <c r="L405" s="105">
        <v>43100</v>
      </c>
      <c r="M405" s="42">
        <v>12</v>
      </c>
      <c r="N405" s="43">
        <v>12</v>
      </c>
      <c r="O405" s="204">
        <f t="shared" si="24"/>
        <v>24</v>
      </c>
      <c r="P405" s="42">
        <f t="shared" si="20"/>
        <v>36</v>
      </c>
      <c r="Q405" s="42">
        <f t="shared" si="21"/>
        <v>300</v>
      </c>
      <c r="R405" s="199" t="s">
        <v>8134</v>
      </c>
      <c r="S405" s="108"/>
      <c r="T405" s="108"/>
      <c r="U405" s="1"/>
      <c r="V405" s="108"/>
      <c r="W405" s="1"/>
      <c r="X405" s="1"/>
      <c r="Y405" s="99"/>
    </row>
    <row r="406" spans="1:25" ht="60" x14ac:dyDescent="0.25">
      <c r="A406" s="103" t="s">
        <v>1909</v>
      </c>
      <c r="B406" s="72" t="s">
        <v>3952</v>
      </c>
      <c r="C406" s="72" t="s">
        <v>497</v>
      </c>
      <c r="D406" s="104" t="s">
        <v>1699</v>
      </c>
      <c r="E406" s="39" t="s">
        <v>3962</v>
      </c>
      <c r="F406" s="47" t="s">
        <v>3575</v>
      </c>
      <c r="G406" s="41" t="s">
        <v>498</v>
      </c>
      <c r="H406" s="40" t="s">
        <v>9</v>
      </c>
      <c r="I406" s="43">
        <v>12</v>
      </c>
      <c r="J406" s="44">
        <v>43009</v>
      </c>
      <c r="K406" s="105">
        <v>43009</v>
      </c>
      <c r="L406" s="105">
        <v>43100</v>
      </c>
      <c r="M406" s="42">
        <v>125</v>
      </c>
      <c r="N406" s="43">
        <v>0</v>
      </c>
      <c r="O406" s="106">
        <v>0</v>
      </c>
      <c r="P406" s="42">
        <f t="shared" si="20"/>
        <v>0</v>
      </c>
      <c r="Q406" s="42">
        <f t="shared" si="21"/>
        <v>0</v>
      </c>
      <c r="R406" s="192"/>
      <c r="S406" s="108">
        <f>VLOOKUP(C406,'[7]Sumado depto y gestion incorp1'!$A$2:$C$297,3,FALSE)</f>
        <v>289564480</v>
      </c>
      <c r="T406" s="108">
        <f>VLOOKUP(C406,'[7]Sumado depto y gestion incorp1'!$A$2:$D$297,4,FALSE)</f>
        <v>0</v>
      </c>
      <c r="U406" s="1">
        <f>VLOOKUP(C406,'[7]Sumado depto y gestion incorp1'!$A$2:$F$297,6,FALSE)</f>
        <v>44215424</v>
      </c>
      <c r="V406" s="108">
        <f>VLOOKUP(C406,'[7]Sumado depto y gestion incorp1'!$A$2:$G$297,7,FALSE)</f>
        <v>0</v>
      </c>
      <c r="W406" s="1">
        <f t="shared" si="22"/>
        <v>289564480</v>
      </c>
      <c r="X406" s="1">
        <f t="shared" si="23"/>
        <v>44215424</v>
      </c>
      <c r="Y406" s="99"/>
    </row>
    <row r="407" spans="1:25" ht="45" x14ac:dyDescent="0.25">
      <c r="A407" s="103" t="s">
        <v>1909</v>
      </c>
      <c r="B407" s="72"/>
      <c r="C407" s="72"/>
      <c r="D407" s="104"/>
      <c r="E407" s="39"/>
      <c r="F407" s="47" t="s">
        <v>3517</v>
      </c>
      <c r="G407" s="41" t="s">
        <v>498</v>
      </c>
      <c r="H407" s="40" t="s">
        <v>9</v>
      </c>
      <c r="I407" s="43">
        <v>12</v>
      </c>
      <c r="J407" s="44">
        <v>43009</v>
      </c>
      <c r="K407" s="105">
        <v>43009</v>
      </c>
      <c r="L407" s="105">
        <v>43100</v>
      </c>
      <c r="M407" s="42">
        <v>125</v>
      </c>
      <c r="N407" s="43">
        <v>0</v>
      </c>
      <c r="O407" s="106">
        <v>0</v>
      </c>
      <c r="P407" s="42">
        <f t="shared" si="20"/>
        <v>0</v>
      </c>
      <c r="Q407" s="42">
        <f t="shared" si="21"/>
        <v>0</v>
      </c>
      <c r="R407" s="192"/>
      <c r="S407" s="108"/>
      <c r="T407" s="108"/>
      <c r="U407" s="1"/>
      <c r="V407" s="108"/>
      <c r="W407" s="1"/>
      <c r="X407" s="1"/>
      <c r="Y407" s="99"/>
    </row>
    <row r="408" spans="1:25" ht="45" x14ac:dyDescent="0.25">
      <c r="A408" s="103" t="s">
        <v>1909</v>
      </c>
      <c r="B408" s="72"/>
      <c r="C408" s="72"/>
      <c r="D408" s="104"/>
      <c r="E408" s="39"/>
      <c r="F408" s="47" t="s">
        <v>3524</v>
      </c>
      <c r="G408" s="41" t="s">
        <v>499</v>
      </c>
      <c r="H408" s="40" t="s">
        <v>9</v>
      </c>
      <c r="I408" s="43">
        <v>12</v>
      </c>
      <c r="J408" s="44">
        <v>43009</v>
      </c>
      <c r="K408" s="105">
        <v>43009</v>
      </c>
      <c r="L408" s="105">
        <v>43100</v>
      </c>
      <c r="M408" s="42">
        <v>1</v>
      </c>
      <c r="N408" s="43">
        <v>0</v>
      </c>
      <c r="O408" s="106">
        <v>0</v>
      </c>
      <c r="P408" s="42">
        <f t="shared" si="20"/>
        <v>0</v>
      </c>
      <c r="Q408" s="42">
        <f t="shared" si="21"/>
        <v>0</v>
      </c>
      <c r="R408" s="192" t="s">
        <v>8135</v>
      </c>
      <c r="S408" s="108"/>
      <c r="T408" s="108"/>
      <c r="U408" s="1"/>
      <c r="V408" s="108"/>
      <c r="W408" s="1"/>
      <c r="X408" s="1"/>
      <c r="Y408" s="99"/>
    </row>
    <row r="409" spans="1:25" ht="45" x14ac:dyDescent="0.25">
      <c r="A409" s="103" t="s">
        <v>1909</v>
      </c>
      <c r="B409" s="72"/>
      <c r="C409" s="72"/>
      <c r="D409" s="104"/>
      <c r="E409" s="39"/>
      <c r="F409" s="47" t="s">
        <v>3526</v>
      </c>
      <c r="G409" s="41" t="s">
        <v>500</v>
      </c>
      <c r="H409" s="40" t="s">
        <v>9</v>
      </c>
      <c r="I409" s="43">
        <v>12</v>
      </c>
      <c r="J409" s="44">
        <v>43009</v>
      </c>
      <c r="K409" s="105">
        <v>43009</v>
      </c>
      <c r="L409" s="105">
        <v>43100</v>
      </c>
      <c r="M409" s="42">
        <v>10</v>
      </c>
      <c r="N409" s="43">
        <v>0</v>
      </c>
      <c r="O409" s="106">
        <v>0</v>
      </c>
      <c r="P409" s="42">
        <f t="shared" si="20"/>
        <v>0</v>
      </c>
      <c r="Q409" s="42">
        <f t="shared" si="21"/>
        <v>0</v>
      </c>
      <c r="R409" s="192"/>
      <c r="S409" s="108"/>
      <c r="T409" s="108"/>
      <c r="U409" s="1"/>
      <c r="V409" s="108"/>
      <c r="W409" s="1"/>
      <c r="X409" s="1"/>
      <c r="Y409" s="99"/>
    </row>
    <row r="410" spans="1:25" ht="409.5" x14ac:dyDescent="0.25">
      <c r="A410" s="103" t="s">
        <v>1909</v>
      </c>
      <c r="B410" s="72" t="s">
        <v>3947</v>
      </c>
      <c r="C410" s="72" t="s">
        <v>587</v>
      </c>
      <c r="D410" s="104" t="s">
        <v>1712</v>
      </c>
      <c r="E410" s="39" t="s">
        <v>3963</v>
      </c>
      <c r="F410" s="47" t="s">
        <v>3544</v>
      </c>
      <c r="G410" s="41" t="s">
        <v>588</v>
      </c>
      <c r="H410" s="40" t="s">
        <v>9</v>
      </c>
      <c r="I410" s="43">
        <v>12</v>
      </c>
      <c r="J410" s="44">
        <v>43009</v>
      </c>
      <c r="K410" s="105">
        <v>43009</v>
      </c>
      <c r="L410" s="105">
        <v>43100</v>
      </c>
      <c r="M410" s="42">
        <v>47929</v>
      </c>
      <c r="N410" s="43">
        <v>38885</v>
      </c>
      <c r="O410" s="106">
        <v>13746</v>
      </c>
      <c r="P410" s="42">
        <f t="shared" si="20"/>
        <v>52631</v>
      </c>
      <c r="Q410" s="42">
        <f t="shared" si="21"/>
        <v>109.81034446785871</v>
      </c>
      <c r="R410" s="205" t="s">
        <v>8136</v>
      </c>
      <c r="S410" s="108">
        <f>VLOOKUP(C410,'[7]Sumado depto y gestion incorp1'!$A$2:$C$297,3,FALSE)</f>
        <v>2665872236</v>
      </c>
      <c r="T410" s="108">
        <f>VLOOKUP(C410,'[7]Sumado depto y gestion incorp1'!$A$2:$D$297,4,FALSE)</f>
        <v>0</v>
      </c>
      <c r="U410" s="1">
        <f>VLOOKUP(C410,'[7]Sumado depto y gestion incorp1'!$A$2:$F$297,6,FALSE)</f>
        <v>2566164055</v>
      </c>
      <c r="V410" s="108">
        <f>VLOOKUP(C410,'[7]Sumado depto y gestion incorp1'!$A$2:$G$297,7,FALSE)</f>
        <v>0</v>
      </c>
      <c r="W410" s="1">
        <f t="shared" si="22"/>
        <v>2665872236</v>
      </c>
      <c r="X410" s="1">
        <f t="shared" si="23"/>
        <v>2566164055</v>
      </c>
      <c r="Y410" s="99"/>
    </row>
    <row r="411" spans="1:25" ht="45" x14ac:dyDescent="0.25">
      <c r="A411" s="103" t="s">
        <v>1909</v>
      </c>
      <c r="B411" s="72"/>
      <c r="C411" s="72"/>
      <c r="D411" s="104"/>
      <c r="E411" s="39"/>
      <c r="F411" s="47" t="s">
        <v>3545</v>
      </c>
      <c r="G411" s="41" t="s">
        <v>589</v>
      </c>
      <c r="H411" s="40" t="s">
        <v>9</v>
      </c>
      <c r="I411" s="43">
        <v>12</v>
      </c>
      <c r="J411" s="44">
        <v>43009</v>
      </c>
      <c r="K411" s="105">
        <v>43009</v>
      </c>
      <c r="L411" s="105">
        <v>43100</v>
      </c>
      <c r="M411" s="42">
        <v>9</v>
      </c>
      <c r="N411" s="43">
        <v>42</v>
      </c>
      <c r="O411" s="106">
        <v>14</v>
      </c>
      <c r="P411" s="42">
        <f t="shared" si="20"/>
        <v>56</v>
      </c>
      <c r="Q411" s="42">
        <f t="shared" si="21"/>
        <v>622.22222222222229</v>
      </c>
      <c r="R411" s="192"/>
      <c r="S411" s="108"/>
      <c r="T411" s="108"/>
      <c r="U411" s="1"/>
      <c r="V411" s="108"/>
      <c r="W411" s="1"/>
      <c r="X411" s="1"/>
      <c r="Y411" s="99"/>
    </row>
    <row r="412" spans="1:25" ht="45" x14ac:dyDescent="0.25">
      <c r="A412" s="103" t="s">
        <v>1909</v>
      </c>
      <c r="B412" s="72"/>
      <c r="C412" s="72"/>
      <c r="D412" s="104"/>
      <c r="E412" s="39"/>
      <c r="F412" s="47" t="s">
        <v>3546</v>
      </c>
      <c r="G412" s="41" t="s">
        <v>424</v>
      </c>
      <c r="H412" s="40" t="s">
        <v>9</v>
      </c>
      <c r="I412" s="43">
        <v>12</v>
      </c>
      <c r="J412" s="44">
        <v>43009</v>
      </c>
      <c r="K412" s="105">
        <v>43009</v>
      </c>
      <c r="L412" s="105">
        <v>43100</v>
      </c>
      <c r="M412" s="42">
        <v>14</v>
      </c>
      <c r="N412" s="43">
        <v>20</v>
      </c>
      <c r="O412" s="106">
        <v>20</v>
      </c>
      <c r="P412" s="42">
        <f t="shared" si="20"/>
        <v>40</v>
      </c>
      <c r="Q412" s="42">
        <f t="shared" si="21"/>
        <v>285.71428571428572</v>
      </c>
      <c r="R412" s="192"/>
      <c r="S412" s="108"/>
      <c r="T412" s="108"/>
      <c r="U412" s="1"/>
      <c r="V412" s="108"/>
      <c r="W412" s="1"/>
      <c r="X412" s="1"/>
      <c r="Y412" s="99"/>
    </row>
    <row r="413" spans="1:25" ht="45" x14ac:dyDescent="0.25">
      <c r="A413" s="103" t="s">
        <v>1909</v>
      </c>
      <c r="B413" s="72"/>
      <c r="C413" s="72"/>
      <c r="D413" s="104"/>
      <c r="E413" s="39"/>
      <c r="F413" s="47" t="s">
        <v>3520</v>
      </c>
      <c r="G413" s="41" t="s">
        <v>590</v>
      </c>
      <c r="H413" s="40" t="s">
        <v>9</v>
      </c>
      <c r="I413" s="43">
        <v>12</v>
      </c>
      <c r="J413" s="44">
        <v>43009</v>
      </c>
      <c r="K413" s="105">
        <v>43009</v>
      </c>
      <c r="L413" s="105">
        <v>43100</v>
      </c>
      <c r="M413" s="42">
        <v>130</v>
      </c>
      <c r="N413" s="43">
        <v>116</v>
      </c>
      <c r="O413" s="106">
        <v>60</v>
      </c>
      <c r="P413" s="42">
        <f t="shared" si="20"/>
        <v>176</v>
      </c>
      <c r="Q413" s="42">
        <f t="shared" si="21"/>
        <v>135.38461538461539</v>
      </c>
      <c r="R413" s="192"/>
      <c r="S413" s="108"/>
      <c r="T413" s="108"/>
      <c r="U413" s="1"/>
      <c r="V413" s="108"/>
      <c r="W413" s="1"/>
      <c r="X413" s="1"/>
      <c r="Y413" s="99"/>
    </row>
    <row r="414" spans="1:25" ht="45" x14ac:dyDescent="0.25">
      <c r="A414" s="103" t="s">
        <v>1909</v>
      </c>
      <c r="B414" s="72"/>
      <c r="C414" s="72"/>
      <c r="D414" s="104"/>
      <c r="E414" s="39"/>
      <c r="F414" s="47" t="s">
        <v>3522</v>
      </c>
      <c r="G414" s="41" t="s">
        <v>591</v>
      </c>
      <c r="H414" s="40" t="s">
        <v>9</v>
      </c>
      <c r="I414" s="43">
        <v>12</v>
      </c>
      <c r="J414" s="44">
        <v>43009</v>
      </c>
      <c r="K414" s="105">
        <v>43009</v>
      </c>
      <c r="L414" s="105">
        <v>43100</v>
      </c>
      <c r="M414" s="42">
        <v>108638</v>
      </c>
      <c r="N414" s="43">
        <v>61159</v>
      </c>
      <c r="O414" s="106">
        <v>25841</v>
      </c>
      <c r="P414" s="42">
        <f t="shared" si="20"/>
        <v>87000</v>
      </c>
      <c r="Q414" s="42">
        <f t="shared" si="21"/>
        <v>80.082475745135213</v>
      </c>
      <c r="R414" s="192"/>
      <c r="S414" s="108"/>
      <c r="T414" s="108"/>
      <c r="U414" s="1"/>
      <c r="V414" s="108"/>
      <c r="W414" s="1"/>
      <c r="X414" s="1"/>
      <c r="Y414" s="99"/>
    </row>
    <row r="415" spans="1:25" ht="45" x14ac:dyDescent="0.25">
      <c r="A415" s="103" t="s">
        <v>1909</v>
      </c>
      <c r="B415" s="72"/>
      <c r="C415" s="72"/>
      <c r="D415" s="104"/>
      <c r="E415" s="39"/>
      <c r="F415" s="47" t="s">
        <v>3523</v>
      </c>
      <c r="G415" s="41" t="s">
        <v>592</v>
      </c>
      <c r="H415" s="40" t="s">
        <v>9</v>
      </c>
      <c r="I415" s="43">
        <v>12</v>
      </c>
      <c r="J415" s="44">
        <v>43009</v>
      </c>
      <c r="K415" s="105">
        <v>43009</v>
      </c>
      <c r="L415" s="105">
        <v>43100</v>
      </c>
      <c r="M415" s="42">
        <v>9</v>
      </c>
      <c r="N415" s="43">
        <v>22</v>
      </c>
      <c r="O415" s="106">
        <v>7</v>
      </c>
      <c r="P415" s="42">
        <f t="shared" si="20"/>
        <v>29</v>
      </c>
      <c r="Q415" s="42">
        <f t="shared" si="21"/>
        <v>322.22222222222223</v>
      </c>
      <c r="R415" s="192"/>
      <c r="S415" s="108"/>
      <c r="T415" s="108"/>
      <c r="U415" s="1"/>
      <c r="V415" s="108"/>
      <c r="W415" s="1"/>
      <c r="X415" s="1"/>
      <c r="Y415" s="99"/>
    </row>
    <row r="416" spans="1:25" ht="90" x14ac:dyDescent="0.25">
      <c r="A416" s="103" t="s">
        <v>1909</v>
      </c>
      <c r="B416" s="72" t="s">
        <v>3947</v>
      </c>
      <c r="C416" s="72" t="s">
        <v>564</v>
      </c>
      <c r="D416" s="104" t="s">
        <v>1709</v>
      </c>
      <c r="E416" s="39" t="s">
        <v>3964</v>
      </c>
      <c r="F416" s="47" t="s">
        <v>3522</v>
      </c>
      <c r="G416" s="41" t="s">
        <v>565</v>
      </c>
      <c r="H416" s="40" t="s">
        <v>9</v>
      </c>
      <c r="I416" s="43">
        <v>12</v>
      </c>
      <c r="J416" s="44">
        <v>43009</v>
      </c>
      <c r="K416" s="105">
        <v>43009</v>
      </c>
      <c r="L416" s="105">
        <v>43100</v>
      </c>
      <c r="M416" s="42">
        <v>50</v>
      </c>
      <c r="N416" s="43">
        <v>92</v>
      </c>
      <c r="O416" s="198">
        <v>28</v>
      </c>
      <c r="P416" s="42">
        <f t="shared" si="20"/>
        <v>120</v>
      </c>
      <c r="Q416" s="42">
        <f t="shared" si="21"/>
        <v>240</v>
      </c>
      <c r="R416" s="192" t="s">
        <v>8137</v>
      </c>
      <c r="S416" s="108">
        <f>VLOOKUP(C416,'[7]Sumado depto y gestion incorp1'!$A$2:$C$297,3,FALSE)</f>
        <v>3324041807</v>
      </c>
      <c r="T416" s="108">
        <f>VLOOKUP(C416,'[7]Sumado depto y gestion incorp1'!$A$2:$D$297,4,FALSE)</f>
        <v>0</v>
      </c>
      <c r="U416" s="1">
        <f>VLOOKUP(C416,'[7]Sumado depto y gestion incorp1'!$A$2:$F$297,6,FALSE)</f>
        <v>1719587837</v>
      </c>
      <c r="V416" s="108">
        <f>VLOOKUP(C416,'[7]Sumado depto y gestion incorp1'!$A$2:$G$297,7,FALSE)</f>
        <v>0</v>
      </c>
      <c r="W416" s="1">
        <f t="shared" si="22"/>
        <v>3324041807</v>
      </c>
      <c r="X416" s="1">
        <f t="shared" si="23"/>
        <v>1719587837</v>
      </c>
      <c r="Y416" s="99"/>
    </row>
    <row r="417" spans="1:25" ht="45" x14ac:dyDescent="0.25">
      <c r="A417" s="103" t="s">
        <v>1909</v>
      </c>
      <c r="B417" s="72"/>
      <c r="C417" s="72"/>
      <c r="D417" s="104"/>
      <c r="E417" s="39"/>
      <c r="F417" s="47" t="s">
        <v>3523</v>
      </c>
      <c r="G417" s="41" t="s">
        <v>566</v>
      </c>
      <c r="H417" s="40" t="s">
        <v>9</v>
      </c>
      <c r="I417" s="43">
        <v>12</v>
      </c>
      <c r="J417" s="44">
        <v>43009</v>
      </c>
      <c r="K417" s="105">
        <v>43009</v>
      </c>
      <c r="L417" s="105">
        <v>43100</v>
      </c>
      <c r="M417" s="42">
        <v>50</v>
      </c>
      <c r="N417" s="43">
        <v>0</v>
      </c>
      <c r="O417" s="198">
        <v>0</v>
      </c>
      <c r="P417" s="42">
        <f t="shared" si="20"/>
        <v>0</v>
      </c>
      <c r="Q417" s="42">
        <f t="shared" si="21"/>
        <v>0</v>
      </c>
      <c r="R417" s="192" t="s">
        <v>8138</v>
      </c>
      <c r="S417" s="108"/>
      <c r="T417" s="108"/>
      <c r="U417" s="1"/>
      <c r="V417" s="108"/>
      <c r="W417" s="1"/>
      <c r="X417" s="1"/>
      <c r="Y417" s="99"/>
    </row>
    <row r="418" spans="1:25" ht="45" x14ac:dyDescent="0.25">
      <c r="A418" s="103" t="s">
        <v>1909</v>
      </c>
      <c r="B418" s="72"/>
      <c r="C418" s="72"/>
      <c r="D418" s="104"/>
      <c r="E418" s="39"/>
      <c r="F418" s="47" t="s">
        <v>3524</v>
      </c>
      <c r="G418" s="41" t="s">
        <v>567</v>
      </c>
      <c r="H418" s="40" t="s">
        <v>9</v>
      </c>
      <c r="I418" s="43">
        <v>12</v>
      </c>
      <c r="J418" s="44">
        <v>43009</v>
      </c>
      <c r="K418" s="105">
        <v>43009</v>
      </c>
      <c r="L418" s="105">
        <v>43100</v>
      </c>
      <c r="M418" s="42">
        <v>2</v>
      </c>
      <c r="N418" s="43">
        <v>2</v>
      </c>
      <c r="O418" s="198">
        <v>0</v>
      </c>
      <c r="P418" s="42">
        <f t="shared" si="20"/>
        <v>2</v>
      </c>
      <c r="Q418" s="42">
        <f t="shared" si="21"/>
        <v>100</v>
      </c>
      <c r="R418" s="192" t="s">
        <v>8139</v>
      </c>
      <c r="S418" s="108"/>
      <c r="T418" s="108"/>
      <c r="U418" s="1"/>
      <c r="V418" s="108"/>
      <c r="W418" s="1"/>
      <c r="X418" s="1"/>
      <c r="Y418" s="99"/>
    </row>
    <row r="419" spans="1:25" ht="45" x14ac:dyDescent="0.25">
      <c r="A419" s="103" t="s">
        <v>1909</v>
      </c>
      <c r="B419" s="72"/>
      <c r="C419" s="72"/>
      <c r="D419" s="104"/>
      <c r="E419" s="39"/>
      <c r="F419" s="47" t="s">
        <v>3527</v>
      </c>
      <c r="G419" s="41" t="s">
        <v>424</v>
      </c>
      <c r="H419" s="40" t="s">
        <v>9</v>
      </c>
      <c r="I419" s="43">
        <v>12</v>
      </c>
      <c r="J419" s="44">
        <v>43009</v>
      </c>
      <c r="K419" s="105">
        <v>43009</v>
      </c>
      <c r="L419" s="105">
        <v>43100</v>
      </c>
      <c r="M419" s="42">
        <v>12</v>
      </c>
      <c r="N419" s="43">
        <v>0</v>
      </c>
      <c r="O419" s="198">
        <v>12</v>
      </c>
      <c r="P419" s="42">
        <f t="shared" si="20"/>
        <v>12</v>
      </c>
      <c r="Q419" s="42">
        <f t="shared" si="21"/>
        <v>100</v>
      </c>
      <c r="R419" s="192" t="s">
        <v>8140</v>
      </c>
      <c r="S419" s="108"/>
      <c r="T419" s="108"/>
      <c r="U419" s="1"/>
      <c r="V419" s="108"/>
      <c r="W419" s="1"/>
      <c r="X419" s="1"/>
      <c r="Y419" s="99"/>
    </row>
    <row r="420" spans="1:25" ht="45" x14ac:dyDescent="0.25">
      <c r="A420" s="103" t="s">
        <v>1909</v>
      </c>
      <c r="B420" s="72"/>
      <c r="C420" s="72"/>
      <c r="D420" s="104"/>
      <c r="E420" s="39"/>
      <c r="F420" s="47" t="s">
        <v>3529</v>
      </c>
      <c r="G420" s="41" t="s">
        <v>568</v>
      </c>
      <c r="H420" s="40" t="s">
        <v>9</v>
      </c>
      <c r="I420" s="43">
        <v>12</v>
      </c>
      <c r="J420" s="44">
        <v>43009</v>
      </c>
      <c r="K420" s="105">
        <v>43009</v>
      </c>
      <c r="L420" s="105">
        <v>43100</v>
      </c>
      <c r="M420" s="42">
        <v>12</v>
      </c>
      <c r="N420" s="43">
        <v>0</v>
      </c>
      <c r="O420" s="198">
        <v>11</v>
      </c>
      <c r="P420" s="42">
        <f t="shared" si="20"/>
        <v>11</v>
      </c>
      <c r="Q420" s="42">
        <f t="shared" si="21"/>
        <v>91.666666666666657</v>
      </c>
      <c r="R420" s="192" t="s">
        <v>8141</v>
      </c>
      <c r="S420" s="108"/>
      <c r="T420" s="108"/>
      <c r="U420" s="1"/>
      <c r="V420" s="108"/>
      <c r="W420" s="1"/>
      <c r="X420" s="1"/>
      <c r="Y420" s="99"/>
    </row>
    <row r="421" spans="1:25" ht="45" x14ac:dyDescent="0.25">
      <c r="A421" s="103" t="s">
        <v>1909</v>
      </c>
      <c r="B421" s="72" t="s">
        <v>3952</v>
      </c>
      <c r="C421" s="72" t="s">
        <v>501</v>
      </c>
      <c r="D421" s="104" t="s">
        <v>1700</v>
      </c>
      <c r="E421" s="39" t="s">
        <v>3965</v>
      </c>
      <c r="F421" s="47" t="s">
        <v>3544</v>
      </c>
      <c r="G421" s="41" t="s">
        <v>502</v>
      </c>
      <c r="H421" s="40" t="s">
        <v>9</v>
      </c>
      <c r="I421" s="43">
        <v>12</v>
      </c>
      <c r="J421" s="44">
        <v>43009</v>
      </c>
      <c r="K421" s="105">
        <v>43009</v>
      </c>
      <c r="L421" s="105">
        <v>43100</v>
      </c>
      <c r="M421" s="42">
        <v>15</v>
      </c>
      <c r="N421" s="43">
        <v>26</v>
      </c>
      <c r="O421" s="106">
        <v>4</v>
      </c>
      <c r="P421" s="42">
        <f t="shared" si="20"/>
        <v>30</v>
      </c>
      <c r="Q421" s="42">
        <f t="shared" si="21"/>
        <v>200</v>
      </c>
      <c r="R421" s="192"/>
      <c r="S421" s="108">
        <f>VLOOKUP(C421,'[7]Sumado depto y gestion incorp1'!$A$2:$C$297,3,FALSE)</f>
        <v>240832972892</v>
      </c>
      <c r="T421" s="108">
        <f>VLOOKUP(C421,'[7]Sumado depto y gestion incorp1'!$A$2:$D$297,4,FALSE)</f>
        <v>0</v>
      </c>
      <c r="U421" s="1">
        <f>VLOOKUP(C421,'[7]Sumado depto y gestion incorp1'!$A$2:$F$297,6,FALSE)</f>
        <v>185951882523</v>
      </c>
      <c r="V421" s="108">
        <f>VLOOKUP(C421,'[7]Sumado depto y gestion incorp1'!$A$2:$G$297,7,FALSE)</f>
        <v>0</v>
      </c>
      <c r="W421" s="1">
        <f t="shared" si="22"/>
        <v>240832972892</v>
      </c>
      <c r="X421" s="1">
        <f t="shared" si="23"/>
        <v>185951882523</v>
      </c>
      <c r="Y421" s="99"/>
    </row>
    <row r="422" spans="1:25" ht="45" x14ac:dyDescent="0.25">
      <c r="A422" s="103" t="s">
        <v>1909</v>
      </c>
      <c r="B422" s="72"/>
      <c r="C422" s="72"/>
      <c r="D422" s="104"/>
      <c r="E422" s="39"/>
      <c r="F422" s="47" t="s">
        <v>3545</v>
      </c>
      <c r="G422" s="41" t="s">
        <v>503</v>
      </c>
      <c r="H422" s="40" t="s">
        <v>9</v>
      </c>
      <c r="I422" s="43">
        <v>12</v>
      </c>
      <c r="J422" s="44">
        <v>43009</v>
      </c>
      <c r="K422" s="105">
        <v>43009</v>
      </c>
      <c r="L422" s="105">
        <v>43100</v>
      </c>
      <c r="M422" s="42">
        <v>58</v>
      </c>
      <c r="N422" s="43">
        <v>117</v>
      </c>
      <c r="O422" s="106">
        <v>117</v>
      </c>
      <c r="P422" s="42">
        <f t="shared" si="20"/>
        <v>234</v>
      </c>
      <c r="Q422" s="42">
        <f t="shared" si="21"/>
        <v>403.44827586206895</v>
      </c>
      <c r="R422" s="192" t="s">
        <v>8142</v>
      </c>
      <c r="S422" s="108"/>
      <c r="T422" s="108"/>
      <c r="U422" s="1"/>
      <c r="V422" s="108"/>
      <c r="W422" s="1"/>
      <c r="X422" s="1"/>
      <c r="Y422" s="99"/>
    </row>
    <row r="423" spans="1:25" ht="45" x14ac:dyDescent="0.25">
      <c r="A423" s="103" t="s">
        <v>1909</v>
      </c>
      <c r="B423" s="72"/>
      <c r="C423" s="72"/>
      <c r="D423" s="104"/>
      <c r="E423" s="39"/>
      <c r="F423" s="47" t="s">
        <v>3520</v>
      </c>
      <c r="G423" s="41" t="s">
        <v>415</v>
      </c>
      <c r="H423" s="40" t="s">
        <v>9</v>
      </c>
      <c r="I423" s="43">
        <v>12</v>
      </c>
      <c r="J423" s="44">
        <v>43009</v>
      </c>
      <c r="K423" s="105">
        <v>43009</v>
      </c>
      <c r="L423" s="105">
        <v>43100</v>
      </c>
      <c r="M423" s="42">
        <v>11</v>
      </c>
      <c r="N423" s="43">
        <v>18</v>
      </c>
      <c r="O423" s="106">
        <v>18</v>
      </c>
      <c r="P423" s="42">
        <f t="shared" si="20"/>
        <v>36</v>
      </c>
      <c r="Q423" s="42">
        <f t="shared" si="21"/>
        <v>327.27272727272731</v>
      </c>
      <c r="R423" s="192"/>
      <c r="S423" s="108"/>
      <c r="T423" s="108"/>
      <c r="U423" s="1"/>
      <c r="V423" s="108"/>
      <c r="W423" s="1"/>
      <c r="X423" s="1"/>
      <c r="Y423" s="99"/>
    </row>
    <row r="424" spans="1:25" ht="45" x14ac:dyDescent="0.25">
      <c r="A424" s="103" t="s">
        <v>1909</v>
      </c>
      <c r="B424" s="72"/>
      <c r="C424" s="72"/>
      <c r="D424" s="104"/>
      <c r="E424" s="39"/>
      <c r="F424" s="47" t="s">
        <v>3522</v>
      </c>
      <c r="G424" s="41" t="s">
        <v>505</v>
      </c>
      <c r="H424" s="40" t="s">
        <v>9</v>
      </c>
      <c r="I424" s="43">
        <v>12</v>
      </c>
      <c r="J424" s="44">
        <v>43009</v>
      </c>
      <c r="K424" s="105">
        <v>43009</v>
      </c>
      <c r="L424" s="105">
        <v>43100</v>
      </c>
      <c r="M424" s="42">
        <v>21</v>
      </c>
      <c r="N424" s="43">
        <v>21</v>
      </c>
      <c r="O424" s="106">
        <v>3</v>
      </c>
      <c r="P424" s="42">
        <f t="shared" si="20"/>
        <v>24</v>
      </c>
      <c r="Q424" s="42">
        <f t="shared" si="21"/>
        <v>114.28571428571428</v>
      </c>
      <c r="R424" s="192"/>
      <c r="S424" s="108"/>
      <c r="T424" s="108"/>
      <c r="U424" s="1"/>
      <c r="V424" s="108"/>
      <c r="W424" s="1"/>
      <c r="X424" s="1"/>
      <c r="Y424" s="99"/>
    </row>
    <row r="425" spans="1:25" ht="45" x14ac:dyDescent="0.25">
      <c r="A425" s="103" t="s">
        <v>1909</v>
      </c>
      <c r="B425" s="72"/>
      <c r="C425" s="72"/>
      <c r="D425" s="104"/>
      <c r="E425" s="39"/>
      <c r="F425" s="47" t="s">
        <v>3523</v>
      </c>
      <c r="G425" s="41" t="s">
        <v>506</v>
      </c>
      <c r="H425" s="40" t="s">
        <v>9</v>
      </c>
      <c r="I425" s="43">
        <v>12</v>
      </c>
      <c r="J425" s="44">
        <v>43009</v>
      </c>
      <c r="K425" s="105">
        <v>43009</v>
      </c>
      <c r="L425" s="105">
        <v>43100</v>
      </c>
      <c r="M425" s="42">
        <v>34</v>
      </c>
      <c r="N425" s="43">
        <v>23</v>
      </c>
      <c r="O425" s="106">
        <v>11</v>
      </c>
      <c r="P425" s="42">
        <f t="shared" si="20"/>
        <v>34</v>
      </c>
      <c r="Q425" s="42">
        <f t="shared" si="21"/>
        <v>100</v>
      </c>
      <c r="R425" s="192"/>
      <c r="S425" s="108"/>
      <c r="T425" s="108"/>
      <c r="U425" s="1"/>
      <c r="V425" s="108"/>
      <c r="W425" s="1"/>
      <c r="X425" s="1"/>
      <c r="Y425" s="99"/>
    </row>
    <row r="426" spans="1:25" ht="45" x14ac:dyDescent="0.25">
      <c r="A426" s="103" t="s">
        <v>1909</v>
      </c>
      <c r="B426" s="72" t="s">
        <v>3966</v>
      </c>
      <c r="C426" s="72" t="s">
        <v>507</v>
      </c>
      <c r="D426" s="104" t="s">
        <v>1701</v>
      </c>
      <c r="E426" s="39" t="s">
        <v>3967</v>
      </c>
      <c r="F426" s="47" t="s">
        <v>3517</v>
      </c>
      <c r="G426" s="41" t="s">
        <v>508</v>
      </c>
      <c r="H426" s="40" t="s">
        <v>9</v>
      </c>
      <c r="I426" s="43">
        <v>12</v>
      </c>
      <c r="J426" s="44">
        <v>43009</v>
      </c>
      <c r="K426" s="105">
        <v>43009</v>
      </c>
      <c r="L426" s="105">
        <v>43100</v>
      </c>
      <c r="M426" s="42">
        <v>93</v>
      </c>
      <c r="N426" s="43">
        <v>40</v>
      </c>
      <c r="O426" s="206">
        <v>54</v>
      </c>
      <c r="P426" s="42">
        <f t="shared" si="20"/>
        <v>94</v>
      </c>
      <c r="Q426" s="42">
        <f t="shared" si="21"/>
        <v>101.0752688172043</v>
      </c>
      <c r="R426" s="192"/>
      <c r="S426" s="108">
        <f>VLOOKUP(C426,'[7]Sumado depto y gestion incorp1'!$A$2:$C$297,3,FALSE)</f>
        <v>1261579612</v>
      </c>
      <c r="T426" s="108">
        <f>VLOOKUP(C426,'[7]Sumado depto y gestion incorp1'!$A$2:$D$297,4,FALSE)</f>
        <v>0</v>
      </c>
      <c r="U426" s="1">
        <f>VLOOKUP(C426,'[7]Sumado depto y gestion incorp1'!$A$2:$F$297,6,FALSE)</f>
        <v>930905656</v>
      </c>
      <c r="V426" s="108">
        <f>VLOOKUP(C426,'[7]Sumado depto y gestion incorp1'!$A$2:$G$297,7,FALSE)</f>
        <v>0</v>
      </c>
      <c r="W426" s="1">
        <f t="shared" si="22"/>
        <v>1261579612</v>
      </c>
      <c r="X426" s="1">
        <f t="shared" si="23"/>
        <v>930905656</v>
      </c>
      <c r="Y426" s="99"/>
    </row>
    <row r="427" spans="1:25" ht="45" x14ac:dyDescent="0.25">
      <c r="A427" s="103" t="s">
        <v>1909</v>
      </c>
      <c r="B427" s="72"/>
      <c r="C427" s="72"/>
      <c r="D427" s="104"/>
      <c r="E427" s="39"/>
      <c r="F427" s="47" t="s">
        <v>3518</v>
      </c>
      <c r="G427" s="41" t="s">
        <v>509</v>
      </c>
      <c r="H427" s="40" t="s">
        <v>9</v>
      </c>
      <c r="I427" s="43">
        <v>12</v>
      </c>
      <c r="J427" s="44">
        <v>43009</v>
      </c>
      <c r="K427" s="105">
        <v>43009</v>
      </c>
      <c r="L427" s="105">
        <v>43100</v>
      </c>
      <c r="M427" s="42">
        <v>117</v>
      </c>
      <c r="N427" s="43">
        <v>50</v>
      </c>
      <c r="O427" s="206">
        <v>25</v>
      </c>
      <c r="P427" s="42">
        <f t="shared" si="20"/>
        <v>75</v>
      </c>
      <c r="Q427" s="42">
        <f t="shared" si="21"/>
        <v>64.102564102564102</v>
      </c>
      <c r="R427" s="192"/>
      <c r="S427" s="108"/>
      <c r="T427" s="108"/>
      <c r="U427" s="1"/>
      <c r="V427" s="108"/>
      <c r="W427" s="1"/>
      <c r="X427" s="1"/>
      <c r="Y427" s="99"/>
    </row>
    <row r="428" spans="1:25" ht="45" x14ac:dyDescent="0.25">
      <c r="A428" s="103" t="s">
        <v>1909</v>
      </c>
      <c r="B428" s="72"/>
      <c r="C428" s="72"/>
      <c r="D428" s="104"/>
      <c r="E428" s="39"/>
      <c r="F428" s="47" t="s">
        <v>3519</v>
      </c>
      <c r="G428" s="41" t="s">
        <v>415</v>
      </c>
      <c r="H428" s="40" t="s">
        <v>9</v>
      </c>
      <c r="I428" s="43">
        <v>12</v>
      </c>
      <c r="J428" s="44">
        <v>43009</v>
      </c>
      <c r="K428" s="105">
        <v>43009</v>
      </c>
      <c r="L428" s="105">
        <v>43100</v>
      </c>
      <c r="M428" s="42">
        <v>3</v>
      </c>
      <c r="N428" s="43">
        <v>3</v>
      </c>
      <c r="O428" s="206">
        <v>0</v>
      </c>
      <c r="P428" s="42">
        <f t="shared" si="20"/>
        <v>3</v>
      </c>
      <c r="Q428" s="42">
        <f t="shared" si="21"/>
        <v>100</v>
      </c>
      <c r="R428" s="192"/>
      <c r="S428" s="108"/>
      <c r="T428" s="108"/>
      <c r="U428" s="1"/>
      <c r="V428" s="108"/>
      <c r="W428" s="1"/>
      <c r="X428" s="1"/>
      <c r="Y428" s="99"/>
    </row>
    <row r="429" spans="1:25" ht="45" x14ac:dyDescent="0.25">
      <c r="A429" s="103" t="s">
        <v>1909</v>
      </c>
      <c r="B429" s="72" t="s">
        <v>3968</v>
      </c>
      <c r="C429" s="72" t="s">
        <v>543</v>
      </c>
      <c r="D429" s="104" t="s">
        <v>1707</v>
      </c>
      <c r="E429" s="39" t="s">
        <v>3969</v>
      </c>
      <c r="F429" s="47" t="s">
        <v>3517</v>
      </c>
      <c r="G429" s="41" t="s">
        <v>3970</v>
      </c>
      <c r="H429" s="40" t="s">
        <v>9</v>
      </c>
      <c r="I429" s="43">
        <v>12</v>
      </c>
      <c r="J429" s="44">
        <v>43009</v>
      </c>
      <c r="K429" s="105">
        <v>43009</v>
      </c>
      <c r="L429" s="105">
        <v>43100</v>
      </c>
      <c r="M429" s="42">
        <v>250</v>
      </c>
      <c r="N429" s="43">
        <v>163</v>
      </c>
      <c r="O429" s="106">
        <v>87</v>
      </c>
      <c r="P429" s="42">
        <f t="shared" si="20"/>
        <v>250</v>
      </c>
      <c r="Q429" s="42">
        <f t="shared" si="21"/>
        <v>100</v>
      </c>
      <c r="R429" s="192"/>
      <c r="S429" s="108">
        <f>VLOOKUP(C429,'[7]Sumado depto y gestion incorp1'!$A$2:$C$297,3,FALSE)</f>
        <v>21880510437</v>
      </c>
      <c r="T429" s="108">
        <f>VLOOKUP(C429,'[7]Sumado depto y gestion incorp1'!$A$2:$D$297,4,FALSE)</f>
        <v>0</v>
      </c>
      <c r="U429" s="1">
        <f>VLOOKUP(C429,'[7]Sumado depto y gestion incorp1'!$A$2:$F$297,6,FALSE)</f>
        <v>16840722123</v>
      </c>
      <c r="V429" s="108">
        <f>VLOOKUP(C429,'[7]Sumado depto y gestion incorp1'!$A$2:$G$297,7,FALSE)</f>
        <v>0</v>
      </c>
      <c r="W429" s="1">
        <f t="shared" si="22"/>
        <v>21880510437</v>
      </c>
      <c r="X429" s="1">
        <f t="shared" si="23"/>
        <v>16840722123</v>
      </c>
      <c r="Y429" s="99"/>
    </row>
    <row r="430" spans="1:25" ht="45" x14ac:dyDescent="0.25">
      <c r="A430" s="103" t="s">
        <v>1909</v>
      </c>
      <c r="B430" s="72"/>
      <c r="C430" s="72"/>
      <c r="D430" s="104"/>
      <c r="E430" s="39"/>
      <c r="F430" s="47" t="s">
        <v>3518</v>
      </c>
      <c r="G430" s="41" t="s">
        <v>544</v>
      </c>
      <c r="H430" s="40" t="s">
        <v>9</v>
      </c>
      <c r="I430" s="43">
        <v>12</v>
      </c>
      <c r="J430" s="44">
        <v>43009</v>
      </c>
      <c r="K430" s="105">
        <v>43009</v>
      </c>
      <c r="L430" s="105">
        <v>43100</v>
      </c>
      <c r="M430" s="42">
        <v>125</v>
      </c>
      <c r="N430" s="43">
        <v>0</v>
      </c>
      <c r="O430" s="106">
        <v>108</v>
      </c>
      <c r="P430" s="42">
        <f t="shared" si="20"/>
        <v>108</v>
      </c>
      <c r="Q430" s="42">
        <f t="shared" si="21"/>
        <v>86.4</v>
      </c>
      <c r="R430" s="192"/>
      <c r="S430" s="108"/>
      <c r="T430" s="108"/>
      <c r="U430" s="1"/>
      <c r="V430" s="108"/>
      <c r="W430" s="1"/>
      <c r="X430" s="1"/>
      <c r="Y430" s="99"/>
    </row>
    <row r="431" spans="1:25" ht="45" x14ac:dyDescent="0.25">
      <c r="A431" s="103" t="s">
        <v>1909</v>
      </c>
      <c r="B431" s="72"/>
      <c r="C431" s="72"/>
      <c r="D431" s="104"/>
      <c r="E431" s="39"/>
      <c r="F431" s="47" t="s">
        <v>3519</v>
      </c>
      <c r="G431" s="41" t="s">
        <v>545</v>
      </c>
      <c r="H431" s="40" t="s">
        <v>9</v>
      </c>
      <c r="I431" s="43">
        <v>12</v>
      </c>
      <c r="J431" s="44">
        <v>43009</v>
      </c>
      <c r="K431" s="105">
        <v>43009</v>
      </c>
      <c r="L431" s="105">
        <v>43100</v>
      </c>
      <c r="M431" s="42">
        <v>20</v>
      </c>
      <c r="N431" s="43">
        <v>11</v>
      </c>
      <c r="O431" s="106">
        <v>0</v>
      </c>
      <c r="P431" s="42">
        <f t="shared" si="20"/>
        <v>11</v>
      </c>
      <c r="Q431" s="42">
        <f t="shared" si="21"/>
        <v>55.000000000000007</v>
      </c>
      <c r="R431" s="192"/>
      <c r="S431" s="108"/>
      <c r="T431" s="108"/>
      <c r="U431" s="1"/>
      <c r="V431" s="108"/>
      <c r="W431" s="1"/>
      <c r="X431" s="1"/>
      <c r="Y431" s="99"/>
    </row>
    <row r="432" spans="1:25" ht="45" x14ac:dyDescent="0.25">
      <c r="A432" s="103" t="s">
        <v>1909</v>
      </c>
      <c r="B432" s="72"/>
      <c r="C432" s="72"/>
      <c r="D432" s="104"/>
      <c r="E432" s="39"/>
      <c r="F432" s="47" t="s">
        <v>3527</v>
      </c>
      <c r="G432" s="41" t="s">
        <v>546</v>
      </c>
      <c r="H432" s="40" t="s">
        <v>9</v>
      </c>
      <c r="I432" s="43">
        <v>12</v>
      </c>
      <c r="J432" s="44">
        <v>43009</v>
      </c>
      <c r="K432" s="105">
        <v>43009</v>
      </c>
      <c r="L432" s="105">
        <v>43100</v>
      </c>
      <c r="M432" s="42">
        <v>10</v>
      </c>
      <c r="N432" s="43">
        <v>10</v>
      </c>
      <c r="O432" s="106">
        <v>0</v>
      </c>
      <c r="P432" s="42">
        <f t="shared" si="20"/>
        <v>10</v>
      </c>
      <c r="Q432" s="42">
        <f t="shared" si="21"/>
        <v>100</v>
      </c>
      <c r="R432" s="192"/>
      <c r="S432" s="108"/>
      <c r="T432" s="108"/>
      <c r="U432" s="1"/>
      <c r="V432" s="108"/>
      <c r="W432" s="1"/>
      <c r="X432" s="1"/>
      <c r="Y432" s="99"/>
    </row>
    <row r="433" spans="1:25" ht="45" x14ac:dyDescent="0.25">
      <c r="A433" s="103" t="s">
        <v>1909</v>
      </c>
      <c r="B433" s="72" t="s">
        <v>3947</v>
      </c>
      <c r="C433" s="72" t="s">
        <v>547</v>
      </c>
      <c r="D433" s="104" t="s">
        <v>1708</v>
      </c>
      <c r="E433" s="39" t="s">
        <v>3971</v>
      </c>
      <c r="F433" s="47" t="s">
        <v>3517</v>
      </c>
      <c r="G433" s="41" t="s">
        <v>548</v>
      </c>
      <c r="H433" s="40" t="s">
        <v>9</v>
      </c>
      <c r="I433" s="43">
        <v>12</v>
      </c>
      <c r="J433" s="44">
        <v>43009</v>
      </c>
      <c r="K433" s="105">
        <v>43009</v>
      </c>
      <c r="L433" s="105">
        <v>43100</v>
      </c>
      <c r="M433" s="42">
        <v>75</v>
      </c>
      <c r="N433" s="43">
        <v>69</v>
      </c>
      <c r="O433" s="198">
        <v>31</v>
      </c>
      <c r="P433" s="42">
        <f t="shared" si="20"/>
        <v>100</v>
      </c>
      <c r="Q433" s="42">
        <f t="shared" si="21"/>
        <v>133.33333333333331</v>
      </c>
      <c r="R433" s="199" t="s">
        <v>8143</v>
      </c>
      <c r="S433" s="108">
        <f>VLOOKUP(C433,'[7]Sumado depto y gestion incorp1'!$A$2:$C$297,3,FALSE)</f>
        <v>1094501857</v>
      </c>
      <c r="T433" s="108">
        <f>VLOOKUP(C433,'[7]Sumado depto y gestion incorp1'!$A$2:$D$297,4,FALSE)</f>
        <v>0</v>
      </c>
      <c r="U433" s="1">
        <f>VLOOKUP(C433,'[7]Sumado depto y gestion incorp1'!$A$2:$F$297,6,FALSE)</f>
        <v>1244666710</v>
      </c>
      <c r="V433" s="108">
        <f>VLOOKUP(C433,'[7]Sumado depto y gestion incorp1'!$A$2:$G$297,7,FALSE)</f>
        <v>0</v>
      </c>
      <c r="W433" s="1">
        <f t="shared" si="22"/>
        <v>1094501857</v>
      </c>
      <c r="X433" s="1">
        <f t="shared" si="23"/>
        <v>1244666710</v>
      </c>
      <c r="Y433" s="99"/>
    </row>
    <row r="434" spans="1:25" ht="45" x14ac:dyDescent="0.25">
      <c r="A434" s="103" t="s">
        <v>1909</v>
      </c>
      <c r="B434" s="72"/>
      <c r="C434" s="72"/>
      <c r="D434" s="104"/>
      <c r="E434" s="39"/>
      <c r="F434" s="47" t="s">
        <v>3518</v>
      </c>
      <c r="G434" s="41" t="s">
        <v>415</v>
      </c>
      <c r="H434" s="40" t="s">
        <v>9</v>
      </c>
      <c r="I434" s="43">
        <v>12</v>
      </c>
      <c r="J434" s="44">
        <v>43009</v>
      </c>
      <c r="K434" s="105">
        <v>43009</v>
      </c>
      <c r="L434" s="105">
        <v>43100</v>
      </c>
      <c r="M434" s="42">
        <v>1</v>
      </c>
      <c r="N434" s="43">
        <v>1</v>
      </c>
      <c r="O434" s="106">
        <v>0</v>
      </c>
      <c r="P434" s="42">
        <f t="shared" si="20"/>
        <v>1</v>
      </c>
      <c r="Q434" s="42">
        <f t="shared" si="21"/>
        <v>100</v>
      </c>
      <c r="R434" s="192"/>
      <c r="S434" s="108"/>
      <c r="T434" s="108"/>
      <c r="U434" s="1"/>
      <c r="V434" s="108"/>
      <c r="W434" s="1"/>
      <c r="X434" s="1"/>
      <c r="Y434" s="99"/>
    </row>
    <row r="435" spans="1:25" ht="45" x14ac:dyDescent="0.25">
      <c r="A435" s="103" t="s">
        <v>1909</v>
      </c>
      <c r="B435" s="72"/>
      <c r="C435" s="72"/>
      <c r="D435" s="104"/>
      <c r="E435" s="39"/>
      <c r="F435" s="47" t="s">
        <v>3519</v>
      </c>
      <c r="G435" s="41" t="s">
        <v>549</v>
      </c>
      <c r="H435" s="40" t="s">
        <v>9</v>
      </c>
      <c r="I435" s="43">
        <v>12</v>
      </c>
      <c r="J435" s="44">
        <v>43009</v>
      </c>
      <c r="K435" s="105">
        <v>43009</v>
      </c>
      <c r="L435" s="105">
        <v>43100</v>
      </c>
      <c r="M435" s="42">
        <v>124</v>
      </c>
      <c r="N435" s="43">
        <v>124</v>
      </c>
      <c r="O435" s="106">
        <v>0</v>
      </c>
      <c r="P435" s="42">
        <f t="shared" si="20"/>
        <v>124</v>
      </c>
      <c r="Q435" s="42">
        <f t="shared" si="21"/>
        <v>100</v>
      </c>
      <c r="R435" s="192"/>
      <c r="S435" s="108"/>
      <c r="T435" s="108"/>
      <c r="U435" s="1"/>
      <c r="V435" s="108"/>
      <c r="W435" s="1"/>
      <c r="X435" s="1"/>
      <c r="Y435" s="99"/>
    </row>
    <row r="436" spans="1:25" ht="45" x14ac:dyDescent="0.25">
      <c r="A436" s="103" t="s">
        <v>1909</v>
      </c>
      <c r="B436" s="72" t="s">
        <v>3952</v>
      </c>
      <c r="C436" s="72" t="s">
        <v>510</v>
      </c>
      <c r="D436" s="104" t="s">
        <v>1702</v>
      </c>
      <c r="E436" s="39" t="s">
        <v>3972</v>
      </c>
      <c r="F436" s="47" t="s">
        <v>3544</v>
      </c>
      <c r="G436" s="41" t="s">
        <v>511</v>
      </c>
      <c r="H436" s="40" t="s">
        <v>9</v>
      </c>
      <c r="I436" s="43">
        <v>12</v>
      </c>
      <c r="J436" s="44">
        <v>43009</v>
      </c>
      <c r="K436" s="105">
        <v>43009</v>
      </c>
      <c r="L436" s="105">
        <v>43100</v>
      </c>
      <c r="M436" s="42">
        <v>125</v>
      </c>
      <c r="N436" s="43">
        <v>46</v>
      </c>
      <c r="O436" s="106">
        <v>0</v>
      </c>
      <c r="P436" s="42">
        <f t="shared" si="20"/>
        <v>46</v>
      </c>
      <c r="Q436" s="42">
        <f t="shared" si="21"/>
        <v>36.799999999999997</v>
      </c>
      <c r="R436" s="192"/>
      <c r="S436" s="108">
        <f>VLOOKUP(C436,'[7]Sumado depto y gestion incorp1'!$A$2:$C$297,3,FALSE)</f>
        <v>62361161498</v>
      </c>
      <c r="T436" s="108">
        <f>VLOOKUP(C436,'[7]Sumado depto y gestion incorp1'!$A$2:$D$297,4,FALSE)</f>
        <v>0</v>
      </c>
      <c r="U436" s="1">
        <f>VLOOKUP(C436,'[7]Sumado depto y gestion incorp1'!$A$2:$F$297,6,FALSE)</f>
        <v>39537263486</v>
      </c>
      <c r="V436" s="108">
        <f>VLOOKUP(C436,'[7]Sumado depto y gestion incorp1'!$A$2:$G$297,7,FALSE)</f>
        <v>0</v>
      </c>
      <c r="W436" s="1">
        <f t="shared" si="22"/>
        <v>62361161498</v>
      </c>
      <c r="X436" s="1">
        <f t="shared" si="23"/>
        <v>39537263486</v>
      </c>
      <c r="Y436" s="99"/>
    </row>
    <row r="437" spans="1:25" ht="45" x14ac:dyDescent="0.25">
      <c r="A437" s="103" t="s">
        <v>1909</v>
      </c>
      <c r="B437" s="72"/>
      <c r="C437" s="72"/>
      <c r="D437" s="104"/>
      <c r="E437" s="39"/>
      <c r="F437" s="47" t="s">
        <v>3545</v>
      </c>
      <c r="G437" s="41" t="s">
        <v>512</v>
      </c>
      <c r="H437" s="40" t="s">
        <v>9</v>
      </c>
      <c r="I437" s="43">
        <v>12</v>
      </c>
      <c r="J437" s="44">
        <v>43009</v>
      </c>
      <c r="K437" s="105">
        <v>43009</v>
      </c>
      <c r="L437" s="105">
        <v>43100</v>
      </c>
      <c r="M437" s="42">
        <v>90</v>
      </c>
      <c r="N437" s="43">
        <v>180</v>
      </c>
      <c r="O437" s="207">
        <v>92</v>
      </c>
      <c r="P437" s="42">
        <f t="shared" si="20"/>
        <v>272</v>
      </c>
      <c r="Q437" s="42">
        <f t="shared" si="21"/>
        <v>302.22222222222223</v>
      </c>
      <c r="R437" s="205" t="s">
        <v>8144</v>
      </c>
      <c r="S437" s="108"/>
      <c r="T437" s="108"/>
      <c r="U437" s="1"/>
      <c r="V437" s="108"/>
      <c r="W437" s="1"/>
      <c r="X437" s="1"/>
      <c r="Y437" s="99"/>
    </row>
    <row r="438" spans="1:25" ht="45" x14ac:dyDescent="0.25">
      <c r="A438" s="103" t="s">
        <v>1909</v>
      </c>
      <c r="B438" s="72"/>
      <c r="C438" s="72"/>
      <c r="D438" s="104"/>
      <c r="E438" s="39"/>
      <c r="F438" s="47" t="s">
        <v>3546</v>
      </c>
      <c r="G438" s="41" t="s">
        <v>513</v>
      </c>
      <c r="H438" s="40" t="s">
        <v>9</v>
      </c>
      <c r="I438" s="43">
        <v>12</v>
      </c>
      <c r="J438" s="44">
        <v>43009</v>
      </c>
      <c r="K438" s="105">
        <v>43009</v>
      </c>
      <c r="L438" s="105">
        <v>43100</v>
      </c>
      <c r="M438" s="42">
        <v>1</v>
      </c>
      <c r="N438" s="43">
        <v>1</v>
      </c>
      <c r="O438" s="106">
        <v>0</v>
      </c>
      <c r="P438" s="42">
        <f t="shared" si="20"/>
        <v>1</v>
      </c>
      <c r="Q438" s="42">
        <f t="shared" si="21"/>
        <v>100</v>
      </c>
      <c r="R438" s="192"/>
      <c r="S438" s="108"/>
      <c r="T438" s="108"/>
      <c r="U438" s="1"/>
      <c r="V438" s="108"/>
      <c r="W438" s="1"/>
      <c r="X438" s="1"/>
      <c r="Y438" s="99"/>
    </row>
    <row r="439" spans="1:25" ht="45" x14ac:dyDescent="0.25">
      <c r="A439" s="103" t="s">
        <v>1909</v>
      </c>
      <c r="B439" s="72"/>
      <c r="C439" s="72"/>
      <c r="D439" s="104"/>
      <c r="E439" s="39"/>
      <c r="F439" s="47" t="s">
        <v>3520</v>
      </c>
      <c r="G439" s="41" t="s">
        <v>514</v>
      </c>
      <c r="H439" s="40" t="s">
        <v>9</v>
      </c>
      <c r="I439" s="43">
        <v>12</v>
      </c>
      <c r="J439" s="44">
        <v>43009</v>
      </c>
      <c r="K439" s="105">
        <v>43009</v>
      </c>
      <c r="L439" s="105">
        <v>43100</v>
      </c>
      <c r="M439" s="42">
        <v>30</v>
      </c>
      <c r="N439" s="43">
        <v>64</v>
      </c>
      <c r="O439" s="106">
        <v>40</v>
      </c>
      <c r="P439" s="42">
        <f t="shared" si="20"/>
        <v>104</v>
      </c>
      <c r="Q439" s="42">
        <f t="shared" si="21"/>
        <v>346.66666666666669</v>
      </c>
      <c r="R439" s="192"/>
      <c r="S439" s="108"/>
      <c r="T439" s="108"/>
      <c r="U439" s="1"/>
      <c r="V439" s="108"/>
      <c r="W439" s="1"/>
      <c r="X439" s="1"/>
      <c r="Y439" s="99"/>
    </row>
    <row r="440" spans="1:25" ht="45" x14ac:dyDescent="0.25">
      <c r="A440" s="103" t="s">
        <v>1909</v>
      </c>
      <c r="B440" s="72"/>
      <c r="C440" s="72"/>
      <c r="D440" s="104"/>
      <c r="E440" s="39"/>
      <c r="F440" s="47" t="s">
        <v>3522</v>
      </c>
      <c r="G440" s="41" t="s">
        <v>515</v>
      </c>
      <c r="H440" s="40" t="s">
        <v>9</v>
      </c>
      <c r="I440" s="43">
        <v>12</v>
      </c>
      <c r="J440" s="44">
        <v>43009</v>
      </c>
      <c r="K440" s="105">
        <v>43009</v>
      </c>
      <c r="L440" s="105">
        <v>43100</v>
      </c>
      <c r="M440" s="42">
        <v>15</v>
      </c>
      <c r="N440" s="43">
        <v>47</v>
      </c>
      <c r="O440" s="106">
        <v>30</v>
      </c>
      <c r="P440" s="42">
        <f t="shared" si="20"/>
        <v>77</v>
      </c>
      <c r="Q440" s="42">
        <f t="shared" si="21"/>
        <v>513.33333333333337</v>
      </c>
      <c r="R440" s="192"/>
      <c r="S440" s="108"/>
      <c r="T440" s="108"/>
      <c r="U440" s="1"/>
      <c r="V440" s="108"/>
      <c r="W440" s="1"/>
      <c r="X440" s="1"/>
      <c r="Y440" s="99"/>
    </row>
    <row r="441" spans="1:25" ht="45" x14ac:dyDescent="0.25">
      <c r="A441" s="103" t="s">
        <v>1909</v>
      </c>
      <c r="B441" s="72"/>
      <c r="C441" s="72"/>
      <c r="D441" s="104"/>
      <c r="E441" s="39"/>
      <c r="F441" s="47" t="s">
        <v>3523</v>
      </c>
      <c r="G441" s="41" t="s">
        <v>516</v>
      </c>
      <c r="H441" s="40" t="s">
        <v>9</v>
      </c>
      <c r="I441" s="43">
        <v>12</v>
      </c>
      <c r="J441" s="44">
        <v>43009</v>
      </c>
      <c r="K441" s="105">
        <v>43009</v>
      </c>
      <c r="L441" s="105">
        <v>43100</v>
      </c>
      <c r="M441" s="42">
        <v>2</v>
      </c>
      <c r="N441" s="43">
        <v>4</v>
      </c>
      <c r="O441" s="106">
        <v>0</v>
      </c>
      <c r="P441" s="42">
        <f t="shared" ref="P441:P504" si="25">N441+O441</f>
        <v>4</v>
      </c>
      <c r="Q441" s="42">
        <f t="shared" ref="Q441:Q504" si="26">P441/M441*100</f>
        <v>200</v>
      </c>
      <c r="R441" s="192" t="s">
        <v>8135</v>
      </c>
      <c r="S441" s="108"/>
      <c r="T441" s="108"/>
      <c r="U441" s="1"/>
      <c r="V441" s="108"/>
      <c r="W441" s="1"/>
      <c r="X441" s="1"/>
      <c r="Y441" s="99"/>
    </row>
    <row r="442" spans="1:25" ht="45" x14ac:dyDescent="0.25">
      <c r="A442" s="103" t="s">
        <v>1909</v>
      </c>
      <c r="B442" s="72"/>
      <c r="C442" s="72"/>
      <c r="D442" s="104"/>
      <c r="E442" s="39"/>
      <c r="F442" s="47" t="s">
        <v>3524</v>
      </c>
      <c r="G442" s="41" t="s">
        <v>517</v>
      </c>
      <c r="H442" s="40" t="s">
        <v>9</v>
      </c>
      <c r="I442" s="43">
        <v>12</v>
      </c>
      <c r="J442" s="44">
        <v>43009</v>
      </c>
      <c r="K442" s="105">
        <v>43009</v>
      </c>
      <c r="L442" s="105">
        <v>43100</v>
      </c>
      <c r="M442" s="42">
        <v>8</v>
      </c>
      <c r="N442" s="43">
        <v>8</v>
      </c>
      <c r="O442" s="106">
        <v>0</v>
      </c>
      <c r="P442" s="42">
        <f t="shared" si="25"/>
        <v>8</v>
      </c>
      <c r="Q442" s="42">
        <f t="shared" si="26"/>
        <v>100</v>
      </c>
      <c r="R442" s="192" t="s">
        <v>8135</v>
      </c>
      <c r="S442" s="108"/>
      <c r="T442" s="108"/>
      <c r="U442" s="1"/>
      <c r="V442" s="108"/>
      <c r="W442" s="1"/>
      <c r="X442" s="1"/>
      <c r="Y442" s="99"/>
    </row>
    <row r="443" spans="1:25" ht="45" x14ac:dyDescent="0.25">
      <c r="A443" s="103" t="s">
        <v>1909</v>
      </c>
      <c r="B443" s="72"/>
      <c r="C443" s="72"/>
      <c r="D443" s="104"/>
      <c r="E443" s="39"/>
      <c r="F443" s="47" t="s">
        <v>3525</v>
      </c>
      <c r="G443" s="41" t="s">
        <v>518</v>
      </c>
      <c r="H443" s="40" t="s">
        <v>9</v>
      </c>
      <c r="I443" s="43">
        <v>12</v>
      </c>
      <c r="J443" s="44">
        <v>43009</v>
      </c>
      <c r="K443" s="105">
        <v>43009</v>
      </c>
      <c r="L443" s="105">
        <v>43100</v>
      </c>
      <c r="M443" s="42">
        <v>1</v>
      </c>
      <c r="N443" s="43">
        <v>1</v>
      </c>
      <c r="O443" s="106">
        <v>0</v>
      </c>
      <c r="P443" s="42">
        <f t="shared" si="25"/>
        <v>1</v>
      </c>
      <c r="Q443" s="42">
        <f t="shared" si="26"/>
        <v>100</v>
      </c>
      <c r="R443" s="192" t="s">
        <v>8135</v>
      </c>
      <c r="S443" s="108"/>
      <c r="T443" s="108"/>
      <c r="U443" s="1"/>
      <c r="V443" s="108"/>
      <c r="W443" s="1"/>
      <c r="X443" s="1"/>
      <c r="Y443" s="99"/>
    </row>
    <row r="444" spans="1:25" ht="45" x14ac:dyDescent="0.25">
      <c r="A444" s="103" t="s">
        <v>1909</v>
      </c>
      <c r="B444" s="72"/>
      <c r="C444" s="72"/>
      <c r="D444" s="104"/>
      <c r="E444" s="39"/>
      <c r="F444" s="47" t="s">
        <v>3526</v>
      </c>
      <c r="G444" s="41" t="s">
        <v>519</v>
      </c>
      <c r="H444" s="40" t="s">
        <v>9</v>
      </c>
      <c r="I444" s="43">
        <v>12</v>
      </c>
      <c r="J444" s="44">
        <v>43009</v>
      </c>
      <c r="K444" s="105">
        <v>43009</v>
      </c>
      <c r="L444" s="105">
        <v>43100</v>
      </c>
      <c r="M444" s="42">
        <v>4</v>
      </c>
      <c r="N444" s="43">
        <v>3</v>
      </c>
      <c r="O444" s="106">
        <v>1</v>
      </c>
      <c r="P444" s="42">
        <f t="shared" si="25"/>
        <v>4</v>
      </c>
      <c r="Q444" s="42">
        <f t="shared" si="26"/>
        <v>100</v>
      </c>
      <c r="R444" s="192"/>
      <c r="S444" s="108"/>
      <c r="T444" s="108"/>
      <c r="U444" s="1"/>
      <c r="V444" s="108"/>
      <c r="W444" s="1"/>
      <c r="X444" s="1"/>
      <c r="Y444" s="99"/>
    </row>
    <row r="445" spans="1:25" ht="45" x14ac:dyDescent="0.25">
      <c r="A445" s="103" t="s">
        <v>1909</v>
      </c>
      <c r="B445" s="72"/>
      <c r="C445" s="72"/>
      <c r="D445" s="104"/>
      <c r="E445" s="39"/>
      <c r="F445" s="47" t="s">
        <v>3527</v>
      </c>
      <c r="G445" s="41" t="s">
        <v>520</v>
      </c>
      <c r="H445" s="40" t="s">
        <v>9</v>
      </c>
      <c r="I445" s="43">
        <v>12</v>
      </c>
      <c r="J445" s="44">
        <v>43009</v>
      </c>
      <c r="K445" s="105">
        <v>43009</v>
      </c>
      <c r="L445" s="105">
        <v>43100</v>
      </c>
      <c r="M445" s="42">
        <v>4</v>
      </c>
      <c r="N445" s="43">
        <v>3</v>
      </c>
      <c r="O445" s="106">
        <v>1</v>
      </c>
      <c r="P445" s="42">
        <f t="shared" si="25"/>
        <v>4</v>
      </c>
      <c r="Q445" s="42">
        <f t="shared" si="26"/>
        <v>100</v>
      </c>
      <c r="R445" s="192"/>
      <c r="S445" s="108"/>
      <c r="T445" s="108"/>
      <c r="U445" s="1"/>
      <c r="V445" s="108"/>
      <c r="W445" s="1"/>
      <c r="X445" s="1"/>
      <c r="Y445" s="99"/>
    </row>
    <row r="446" spans="1:25" ht="45" x14ac:dyDescent="0.25">
      <c r="A446" s="103" t="s">
        <v>1909</v>
      </c>
      <c r="B446" s="72" t="s">
        <v>3952</v>
      </c>
      <c r="C446" s="72" t="s">
        <v>521</v>
      </c>
      <c r="D446" s="104" t="s">
        <v>1703</v>
      </c>
      <c r="E446" s="39" t="s">
        <v>3973</v>
      </c>
      <c r="F446" s="47" t="s">
        <v>3517</v>
      </c>
      <c r="G446" s="41" t="s">
        <v>522</v>
      </c>
      <c r="H446" s="40" t="s">
        <v>9</v>
      </c>
      <c r="I446" s="43">
        <v>12</v>
      </c>
      <c r="J446" s="44">
        <v>43009</v>
      </c>
      <c r="K446" s="105">
        <v>43009</v>
      </c>
      <c r="L446" s="105">
        <v>43100</v>
      </c>
      <c r="M446" s="42">
        <v>50</v>
      </c>
      <c r="N446" s="43">
        <v>35</v>
      </c>
      <c r="O446" s="106">
        <v>12</v>
      </c>
      <c r="P446" s="42">
        <f t="shared" si="25"/>
        <v>47</v>
      </c>
      <c r="Q446" s="42">
        <f t="shared" si="26"/>
        <v>94</v>
      </c>
      <c r="R446" s="192"/>
      <c r="S446" s="108">
        <f>VLOOKUP(C446,'[7]Sumado depto y gestion incorp1'!$A$2:$C$297,3,FALSE)</f>
        <v>5244049489</v>
      </c>
      <c r="T446" s="108">
        <f>VLOOKUP(C446,'[7]Sumado depto y gestion incorp1'!$A$2:$D$297,4,FALSE)</f>
        <v>0</v>
      </c>
      <c r="U446" s="1">
        <f>VLOOKUP(C446,'[7]Sumado depto y gestion incorp1'!$A$2:$F$297,6,FALSE)</f>
        <v>5101101130</v>
      </c>
      <c r="V446" s="108">
        <f>VLOOKUP(C446,'[7]Sumado depto y gestion incorp1'!$A$2:$G$297,7,FALSE)</f>
        <v>0</v>
      </c>
      <c r="W446" s="1">
        <f t="shared" si="22"/>
        <v>5244049489</v>
      </c>
      <c r="X446" s="1">
        <f t="shared" si="23"/>
        <v>5101101130</v>
      </c>
      <c r="Y446" s="99"/>
    </row>
    <row r="447" spans="1:25" ht="45" x14ac:dyDescent="0.25">
      <c r="A447" s="103" t="s">
        <v>1909</v>
      </c>
      <c r="B447" s="72"/>
      <c r="C447" s="72"/>
      <c r="D447" s="104"/>
      <c r="E447" s="39"/>
      <c r="F447" s="47" t="s">
        <v>3518</v>
      </c>
      <c r="G447" s="41" t="s">
        <v>523</v>
      </c>
      <c r="H447" s="40" t="s">
        <v>9</v>
      </c>
      <c r="I447" s="43">
        <v>12</v>
      </c>
      <c r="J447" s="44">
        <v>43009</v>
      </c>
      <c r="K447" s="105">
        <v>43009</v>
      </c>
      <c r="L447" s="105">
        <v>43100</v>
      </c>
      <c r="M447" s="42">
        <v>20</v>
      </c>
      <c r="N447" s="43">
        <v>12</v>
      </c>
      <c r="O447" s="106">
        <v>0</v>
      </c>
      <c r="P447" s="42">
        <f t="shared" si="25"/>
        <v>12</v>
      </c>
      <c r="Q447" s="42">
        <f t="shared" si="26"/>
        <v>60</v>
      </c>
      <c r="R447" s="192"/>
      <c r="S447" s="108"/>
      <c r="T447" s="108"/>
      <c r="U447" s="1"/>
      <c r="V447" s="108"/>
      <c r="W447" s="1"/>
      <c r="X447" s="1"/>
      <c r="Y447" s="99"/>
    </row>
    <row r="448" spans="1:25" ht="45" x14ac:dyDescent="0.25">
      <c r="A448" s="103" t="s">
        <v>1909</v>
      </c>
      <c r="B448" s="72"/>
      <c r="C448" s="72"/>
      <c r="D448" s="104"/>
      <c r="E448" s="39"/>
      <c r="F448" s="47" t="s">
        <v>3519</v>
      </c>
      <c r="G448" s="41" t="s">
        <v>524</v>
      </c>
      <c r="H448" s="40" t="s">
        <v>9</v>
      </c>
      <c r="I448" s="43">
        <v>12</v>
      </c>
      <c r="J448" s="44">
        <v>43009</v>
      </c>
      <c r="K448" s="105">
        <v>43009</v>
      </c>
      <c r="L448" s="105">
        <v>43100</v>
      </c>
      <c r="M448" s="42">
        <v>292</v>
      </c>
      <c r="N448" s="43">
        <v>348</v>
      </c>
      <c r="O448" s="106">
        <v>29</v>
      </c>
      <c r="P448" s="42">
        <f t="shared" si="25"/>
        <v>377</v>
      </c>
      <c r="Q448" s="42">
        <f t="shared" si="26"/>
        <v>129.10958904109589</v>
      </c>
      <c r="R448" s="192"/>
      <c r="S448" s="108"/>
      <c r="T448" s="108"/>
      <c r="U448" s="1"/>
      <c r="V448" s="108"/>
      <c r="W448" s="1"/>
      <c r="X448" s="1"/>
      <c r="Y448" s="99"/>
    </row>
    <row r="449" spans="1:25" ht="45" x14ac:dyDescent="0.25">
      <c r="A449" s="103" t="s">
        <v>1909</v>
      </c>
      <c r="B449" s="72"/>
      <c r="C449" s="72"/>
      <c r="D449" s="104"/>
      <c r="E449" s="39"/>
      <c r="F449" s="47" t="s">
        <v>3527</v>
      </c>
      <c r="G449" s="41" t="s">
        <v>424</v>
      </c>
      <c r="H449" s="40" t="s">
        <v>3521</v>
      </c>
      <c r="I449" s="43">
        <v>12</v>
      </c>
      <c r="J449" s="44">
        <v>43009</v>
      </c>
      <c r="K449" s="105">
        <v>43009</v>
      </c>
      <c r="L449" s="105">
        <v>43100</v>
      </c>
      <c r="M449" s="42">
        <v>17</v>
      </c>
      <c r="N449" s="43">
        <v>14</v>
      </c>
      <c r="O449" s="106">
        <v>0</v>
      </c>
      <c r="P449" s="42">
        <f t="shared" si="25"/>
        <v>14</v>
      </c>
      <c r="Q449" s="42">
        <f t="shared" si="26"/>
        <v>82.35294117647058</v>
      </c>
      <c r="R449" s="192" t="s">
        <v>8135</v>
      </c>
      <c r="S449" s="108"/>
      <c r="T449" s="108"/>
      <c r="U449" s="1"/>
      <c r="V449" s="108"/>
      <c r="W449" s="1"/>
      <c r="X449" s="1"/>
      <c r="Y449" s="99"/>
    </row>
    <row r="450" spans="1:25" ht="45" x14ac:dyDescent="0.25">
      <c r="A450" s="103" t="s">
        <v>1909</v>
      </c>
      <c r="B450" s="72" t="s">
        <v>3952</v>
      </c>
      <c r="C450" s="72" t="s">
        <v>525</v>
      </c>
      <c r="D450" s="104" t="s">
        <v>1704</v>
      </c>
      <c r="E450" s="39" t="s">
        <v>3974</v>
      </c>
      <c r="F450" s="47" t="s">
        <v>3519</v>
      </c>
      <c r="G450" s="41" t="s">
        <v>526</v>
      </c>
      <c r="H450" s="40" t="s">
        <v>9</v>
      </c>
      <c r="I450" s="43">
        <v>12</v>
      </c>
      <c r="J450" s="44">
        <v>43009</v>
      </c>
      <c r="K450" s="105">
        <v>43009</v>
      </c>
      <c r="L450" s="105">
        <v>43100</v>
      </c>
      <c r="M450" s="42">
        <v>125</v>
      </c>
      <c r="N450" s="43">
        <v>42</v>
      </c>
      <c r="O450" s="106">
        <v>83</v>
      </c>
      <c r="P450" s="42">
        <f t="shared" si="25"/>
        <v>125</v>
      </c>
      <c r="Q450" s="42">
        <f t="shared" si="26"/>
        <v>100</v>
      </c>
      <c r="R450" s="192"/>
      <c r="S450" s="108">
        <f>VLOOKUP(C450,'[7]Sumado depto y gestion incorp1'!$A$2:$C$297,3,FALSE)</f>
        <v>2295343086</v>
      </c>
      <c r="T450" s="108">
        <f>VLOOKUP(C450,'[7]Sumado depto y gestion incorp1'!$A$2:$D$297,4,FALSE)</f>
        <v>0</v>
      </c>
      <c r="U450" s="1">
        <f>VLOOKUP(C450,'[7]Sumado depto y gestion incorp1'!$A$2:$F$297,6,FALSE)</f>
        <v>2219255520</v>
      </c>
      <c r="V450" s="108">
        <f>VLOOKUP(C450,'[7]Sumado depto y gestion incorp1'!$A$2:$G$297,7,FALSE)</f>
        <v>0</v>
      </c>
      <c r="W450" s="1">
        <f t="shared" si="22"/>
        <v>2295343086</v>
      </c>
      <c r="X450" s="1">
        <f t="shared" si="23"/>
        <v>2219255520</v>
      </c>
      <c r="Y450" s="99"/>
    </row>
    <row r="451" spans="1:25" ht="45" x14ac:dyDescent="0.25">
      <c r="A451" s="103" t="s">
        <v>1909</v>
      </c>
      <c r="B451" s="72"/>
      <c r="C451" s="72"/>
      <c r="D451" s="104"/>
      <c r="E451" s="39"/>
      <c r="F451" s="47" t="s">
        <v>3544</v>
      </c>
      <c r="G451" s="41" t="s">
        <v>527</v>
      </c>
      <c r="H451" s="40" t="s">
        <v>9</v>
      </c>
      <c r="I451" s="43">
        <v>12</v>
      </c>
      <c r="J451" s="44">
        <v>43009</v>
      </c>
      <c r="K451" s="105">
        <v>43009</v>
      </c>
      <c r="L451" s="105">
        <v>43100</v>
      </c>
      <c r="M451" s="42">
        <v>12</v>
      </c>
      <c r="N451" s="43">
        <v>9</v>
      </c>
      <c r="O451" s="106">
        <v>3</v>
      </c>
      <c r="P451" s="42">
        <f t="shared" si="25"/>
        <v>12</v>
      </c>
      <c r="Q451" s="42">
        <f t="shared" si="26"/>
        <v>100</v>
      </c>
      <c r="R451" s="192"/>
      <c r="S451" s="108"/>
      <c r="T451" s="108"/>
      <c r="U451" s="1"/>
      <c r="V451" s="108"/>
      <c r="W451" s="1"/>
      <c r="X451" s="1"/>
      <c r="Y451" s="99"/>
    </row>
    <row r="452" spans="1:25" ht="45" x14ac:dyDescent="0.25">
      <c r="A452" s="103" t="s">
        <v>1909</v>
      </c>
      <c r="B452" s="72"/>
      <c r="C452" s="72"/>
      <c r="D452" s="104"/>
      <c r="E452" s="39"/>
      <c r="F452" s="47" t="s">
        <v>3545</v>
      </c>
      <c r="G452" s="41" t="s">
        <v>424</v>
      </c>
      <c r="H452" s="40" t="s">
        <v>9</v>
      </c>
      <c r="I452" s="43">
        <v>12</v>
      </c>
      <c r="J452" s="44">
        <v>43009</v>
      </c>
      <c r="K452" s="105">
        <v>43009</v>
      </c>
      <c r="L452" s="105">
        <v>43100</v>
      </c>
      <c r="M452" s="42">
        <v>4</v>
      </c>
      <c r="N452" s="43">
        <v>4</v>
      </c>
      <c r="O452" s="106">
        <v>8</v>
      </c>
      <c r="P452" s="42">
        <f t="shared" si="25"/>
        <v>12</v>
      </c>
      <c r="Q452" s="42">
        <f t="shared" si="26"/>
        <v>300</v>
      </c>
      <c r="R452" s="192" t="s">
        <v>8145</v>
      </c>
      <c r="S452" s="108"/>
      <c r="T452" s="108"/>
      <c r="U452" s="1"/>
      <c r="V452" s="108"/>
      <c r="W452" s="1"/>
      <c r="X452" s="1"/>
      <c r="Y452" s="99"/>
    </row>
    <row r="453" spans="1:25" ht="45" x14ac:dyDescent="0.25">
      <c r="A453" s="103" t="s">
        <v>1909</v>
      </c>
      <c r="B453" s="72"/>
      <c r="C453" s="72"/>
      <c r="D453" s="104"/>
      <c r="E453" s="39"/>
      <c r="F453" s="47" t="s">
        <v>3546</v>
      </c>
      <c r="G453" s="41" t="s">
        <v>528</v>
      </c>
      <c r="H453" s="40" t="s">
        <v>9</v>
      </c>
      <c r="I453" s="43">
        <v>12</v>
      </c>
      <c r="J453" s="44">
        <v>43009</v>
      </c>
      <c r="K453" s="105">
        <v>43009</v>
      </c>
      <c r="L453" s="105">
        <v>43100</v>
      </c>
      <c r="M453" s="42">
        <v>12</v>
      </c>
      <c r="N453" s="43">
        <v>9</v>
      </c>
      <c r="O453" s="106">
        <v>3</v>
      </c>
      <c r="P453" s="42">
        <f t="shared" si="25"/>
        <v>12</v>
      </c>
      <c r="Q453" s="42">
        <f t="shared" si="26"/>
        <v>100</v>
      </c>
      <c r="R453" s="192"/>
      <c r="S453" s="108"/>
      <c r="T453" s="108"/>
      <c r="U453" s="1"/>
      <c r="V453" s="108"/>
      <c r="W453" s="1"/>
      <c r="X453" s="1"/>
      <c r="Y453" s="99"/>
    </row>
    <row r="454" spans="1:25" ht="45" x14ac:dyDescent="0.25">
      <c r="A454" s="103" t="s">
        <v>1909</v>
      </c>
      <c r="B454" s="72"/>
      <c r="C454" s="72"/>
      <c r="D454" s="104"/>
      <c r="E454" s="39"/>
      <c r="F454" s="47" t="s">
        <v>3520</v>
      </c>
      <c r="G454" s="41" t="s">
        <v>529</v>
      </c>
      <c r="H454" s="40" t="s">
        <v>9</v>
      </c>
      <c r="I454" s="43">
        <v>12</v>
      </c>
      <c r="J454" s="44">
        <v>43009</v>
      </c>
      <c r="K454" s="105">
        <v>43009</v>
      </c>
      <c r="L454" s="105">
        <v>43069</v>
      </c>
      <c r="M454" s="42">
        <v>110</v>
      </c>
      <c r="N454" s="43">
        <v>89</v>
      </c>
      <c r="O454" s="106">
        <v>64</v>
      </c>
      <c r="P454" s="42">
        <f t="shared" si="25"/>
        <v>153</v>
      </c>
      <c r="Q454" s="42">
        <f t="shared" si="26"/>
        <v>139.09090909090909</v>
      </c>
      <c r="R454" s="192" t="s">
        <v>8146</v>
      </c>
      <c r="S454" s="108"/>
      <c r="T454" s="108"/>
      <c r="U454" s="1"/>
      <c r="V454" s="108"/>
      <c r="W454" s="1"/>
      <c r="X454" s="1"/>
      <c r="Y454" s="99"/>
    </row>
    <row r="455" spans="1:25" ht="60" x14ac:dyDescent="0.25">
      <c r="A455" s="103" t="s">
        <v>1909</v>
      </c>
      <c r="B455" s="72" t="s">
        <v>3947</v>
      </c>
      <c r="C455" s="72" t="s">
        <v>530</v>
      </c>
      <c r="D455" s="104" t="s">
        <v>1705</v>
      </c>
      <c r="E455" s="39" t="s">
        <v>3975</v>
      </c>
      <c r="F455" s="47" t="s">
        <v>3520</v>
      </c>
      <c r="G455" s="41" t="s">
        <v>531</v>
      </c>
      <c r="H455" s="40" t="s">
        <v>9</v>
      </c>
      <c r="I455" s="43">
        <v>12</v>
      </c>
      <c r="J455" s="44">
        <v>43009</v>
      </c>
      <c r="K455" s="105">
        <v>43009</v>
      </c>
      <c r="L455" s="105">
        <v>43100</v>
      </c>
      <c r="M455" s="42">
        <v>124</v>
      </c>
      <c r="N455" s="43">
        <v>0</v>
      </c>
      <c r="O455" s="198">
        <v>124</v>
      </c>
      <c r="P455" s="42">
        <f t="shared" si="25"/>
        <v>124</v>
      </c>
      <c r="Q455" s="42">
        <f t="shared" si="26"/>
        <v>100</v>
      </c>
      <c r="R455" s="192"/>
      <c r="S455" s="108">
        <f>VLOOKUP(C455,'[7]Sumado depto y gestion incorp1'!$A$2:$C$297,3,FALSE)</f>
        <v>13826122226</v>
      </c>
      <c r="T455" s="108">
        <f>VLOOKUP(C455,'[7]Sumado depto y gestion incorp1'!$A$2:$D$297,4,FALSE)</f>
        <v>0</v>
      </c>
      <c r="U455" s="1">
        <f>VLOOKUP(C455,'[7]Sumado depto y gestion incorp1'!$A$2:$F$297,6,FALSE)</f>
        <v>12126516917</v>
      </c>
      <c r="V455" s="108">
        <f>VLOOKUP(C455,'[7]Sumado depto y gestion incorp1'!$A$2:$G$297,7,FALSE)</f>
        <v>0</v>
      </c>
      <c r="W455" s="1">
        <f t="shared" ref="W455:W512" si="27">S455+T455+Z455</f>
        <v>13826122226</v>
      </c>
      <c r="X455" s="1">
        <f t="shared" ref="X455:X512" si="28">U455+V455+Y455</f>
        <v>12126516917</v>
      </c>
      <c r="Y455" s="99"/>
    </row>
    <row r="456" spans="1:25" ht="45" x14ac:dyDescent="0.25">
      <c r="A456" s="103" t="s">
        <v>1909</v>
      </c>
      <c r="B456" s="72"/>
      <c r="C456" s="72"/>
      <c r="D456" s="104"/>
      <c r="E456" s="39"/>
      <c r="F456" s="47" t="s">
        <v>3522</v>
      </c>
      <c r="G456" s="41" t="s">
        <v>532</v>
      </c>
      <c r="H456" s="40" t="s">
        <v>9</v>
      </c>
      <c r="I456" s="43">
        <v>12</v>
      </c>
      <c r="J456" s="44">
        <v>43009</v>
      </c>
      <c r="K456" s="105">
        <v>43009</v>
      </c>
      <c r="L456" s="105">
        <v>43100</v>
      </c>
      <c r="M456" s="42">
        <v>124</v>
      </c>
      <c r="N456" s="43">
        <v>117</v>
      </c>
      <c r="O456" s="198">
        <v>6</v>
      </c>
      <c r="P456" s="42">
        <f t="shared" si="25"/>
        <v>123</v>
      </c>
      <c r="Q456" s="42">
        <f t="shared" si="26"/>
        <v>99.193548387096769</v>
      </c>
      <c r="R456" s="192"/>
      <c r="S456" s="108"/>
      <c r="T456" s="108"/>
      <c r="U456" s="1"/>
      <c r="V456" s="108"/>
      <c r="W456" s="1"/>
      <c r="X456" s="1"/>
      <c r="Y456" s="99"/>
    </row>
    <row r="457" spans="1:25" ht="45" x14ac:dyDescent="0.25">
      <c r="A457" s="103" t="s">
        <v>1909</v>
      </c>
      <c r="B457" s="72"/>
      <c r="C457" s="72"/>
      <c r="D457" s="104"/>
      <c r="E457" s="39"/>
      <c r="F457" s="47" t="s">
        <v>3523</v>
      </c>
      <c r="G457" s="41" t="s">
        <v>533</v>
      </c>
      <c r="H457" s="40" t="s">
        <v>9</v>
      </c>
      <c r="I457" s="43">
        <v>12</v>
      </c>
      <c r="J457" s="44">
        <v>43009</v>
      </c>
      <c r="K457" s="105">
        <v>43009</v>
      </c>
      <c r="L457" s="105">
        <v>43100</v>
      </c>
      <c r="M457" s="42">
        <v>1</v>
      </c>
      <c r="N457" s="43">
        <v>0</v>
      </c>
      <c r="O457" s="198">
        <v>0</v>
      </c>
      <c r="P457" s="42">
        <f t="shared" si="25"/>
        <v>0</v>
      </c>
      <c r="Q457" s="42">
        <f t="shared" si="26"/>
        <v>0</v>
      </c>
      <c r="R457" s="192"/>
      <c r="S457" s="108"/>
      <c r="T457" s="108"/>
      <c r="U457" s="1"/>
      <c r="V457" s="108"/>
      <c r="W457" s="1"/>
      <c r="X457" s="1"/>
      <c r="Y457" s="99"/>
    </row>
    <row r="458" spans="1:25" ht="45" x14ac:dyDescent="0.25">
      <c r="A458" s="103" t="s">
        <v>1909</v>
      </c>
      <c r="B458" s="72"/>
      <c r="C458" s="72"/>
      <c r="D458" s="104"/>
      <c r="E458" s="39"/>
      <c r="F458" s="47" t="s">
        <v>3524</v>
      </c>
      <c r="G458" s="41" t="s">
        <v>534</v>
      </c>
      <c r="H458" s="40" t="s">
        <v>9</v>
      </c>
      <c r="I458" s="43">
        <v>12</v>
      </c>
      <c r="J458" s="44">
        <v>43009</v>
      </c>
      <c r="K458" s="105">
        <v>43009</v>
      </c>
      <c r="L458" s="105">
        <v>43100</v>
      </c>
      <c r="M458" s="42">
        <v>1</v>
      </c>
      <c r="N458" s="43">
        <v>0</v>
      </c>
      <c r="O458" s="198">
        <v>1</v>
      </c>
      <c r="P458" s="42">
        <f t="shared" si="25"/>
        <v>1</v>
      </c>
      <c r="Q458" s="42">
        <f t="shared" si="26"/>
        <v>100</v>
      </c>
      <c r="R458" s="192"/>
      <c r="S458" s="108"/>
      <c r="T458" s="108"/>
      <c r="U458" s="1"/>
      <c r="V458" s="108"/>
      <c r="W458" s="1"/>
      <c r="X458" s="1"/>
      <c r="Y458" s="99"/>
    </row>
    <row r="459" spans="1:25" ht="45" x14ac:dyDescent="0.25">
      <c r="A459" s="103" t="s">
        <v>1909</v>
      </c>
      <c r="B459" s="72"/>
      <c r="C459" s="72"/>
      <c r="D459" s="104"/>
      <c r="E459" s="39"/>
      <c r="F459" s="47" t="s">
        <v>3526</v>
      </c>
      <c r="G459" s="41" t="s">
        <v>535</v>
      </c>
      <c r="H459" s="40" t="s">
        <v>9</v>
      </c>
      <c r="I459" s="43">
        <v>12</v>
      </c>
      <c r="J459" s="44">
        <v>43009</v>
      </c>
      <c r="K459" s="105">
        <v>43009</v>
      </c>
      <c r="L459" s="105">
        <v>43100</v>
      </c>
      <c r="M459" s="42">
        <v>1</v>
      </c>
      <c r="N459" s="43">
        <v>0</v>
      </c>
      <c r="O459" s="198">
        <v>1</v>
      </c>
      <c r="P459" s="42">
        <f t="shared" si="25"/>
        <v>1</v>
      </c>
      <c r="Q459" s="42">
        <f t="shared" si="26"/>
        <v>100</v>
      </c>
      <c r="R459" s="192"/>
      <c r="S459" s="108"/>
      <c r="T459" s="108"/>
      <c r="U459" s="1"/>
      <c r="V459" s="108"/>
      <c r="W459" s="1"/>
      <c r="X459" s="1"/>
      <c r="Y459" s="99"/>
    </row>
    <row r="460" spans="1:25" ht="45" x14ac:dyDescent="0.25">
      <c r="A460" s="103" t="s">
        <v>1909</v>
      </c>
      <c r="B460" s="72"/>
      <c r="C460" s="72"/>
      <c r="D460" s="104"/>
      <c r="E460" s="39"/>
      <c r="F460" s="47" t="s">
        <v>3527</v>
      </c>
      <c r="G460" s="41" t="s">
        <v>415</v>
      </c>
      <c r="H460" s="40" t="s">
        <v>9</v>
      </c>
      <c r="I460" s="43">
        <v>12</v>
      </c>
      <c r="J460" s="44">
        <v>43009</v>
      </c>
      <c r="K460" s="105">
        <v>43009</v>
      </c>
      <c r="L460" s="105">
        <v>43100</v>
      </c>
      <c r="M460" s="42">
        <v>7</v>
      </c>
      <c r="N460" s="43">
        <v>0</v>
      </c>
      <c r="O460" s="198">
        <v>7</v>
      </c>
      <c r="P460" s="42">
        <f t="shared" si="25"/>
        <v>7</v>
      </c>
      <c r="Q460" s="42">
        <f t="shared" si="26"/>
        <v>100</v>
      </c>
      <c r="R460" s="192"/>
      <c r="S460" s="108"/>
      <c r="T460" s="108"/>
      <c r="U460" s="1"/>
      <c r="V460" s="108"/>
      <c r="W460" s="1"/>
      <c r="X460" s="1"/>
      <c r="Y460" s="99"/>
    </row>
    <row r="461" spans="1:25" ht="45" x14ac:dyDescent="0.25">
      <c r="A461" s="103" t="s">
        <v>1909</v>
      </c>
      <c r="B461" s="72" t="s">
        <v>3952</v>
      </c>
      <c r="C461" s="72" t="s">
        <v>569</v>
      </c>
      <c r="D461" s="104" t="s">
        <v>1710</v>
      </c>
      <c r="E461" s="39" t="s">
        <v>3976</v>
      </c>
      <c r="F461" s="47" t="s">
        <v>3544</v>
      </c>
      <c r="G461" s="41" t="s">
        <v>570</v>
      </c>
      <c r="H461" s="40" t="s">
        <v>9</v>
      </c>
      <c r="I461" s="43">
        <v>12</v>
      </c>
      <c r="J461" s="44">
        <v>43009</v>
      </c>
      <c r="K461" s="105">
        <v>43009</v>
      </c>
      <c r="L461" s="105">
        <v>43100</v>
      </c>
      <c r="M461" s="42">
        <v>33</v>
      </c>
      <c r="N461" s="43">
        <v>25</v>
      </c>
      <c r="O461" s="106">
        <v>8</v>
      </c>
      <c r="P461" s="42">
        <f t="shared" si="25"/>
        <v>33</v>
      </c>
      <c r="Q461" s="42">
        <f t="shared" si="26"/>
        <v>100</v>
      </c>
      <c r="R461" s="192"/>
      <c r="S461" s="108">
        <f>VLOOKUP(C461,'[7]Sumado depto y gestion incorp1'!$A$2:$C$297,3,FALSE)</f>
        <v>9632818864</v>
      </c>
      <c r="T461" s="108">
        <f>VLOOKUP(C461,'[7]Sumado depto y gestion incorp1'!$A$2:$D$297,4,FALSE)</f>
        <v>78816000000</v>
      </c>
      <c r="U461" s="1">
        <f>VLOOKUP(C461,'[7]Sumado depto y gestion incorp1'!$A$2:$F$297,6,FALSE)</f>
        <v>3100114063</v>
      </c>
      <c r="V461" s="108">
        <f>VLOOKUP(C461,'[7]Sumado depto y gestion incorp1'!$A$2:$G$297,7,FALSE)</f>
        <v>0</v>
      </c>
      <c r="W461" s="1">
        <f t="shared" si="27"/>
        <v>88448818864</v>
      </c>
      <c r="X461" s="1">
        <f t="shared" si="28"/>
        <v>3100114063</v>
      </c>
      <c r="Y461" s="99"/>
    </row>
    <row r="462" spans="1:25" ht="45" x14ac:dyDescent="0.25">
      <c r="A462" s="103" t="s">
        <v>1909</v>
      </c>
      <c r="B462" s="72"/>
      <c r="C462" s="72"/>
      <c r="D462" s="104"/>
      <c r="E462" s="39"/>
      <c r="F462" s="47" t="s">
        <v>3545</v>
      </c>
      <c r="G462" s="41" t="s">
        <v>571</v>
      </c>
      <c r="H462" s="40" t="s">
        <v>9</v>
      </c>
      <c r="I462" s="43">
        <v>12</v>
      </c>
      <c r="J462" s="44">
        <v>43009</v>
      </c>
      <c r="K462" s="105">
        <v>43009</v>
      </c>
      <c r="L462" s="105">
        <v>43100</v>
      </c>
      <c r="M462" s="42">
        <v>33</v>
      </c>
      <c r="N462" s="43">
        <v>29</v>
      </c>
      <c r="O462" s="106">
        <v>4</v>
      </c>
      <c r="P462" s="42">
        <f t="shared" si="25"/>
        <v>33</v>
      </c>
      <c r="Q462" s="42">
        <f t="shared" si="26"/>
        <v>100</v>
      </c>
      <c r="R462" s="192"/>
      <c r="S462" s="108"/>
      <c r="T462" s="108"/>
      <c r="U462" s="1"/>
      <c r="V462" s="108"/>
      <c r="W462" s="1"/>
      <c r="X462" s="1"/>
      <c r="Y462" s="99"/>
    </row>
    <row r="463" spans="1:25" ht="45" x14ac:dyDescent="0.25">
      <c r="A463" s="103" t="s">
        <v>1909</v>
      </c>
      <c r="B463" s="72"/>
      <c r="C463" s="72"/>
      <c r="D463" s="104"/>
      <c r="E463" s="39"/>
      <c r="F463" s="47" t="s">
        <v>3546</v>
      </c>
      <c r="G463" s="41" t="s">
        <v>572</v>
      </c>
      <c r="H463" s="40" t="s">
        <v>9</v>
      </c>
      <c r="I463" s="43">
        <v>12</v>
      </c>
      <c r="J463" s="44">
        <v>43009</v>
      </c>
      <c r="K463" s="105">
        <v>43009</v>
      </c>
      <c r="L463" s="105">
        <v>43100</v>
      </c>
      <c r="M463" s="42">
        <v>1</v>
      </c>
      <c r="N463" s="43">
        <v>6</v>
      </c>
      <c r="O463" s="106">
        <v>0</v>
      </c>
      <c r="P463" s="42">
        <f t="shared" si="25"/>
        <v>6</v>
      </c>
      <c r="Q463" s="42">
        <f t="shared" si="26"/>
        <v>600</v>
      </c>
      <c r="R463" s="192"/>
      <c r="S463" s="108"/>
      <c r="T463" s="108"/>
      <c r="U463" s="1"/>
      <c r="V463" s="108"/>
      <c r="W463" s="1"/>
      <c r="X463" s="1"/>
      <c r="Y463" s="99"/>
    </row>
    <row r="464" spans="1:25" ht="45" x14ac:dyDescent="0.25">
      <c r="A464" s="103" t="s">
        <v>1909</v>
      </c>
      <c r="B464" s="72"/>
      <c r="C464" s="72"/>
      <c r="D464" s="104"/>
      <c r="E464" s="39"/>
      <c r="F464" s="47" t="s">
        <v>3520</v>
      </c>
      <c r="G464" s="41" t="s">
        <v>573</v>
      </c>
      <c r="H464" s="40" t="s">
        <v>9</v>
      </c>
      <c r="I464" s="43">
        <v>12</v>
      </c>
      <c r="J464" s="44">
        <v>43009</v>
      </c>
      <c r="K464" s="105">
        <v>43009</v>
      </c>
      <c r="L464" s="105">
        <v>43100</v>
      </c>
      <c r="M464" s="42">
        <v>33</v>
      </c>
      <c r="N464" s="43">
        <v>9</v>
      </c>
      <c r="O464" s="106">
        <v>0</v>
      </c>
      <c r="P464" s="42">
        <f t="shared" si="25"/>
        <v>9</v>
      </c>
      <c r="Q464" s="42">
        <f t="shared" si="26"/>
        <v>27.27272727272727</v>
      </c>
      <c r="R464" s="192"/>
      <c r="S464" s="108"/>
      <c r="T464" s="108"/>
      <c r="U464" s="1"/>
      <c r="V464" s="108"/>
      <c r="W464" s="1"/>
      <c r="X464" s="1"/>
      <c r="Y464" s="99"/>
    </row>
    <row r="465" spans="1:25" ht="45" x14ac:dyDescent="0.25">
      <c r="A465" s="103" t="s">
        <v>1909</v>
      </c>
      <c r="B465" s="72"/>
      <c r="C465" s="72"/>
      <c r="D465" s="104"/>
      <c r="E465" s="39"/>
      <c r="F465" s="47" t="s">
        <v>3522</v>
      </c>
      <c r="G465" s="41" t="s">
        <v>574</v>
      </c>
      <c r="H465" s="40" t="s">
        <v>9</v>
      </c>
      <c r="I465" s="43">
        <v>12</v>
      </c>
      <c r="J465" s="44">
        <v>43009</v>
      </c>
      <c r="K465" s="105">
        <v>43009</v>
      </c>
      <c r="L465" s="105">
        <v>43100</v>
      </c>
      <c r="M465" s="42">
        <v>33</v>
      </c>
      <c r="N465" s="43">
        <v>0</v>
      </c>
      <c r="O465" s="106">
        <v>0</v>
      </c>
      <c r="P465" s="42">
        <f t="shared" si="25"/>
        <v>0</v>
      </c>
      <c r="Q465" s="42">
        <f t="shared" si="26"/>
        <v>0</v>
      </c>
      <c r="R465" s="192"/>
      <c r="S465" s="108"/>
      <c r="T465" s="108"/>
      <c r="U465" s="1"/>
      <c r="V465" s="108"/>
      <c r="W465" s="1"/>
      <c r="X465" s="1"/>
      <c r="Y465" s="99"/>
    </row>
    <row r="466" spans="1:25" ht="45" x14ac:dyDescent="0.25">
      <c r="A466" s="103" t="s">
        <v>1909</v>
      </c>
      <c r="B466" s="72"/>
      <c r="C466" s="72"/>
      <c r="D466" s="104"/>
      <c r="E466" s="39"/>
      <c r="F466" s="47" t="s">
        <v>3523</v>
      </c>
      <c r="G466" s="41" t="s">
        <v>575</v>
      </c>
      <c r="H466" s="40" t="s">
        <v>9</v>
      </c>
      <c r="I466" s="43">
        <v>12</v>
      </c>
      <c r="J466" s="44">
        <v>43009</v>
      </c>
      <c r="K466" s="105">
        <v>43009</v>
      </c>
      <c r="L466" s="105">
        <v>43100</v>
      </c>
      <c r="M466" s="42">
        <v>1</v>
      </c>
      <c r="N466" s="43">
        <v>2</v>
      </c>
      <c r="O466" s="106">
        <v>0</v>
      </c>
      <c r="P466" s="42">
        <f t="shared" si="25"/>
        <v>2</v>
      </c>
      <c r="Q466" s="42">
        <f t="shared" si="26"/>
        <v>200</v>
      </c>
      <c r="R466" s="192" t="s">
        <v>8147</v>
      </c>
      <c r="S466" s="108"/>
      <c r="T466" s="108"/>
      <c r="U466" s="1"/>
      <c r="V466" s="108"/>
      <c r="W466" s="1"/>
      <c r="X466" s="1"/>
      <c r="Y466" s="99"/>
    </row>
    <row r="467" spans="1:25" ht="45" x14ac:dyDescent="0.25">
      <c r="A467" s="103" t="s">
        <v>1909</v>
      </c>
      <c r="B467" s="72"/>
      <c r="C467" s="72"/>
      <c r="D467" s="104"/>
      <c r="E467" s="39"/>
      <c r="F467" s="47" t="s">
        <v>3512</v>
      </c>
      <c r="G467" s="41" t="s">
        <v>576</v>
      </c>
      <c r="H467" s="40" t="s">
        <v>3521</v>
      </c>
      <c r="I467" s="43">
        <v>12</v>
      </c>
      <c r="J467" s="44">
        <v>43009</v>
      </c>
      <c r="K467" s="105">
        <v>43009</v>
      </c>
      <c r="L467" s="105">
        <v>43100</v>
      </c>
      <c r="M467" s="42">
        <v>1</v>
      </c>
      <c r="N467" s="43">
        <v>1</v>
      </c>
      <c r="O467" s="106">
        <v>0</v>
      </c>
      <c r="P467" s="42">
        <f t="shared" si="25"/>
        <v>1</v>
      </c>
      <c r="Q467" s="42">
        <f t="shared" si="26"/>
        <v>100</v>
      </c>
      <c r="R467" s="192"/>
      <c r="S467" s="108"/>
      <c r="T467" s="108"/>
      <c r="U467" s="1"/>
      <c r="V467" s="108"/>
      <c r="W467" s="1"/>
      <c r="X467" s="1"/>
      <c r="Y467" s="99"/>
    </row>
    <row r="468" spans="1:25" ht="45" x14ac:dyDescent="0.25">
      <c r="A468" s="103" t="s">
        <v>1909</v>
      </c>
      <c r="B468" s="72" t="s">
        <v>3947</v>
      </c>
      <c r="C468" s="72" t="s">
        <v>577</v>
      </c>
      <c r="D468" s="104" t="s">
        <v>1711</v>
      </c>
      <c r="E468" s="39" t="s">
        <v>3977</v>
      </c>
      <c r="F468" s="47" t="s">
        <v>3522</v>
      </c>
      <c r="G468" s="41" t="s">
        <v>578</v>
      </c>
      <c r="H468" s="40" t="s">
        <v>9</v>
      </c>
      <c r="I468" s="43">
        <v>12</v>
      </c>
      <c r="J468" s="44">
        <v>43009</v>
      </c>
      <c r="K468" s="105">
        <v>43009</v>
      </c>
      <c r="L468" s="105">
        <v>43100</v>
      </c>
      <c r="M468" s="42">
        <v>950</v>
      </c>
      <c r="N468" s="43">
        <v>1391</v>
      </c>
      <c r="O468" s="198">
        <v>165</v>
      </c>
      <c r="P468" s="42">
        <f t="shared" si="25"/>
        <v>1556</v>
      </c>
      <c r="Q468" s="42">
        <f t="shared" si="26"/>
        <v>163.78947368421052</v>
      </c>
      <c r="R468" s="192"/>
      <c r="S468" s="108">
        <f>VLOOKUP(C468,'[7]Sumado depto y gestion incorp1'!$A$2:$C$297,3,FALSE)</f>
        <v>4319540229</v>
      </c>
      <c r="T468" s="108">
        <f>VLOOKUP(C468,'[7]Sumado depto y gestion incorp1'!$A$2:$D$297,4,FALSE)</f>
        <v>0</v>
      </c>
      <c r="U468" s="1">
        <f>VLOOKUP(C468,'[7]Sumado depto y gestion incorp1'!$A$2:$F$297,6,FALSE)</f>
        <v>3766634123</v>
      </c>
      <c r="V468" s="108">
        <f>VLOOKUP(C468,'[7]Sumado depto y gestion incorp1'!$A$2:$G$297,7,FALSE)</f>
        <v>0</v>
      </c>
      <c r="W468" s="1">
        <f t="shared" si="27"/>
        <v>4319540229</v>
      </c>
      <c r="X468" s="1">
        <f t="shared" si="28"/>
        <v>3766634123</v>
      </c>
      <c r="Y468" s="99"/>
    </row>
    <row r="469" spans="1:25" ht="45" x14ac:dyDescent="0.25">
      <c r="A469" s="103" t="s">
        <v>1909</v>
      </c>
      <c r="B469" s="72"/>
      <c r="C469" s="72"/>
      <c r="D469" s="104"/>
      <c r="E469" s="39"/>
      <c r="F469" s="47" t="s">
        <v>3523</v>
      </c>
      <c r="G469" s="41" t="s">
        <v>579</v>
      </c>
      <c r="H469" s="40" t="s">
        <v>9</v>
      </c>
      <c r="I469" s="43">
        <v>12</v>
      </c>
      <c r="J469" s="44">
        <v>43009</v>
      </c>
      <c r="K469" s="105">
        <v>43009</v>
      </c>
      <c r="L469" s="105">
        <v>43100</v>
      </c>
      <c r="M469" s="42">
        <v>144</v>
      </c>
      <c r="N469" s="43">
        <v>98</v>
      </c>
      <c r="O469" s="198">
        <v>42</v>
      </c>
      <c r="P469" s="42">
        <f t="shared" si="25"/>
        <v>140</v>
      </c>
      <c r="Q469" s="42">
        <f t="shared" si="26"/>
        <v>97.222222222222214</v>
      </c>
      <c r="R469" s="192"/>
      <c r="S469" s="108"/>
      <c r="T469" s="108"/>
      <c r="U469" s="1"/>
      <c r="V469" s="108"/>
      <c r="W469" s="1"/>
      <c r="X469" s="1"/>
      <c r="Y469" s="99"/>
    </row>
    <row r="470" spans="1:25" ht="45" x14ac:dyDescent="0.25">
      <c r="A470" s="103" t="s">
        <v>1909</v>
      </c>
      <c r="B470" s="72"/>
      <c r="C470" s="72"/>
      <c r="D470" s="104"/>
      <c r="E470" s="39"/>
      <c r="F470" s="47" t="s">
        <v>3524</v>
      </c>
      <c r="G470" s="41" t="s">
        <v>580</v>
      </c>
      <c r="H470" s="40" t="s">
        <v>9</v>
      </c>
      <c r="I470" s="43">
        <v>12</v>
      </c>
      <c r="J470" s="44">
        <v>43009</v>
      </c>
      <c r="K470" s="105">
        <v>43009</v>
      </c>
      <c r="L470" s="105">
        <v>43100</v>
      </c>
      <c r="M470" s="42">
        <v>144</v>
      </c>
      <c r="N470" s="43">
        <v>170</v>
      </c>
      <c r="O470" s="198">
        <v>87</v>
      </c>
      <c r="P470" s="42">
        <f t="shared" si="25"/>
        <v>257</v>
      </c>
      <c r="Q470" s="42">
        <f t="shared" si="26"/>
        <v>178.47222222222223</v>
      </c>
      <c r="R470" s="192"/>
      <c r="S470" s="108"/>
      <c r="T470" s="108"/>
      <c r="U470" s="1"/>
      <c r="V470" s="108"/>
      <c r="W470" s="1"/>
      <c r="X470" s="1"/>
      <c r="Y470" s="99"/>
    </row>
    <row r="471" spans="1:25" ht="45" x14ac:dyDescent="0.25">
      <c r="A471" s="103" t="s">
        <v>1909</v>
      </c>
      <c r="B471" s="72"/>
      <c r="C471" s="72"/>
      <c r="D471" s="104"/>
      <c r="E471" s="39"/>
      <c r="F471" s="47" t="s">
        <v>3525</v>
      </c>
      <c r="G471" s="41" t="s">
        <v>581</v>
      </c>
      <c r="H471" s="40" t="s">
        <v>9</v>
      </c>
      <c r="I471" s="43">
        <v>12</v>
      </c>
      <c r="J471" s="44">
        <v>43009</v>
      </c>
      <c r="K471" s="105">
        <v>43009</v>
      </c>
      <c r="L471" s="105">
        <v>43100</v>
      </c>
      <c r="M471" s="42">
        <v>144</v>
      </c>
      <c r="N471" s="43">
        <v>172</v>
      </c>
      <c r="O471" s="198">
        <v>101</v>
      </c>
      <c r="P471" s="42">
        <f t="shared" si="25"/>
        <v>273</v>
      </c>
      <c r="Q471" s="42">
        <f t="shared" si="26"/>
        <v>189.58333333333331</v>
      </c>
      <c r="R471" s="192"/>
      <c r="S471" s="108"/>
      <c r="T471" s="108"/>
      <c r="U471" s="1"/>
      <c r="V471" s="108"/>
      <c r="W471" s="1"/>
      <c r="X471" s="1"/>
      <c r="Y471" s="99"/>
    </row>
    <row r="472" spans="1:25" ht="45" x14ac:dyDescent="0.25">
      <c r="A472" s="103" t="s">
        <v>1909</v>
      </c>
      <c r="B472" s="72"/>
      <c r="C472" s="72"/>
      <c r="D472" s="104"/>
      <c r="E472" s="39"/>
      <c r="F472" s="47" t="s">
        <v>3526</v>
      </c>
      <c r="G472" s="41" t="s">
        <v>582</v>
      </c>
      <c r="H472" s="40" t="s">
        <v>9</v>
      </c>
      <c r="I472" s="43">
        <v>12</v>
      </c>
      <c r="J472" s="44">
        <v>43009</v>
      </c>
      <c r="K472" s="105">
        <v>43009</v>
      </c>
      <c r="L472" s="105">
        <v>43100</v>
      </c>
      <c r="M472" s="42">
        <v>40</v>
      </c>
      <c r="N472" s="43">
        <v>100</v>
      </c>
      <c r="O472" s="198">
        <v>15</v>
      </c>
      <c r="P472" s="42">
        <f t="shared" si="25"/>
        <v>115</v>
      </c>
      <c r="Q472" s="42">
        <f t="shared" si="26"/>
        <v>287.5</v>
      </c>
      <c r="R472" s="192"/>
      <c r="S472" s="108"/>
      <c r="T472" s="108"/>
      <c r="U472" s="1"/>
      <c r="V472" s="108"/>
      <c r="W472" s="1"/>
      <c r="X472" s="1"/>
      <c r="Y472" s="99"/>
    </row>
    <row r="473" spans="1:25" ht="45" x14ac:dyDescent="0.25">
      <c r="A473" s="103" t="s">
        <v>1909</v>
      </c>
      <c r="B473" s="72"/>
      <c r="C473" s="72"/>
      <c r="D473" s="104"/>
      <c r="E473" s="39"/>
      <c r="F473" s="47" t="s">
        <v>3528</v>
      </c>
      <c r="G473" s="41" t="s">
        <v>583</v>
      </c>
      <c r="H473" s="40" t="s">
        <v>9</v>
      </c>
      <c r="I473" s="43">
        <v>12</v>
      </c>
      <c r="J473" s="44">
        <v>43009</v>
      </c>
      <c r="K473" s="105">
        <v>43009</v>
      </c>
      <c r="L473" s="105">
        <v>43100</v>
      </c>
      <c r="M473" s="42">
        <v>1</v>
      </c>
      <c r="N473" s="43">
        <v>2</v>
      </c>
      <c r="O473" s="198">
        <v>0</v>
      </c>
      <c r="P473" s="42">
        <f t="shared" si="25"/>
        <v>2</v>
      </c>
      <c r="Q473" s="42">
        <f t="shared" si="26"/>
        <v>200</v>
      </c>
      <c r="R473" s="192"/>
      <c r="S473" s="108"/>
      <c r="T473" s="108"/>
      <c r="U473" s="1"/>
      <c r="V473" s="108"/>
      <c r="W473" s="1"/>
      <c r="X473" s="1"/>
      <c r="Y473" s="99"/>
    </row>
    <row r="474" spans="1:25" ht="45" x14ac:dyDescent="0.25">
      <c r="A474" s="103" t="s">
        <v>1909</v>
      </c>
      <c r="B474" s="72"/>
      <c r="C474" s="72"/>
      <c r="D474" s="104"/>
      <c r="E474" s="39"/>
      <c r="F474" s="47" t="s">
        <v>3529</v>
      </c>
      <c r="G474" s="41" t="s">
        <v>584</v>
      </c>
      <c r="H474" s="40" t="s">
        <v>9</v>
      </c>
      <c r="I474" s="43">
        <v>12</v>
      </c>
      <c r="J474" s="44">
        <v>43009</v>
      </c>
      <c r="K474" s="105">
        <v>43009</v>
      </c>
      <c r="L474" s="105">
        <v>43100</v>
      </c>
      <c r="M474" s="42">
        <v>1</v>
      </c>
      <c r="N474" s="43">
        <v>0</v>
      </c>
      <c r="O474" s="198">
        <v>0</v>
      </c>
      <c r="P474" s="42">
        <f t="shared" si="25"/>
        <v>0</v>
      </c>
      <c r="Q474" s="42">
        <f t="shared" si="26"/>
        <v>0</v>
      </c>
      <c r="R474" s="192"/>
      <c r="S474" s="108"/>
      <c r="T474" s="108"/>
      <c r="U474" s="1"/>
      <c r="V474" s="108"/>
      <c r="W474" s="1"/>
      <c r="X474" s="1"/>
      <c r="Y474" s="99"/>
    </row>
    <row r="475" spans="1:25" ht="45" x14ac:dyDescent="0.25">
      <c r="A475" s="103" t="s">
        <v>1909</v>
      </c>
      <c r="B475" s="72"/>
      <c r="C475" s="72"/>
      <c r="D475" s="104"/>
      <c r="E475" s="39"/>
      <c r="F475" s="47" t="s">
        <v>3532</v>
      </c>
      <c r="G475" s="41" t="s">
        <v>585</v>
      </c>
      <c r="H475" s="40" t="s">
        <v>9</v>
      </c>
      <c r="I475" s="43">
        <v>12</v>
      </c>
      <c r="J475" s="44">
        <v>43009</v>
      </c>
      <c r="K475" s="105">
        <v>43009</v>
      </c>
      <c r="L475" s="105">
        <v>43100</v>
      </c>
      <c r="M475" s="42">
        <v>15</v>
      </c>
      <c r="N475" s="43">
        <v>30</v>
      </c>
      <c r="O475" s="198">
        <v>89</v>
      </c>
      <c r="P475" s="42">
        <f t="shared" si="25"/>
        <v>119</v>
      </c>
      <c r="Q475" s="42">
        <f t="shared" si="26"/>
        <v>793.33333333333337</v>
      </c>
      <c r="R475" s="192"/>
      <c r="S475" s="108"/>
      <c r="T475" s="108"/>
      <c r="U475" s="1"/>
      <c r="V475" s="108"/>
      <c r="W475" s="1"/>
      <c r="X475" s="1"/>
      <c r="Y475" s="99"/>
    </row>
    <row r="476" spans="1:25" ht="45" x14ac:dyDescent="0.25">
      <c r="A476" s="103" t="s">
        <v>1909</v>
      </c>
      <c r="B476" s="72"/>
      <c r="C476" s="72"/>
      <c r="D476" s="104"/>
      <c r="E476" s="39"/>
      <c r="F476" s="47" t="s">
        <v>3562</v>
      </c>
      <c r="G476" s="41" t="s">
        <v>586</v>
      </c>
      <c r="H476" s="40" t="s">
        <v>3521</v>
      </c>
      <c r="I476" s="43">
        <v>12</v>
      </c>
      <c r="J476" s="44">
        <v>43009</v>
      </c>
      <c r="K476" s="105">
        <v>43009</v>
      </c>
      <c r="L476" s="105">
        <v>43100</v>
      </c>
      <c r="M476" s="42">
        <v>1</v>
      </c>
      <c r="N476" s="43">
        <v>0</v>
      </c>
      <c r="O476" s="198">
        <v>0</v>
      </c>
      <c r="P476" s="42">
        <f t="shared" si="25"/>
        <v>0</v>
      </c>
      <c r="Q476" s="42">
        <f t="shared" si="26"/>
        <v>0</v>
      </c>
      <c r="R476" s="192"/>
      <c r="S476" s="108"/>
      <c r="T476" s="108"/>
      <c r="U476" s="1"/>
      <c r="V476" s="108"/>
      <c r="W476" s="1"/>
      <c r="X476" s="1"/>
      <c r="Y476" s="99"/>
    </row>
    <row r="477" spans="1:25" ht="60" x14ac:dyDescent="0.25">
      <c r="A477" s="103" t="s">
        <v>1909</v>
      </c>
      <c r="B477" s="72" t="s">
        <v>3947</v>
      </c>
      <c r="C477" s="72" t="s">
        <v>550</v>
      </c>
      <c r="D477" s="104" t="s">
        <v>1881</v>
      </c>
      <c r="E477" s="39" t="s">
        <v>3978</v>
      </c>
      <c r="F477" s="47" t="s">
        <v>3518</v>
      </c>
      <c r="G477" s="41" t="s">
        <v>551</v>
      </c>
      <c r="H477" s="40" t="s">
        <v>9</v>
      </c>
      <c r="I477" s="43">
        <v>12</v>
      </c>
      <c r="J477" s="44">
        <v>43009</v>
      </c>
      <c r="K477" s="105">
        <v>43009</v>
      </c>
      <c r="L477" s="105">
        <v>43100</v>
      </c>
      <c r="M477" s="42">
        <v>60</v>
      </c>
      <c r="N477" s="43">
        <v>42</v>
      </c>
      <c r="O477" s="198">
        <f>53-42</f>
        <v>11</v>
      </c>
      <c r="P477" s="42">
        <f t="shared" si="25"/>
        <v>53</v>
      </c>
      <c r="Q477" s="42">
        <f t="shared" si="26"/>
        <v>88.333333333333329</v>
      </c>
      <c r="R477" s="192"/>
      <c r="S477" s="108">
        <f>VLOOKUP(C477,'[7]Sumado depto y gestion incorp1'!$A$2:$C$297,3,FALSE)</f>
        <v>285240000</v>
      </c>
      <c r="T477" s="108">
        <f>VLOOKUP(C477,'[7]Sumado depto y gestion incorp1'!$A$2:$D$297,4,FALSE)</f>
        <v>0</v>
      </c>
      <c r="U477" s="1">
        <f>VLOOKUP(C477,'[7]Sumado depto y gestion incorp1'!$A$2:$F$297,6,FALSE)</f>
        <v>73842136</v>
      </c>
      <c r="V477" s="108">
        <f>VLOOKUP(C477,'[7]Sumado depto y gestion incorp1'!$A$2:$G$297,7,FALSE)</f>
        <v>0</v>
      </c>
      <c r="W477" s="1">
        <f t="shared" si="27"/>
        <v>285240000</v>
      </c>
      <c r="X477" s="1">
        <f t="shared" si="28"/>
        <v>73842136</v>
      </c>
      <c r="Y477" s="99"/>
    </row>
    <row r="478" spans="1:25" ht="45" x14ac:dyDescent="0.25">
      <c r="A478" s="103" t="s">
        <v>1909</v>
      </c>
      <c r="B478" s="72"/>
      <c r="C478" s="72"/>
      <c r="D478" s="104"/>
      <c r="E478" s="39"/>
      <c r="F478" s="47" t="s">
        <v>3519</v>
      </c>
      <c r="G478" s="41" t="s">
        <v>552</v>
      </c>
      <c r="H478" s="40" t="s">
        <v>9</v>
      </c>
      <c r="I478" s="43">
        <v>12</v>
      </c>
      <c r="J478" s="44">
        <v>43009</v>
      </c>
      <c r="K478" s="105">
        <v>43009</v>
      </c>
      <c r="L478" s="105">
        <v>43100</v>
      </c>
      <c r="M478" s="42">
        <v>9</v>
      </c>
      <c r="N478" s="43">
        <v>0</v>
      </c>
      <c r="O478" s="198">
        <v>4</v>
      </c>
      <c r="P478" s="42">
        <f t="shared" si="25"/>
        <v>4</v>
      </c>
      <c r="Q478" s="42">
        <f t="shared" si="26"/>
        <v>44.444444444444443</v>
      </c>
      <c r="R478" s="192"/>
      <c r="S478" s="108"/>
      <c r="T478" s="108"/>
      <c r="U478" s="1"/>
      <c r="V478" s="108"/>
      <c r="W478" s="1"/>
      <c r="X478" s="1"/>
      <c r="Y478" s="99"/>
    </row>
    <row r="479" spans="1:25" ht="45" x14ac:dyDescent="0.25">
      <c r="A479" s="103" t="s">
        <v>1909</v>
      </c>
      <c r="B479" s="72"/>
      <c r="C479" s="72"/>
      <c r="D479" s="104"/>
      <c r="E479" s="39"/>
      <c r="F479" s="47" t="s">
        <v>3544</v>
      </c>
      <c r="G479" s="41" t="s">
        <v>424</v>
      </c>
      <c r="H479" s="40" t="s">
        <v>9</v>
      </c>
      <c r="I479" s="43">
        <v>12</v>
      </c>
      <c r="J479" s="44">
        <v>43009</v>
      </c>
      <c r="K479" s="105">
        <v>43009</v>
      </c>
      <c r="L479" s="105">
        <v>43100</v>
      </c>
      <c r="M479" s="42">
        <v>1</v>
      </c>
      <c r="N479" s="43">
        <v>1</v>
      </c>
      <c r="O479" s="198">
        <v>1</v>
      </c>
      <c r="P479" s="42">
        <f t="shared" si="25"/>
        <v>2</v>
      </c>
      <c r="Q479" s="42">
        <f t="shared" si="26"/>
        <v>200</v>
      </c>
      <c r="R479" s="192"/>
      <c r="S479" s="108"/>
      <c r="T479" s="108"/>
      <c r="U479" s="1"/>
      <c r="V479" s="108"/>
      <c r="W479" s="1"/>
      <c r="X479" s="1"/>
      <c r="Y479" s="99"/>
    </row>
    <row r="480" spans="1:25" ht="45" x14ac:dyDescent="0.25">
      <c r="A480" s="103" t="s">
        <v>1909</v>
      </c>
      <c r="B480" s="72"/>
      <c r="C480" s="72"/>
      <c r="D480" s="104"/>
      <c r="E480" s="39"/>
      <c r="F480" s="47" t="s">
        <v>3545</v>
      </c>
      <c r="G480" s="41" t="s">
        <v>553</v>
      </c>
      <c r="H480" s="40" t="s">
        <v>9</v>
      </c>
      <c r="I480" s="43">
        <v>12</v>
      </c>
      <c r="J480" s="44">
        <v>43009</v>
      </c>
      <c r="K480" s="105">
        <v>43009</v>
      </c>
      <c r="L480" s="105">
        <v>43100</v>
      </c>
      <c r="M480" s="42">
        <v>40</v>
      </c>
      <c r="N480" s="43">
        <v>4</v>
      </c>
      <c r="O480" s="198">
        <v>23</v>
      </c>
      <c r="P480" s="42">
        <f t="shared" si="25"/>
        <v>27</v>
      </c>
      <c r="Q480" s="42">
        <f t="shared" si="26"/>
        <v>67.5</v>
      </c>
      <c r="R480" s="192"/>
      <c r="S480" s="108"/>
      <c r="T480" s="108"/>
      <c r="U480" s="1"/>
      <c r="V480" s="108"/>
      <c r="W480" s="1"/>
      <c r="X480" s="1"/>
      <c r="Y480" s="99"/>
    </row>
    <row r="481" spans="1:25" ht="135" x14ac:dyDescent="0.25">
      <c r="A481" s="103" t="s">
        <v>1909</v>
      </c>
      <c r="B481" s="72" t="s">
        <v>3947</v>
      </c>
      <c r="C481" s="72" t="s">
        <v>554</v>
      </c>
      <c r="D481" s="104" t="s">
        <v>1882</v>
      </c>
      <c r="E481" s="39" t="s">
        <v>3979</v>
      </c>
      <c r="F481" s="47" t="s">
        <v>3522</v>
      </c>
      <c r="G481" s="41" t="s">
        <v>555</v>
      </c>
      <c r="H481" s="40" t="s">
        <v>9</v>
      </c>
      <c r="I481" s="43">
        <v>12</v>
      </c>
      <c r="J481" s="44">
        <v>43009</v>
      </c>
      <c r="K481" s="105">
        <v>43009</v>
      </c>
      <c r="L481" s="105">
        <v>43100</v>
      </c>
      <c r="M481" s="42">
        <v>37</v>
      </c>
      <c r="N481" s="43">
        <v>34</v>
      </c>
      <c r="O481" s="198">
        <v>3</v>
      </c>
      <c r="P481" s="42">
        <f t="shared" si="25"/>
        <v>37</v>
      </c>
      <c r="Q481" s="42">
        <f t="shared" si="26"/>
        <v>100</v>
      </c>
      <c r="R481" s="208" t="s">
        <v>8148</v>
      </c>
      <c r="S481" s="108">
        <f>VLOOKUP(C481,'[7]Sumado depto y gestion incorp1'!$A$2:$C$297,3,FALSE)</f>
        <v>385240000</v>
      </c>
      <c r="T481" s="108">
        <f>VLOOKUP(C481,'[7]Sumado depto y gestion incorp1'!$A$2:$D$297,4,FALSE)</f>
        <v>0</v>
      </c>
      <c r="U481" s="1">
        <f>VLOOKUP(C481,'[7]Sumado depto y gestion incorp1'!$A$2:$F$297,6,FALSE)</f>
        <v>324103030</v>
      </c>
      <c r="V481" s="108">
        <f>VLOOKUP(C481,'[7]Sumado depto y gestion incorp1'!$A$2:$G$297,7,FALSE)</f>
        <v>0</v>
      </c>
      <c r="W481" s="1">
        <f t="shared" si="27"/>
        <v>385240000</v>
      </c>
      <c r="X481" s="1">
        <f t="shared" si="28"/>
        <v>324103030</v>
      </c>
      <c r="Y481" s="99"/>
    </row>
    <row r="482" spans="1:25" ht="90" x14ac:dyDescent="0.25">
      <c r="A482" s="103" t="s">
        <v>1909</v>
      </c>
      <c r="B482" s="72"/>
      <c r="C482" s="72"/>
      <c r="D482" s="104"/>
      <c r="E482" s="39"/>
      <c r="F482" s="47" t="s">
        <v>3523</v>
      </c>
      <c r="G482" s="41" t="s">
        <v>556</v>
      </c>
      <c r="H482" s="40" t="s">
        <v>9</v>
      </c>
      <c r="I482" s="43">
        <v>12</v>
      </c>
      <c r="J482" s="44">
        <v>43009</v>
      </c>
      <c r="K482" s="105">
        <v>43009</v>
      </c>
      <c r="L482" s="105">
        <v>43100</v>
      </c>
      <c r="M482" s="42">
        <v>15</v>
      </c>
      <c r="N482" s="43">
        <v>8</v>
      </c>
      <c r="O482" s="198">
        <v>7</v>
      </c>
      <c r="P482" s="42">
        <f t="shared" si="25"/>
        <v>15</v>
      </c>
      <c r="Q482" s="42">
        <f t="shared" si="26"/>
        <v>100</v>
      </c>
      <c r="R482" s="208" t="s">
        <v>8149</v>
      </c>
      <c r="S482" s="108"/>
      <c r="T482" s="108"/>
      <c r="U482" s="1"/>
      <c r="V482" s="108"/>
      <c r="W482" s="1"/>
      <c r="X482" s="1"/>
      <c r="Y482" s="99"/>
    </row>
    <row r="483" spans="1:25" ht="45" x14ac:dyDescent="0.25">
      <c r="A483" s="103" t="s">
        <v>1909</v>
      </c>
      <c r="B483" s="72"/>
      <c r="C483" s="72"/>
      <c r="D483" s="104"/>
      <c r="E483" s="39"/>
      <c r="F483" s="47" t="s">
        <v>3524</v>
      </c>
      <c r="G483" s="41" t="s">
        <v>557</v>
      </c>
      <c r="H483" s="40" t="s">
        <v>9</v>
      </c>
      <c r="I483" s="43">
        <v>12</v>
      </c>
      <c r="J483" s="44">
        <v>43009</v>
      </c>
      <c r="K483" s="105">
        <v>43009</v>
      </c>
      <c r="L483" s="105">
        <v>43100</v>
      </c>
      <c r="M483" s="42">
        <v>10</v>
      </c>
      <c r="N483" s="43">
        <v>2</v>
      </c>
      <c r="O483" s="198">
        <v>1</v>
      </c>
      <c r="P483" s="42">
        <f t="shared" si="25"/>
        <v>3</v>
      </c>
      <c r="Q483" s="42">
        <f t="shared" si="26"/>
        <v>30</v>
      </c>
      <c r="R483" s="192"/>
      <c r="S483" s="108"/>
      <c r="T483" s="108"/>
      <c r="U483" s="1"/>
      <c r="V483" s="108"/>
      <c r="W483" s="1"/>
      <c r="X483" s="1"/>
      <c r="Y483" s="99"/>
    </row>
    <row r="484" spans="1:25" ht="45" x14ac:dyDescent="0.25">
      <c r="A484" s="103" t="s">
        <v>1909</v>
      </c>
      <c r="B484" s="72"/>
      <c r="C484" s="72"/>
      <c r="D484" s="104"/>
      <c r="E484" s="39"/>
      <c r="F484" s="47" t="s">
        <v>3525</v>
      </c>
      <c r="G484" s="41" t="s">
        <v>557</v>
      </c>
      <c r="H484" s="40" t="s">
        <v>9</v>
      </c>
      <c r="I484" s="43">
        <v>12</v>
      </c>
      <c r="J484" s="44">
        <v>43009</v>
      </c>
      <c r="K484" s="105">
        <v>43009</v>
      </c>
      <c r="L484" s="105">
        <v>43100</v>
      </c>
      <c r="M484" s="42">
        <v>10</v>
      </c>
      <c r="N484" s="43">
        <v>2</v>
      </c>
      <c r="O484" s="198">
        <v>1</v>
      </c>
      <c r="P484" s="42">
        <f t="shared" si="25"/>
        <v>3</v>
      </c>
      <c r="Q484" s="42">
        <f t="shared" si="26"/>
        <v>30</v>
      </c>
      <c r="R484" s="192"/>
      <c r="S484" s="108"/>
      <c r="T484" s="108"/>
      <c r="U484" s="1"/>
      <c r="V484" s="108"/>
      <c r="W484" s="1"/>
      <c r="X484" s="1"/>
      <c r="Y484" s="99"/>
    </row>
    <row r="485" spans="1:25" ht="45" x14ac:dyDescent="0.25">
      <c r="A485" s="103" t="s">
        <v>1909</v>
      </c>
      <c r="B485" s="72"/>
      <c r="C485" s="72"/>
      <c r="D485" s="104"/>
      <c r="E485" s="39"/>
      <c r="F485" s="47" t="s">
        <v>3526</v>
      </c>
      <c r="G485" s="41" t="s">
        <v>558</v>
      </c>
      <c r="H485" s="40" t="s">
        <v>9</v>
      </c>
      <c r="I485" s="43">
        <v>12</v>
      </c>
      <c r="J485" s="44">
        <v>43009</v>
      </c>
      <c r="K485" s="105">
        <v>43009</v>
      </c>
      <c r="L485" s="105">
        <v>43100</v>
      </c>
      <c r="M485" s="42">
        <v>125</v>
      </c>
      <c r="N485" s="43">
        <v>122</v>
      </c>
      <c r="O485" s="198">
        <v>3</v>
      </c>
      <c r="P485" s="42">
        <f t="shared" si="25"/>
        <v>125</v>
      </c>
      <c r="Q485" s="42">
        <f t="shared" si="26"/>
        <v>100</v>
      </c>
      <c r="R485" s="209" t="s">
        <v>8150</v>
      </c>
      <c r="S485" s="108"/>
      <c r="T485" s="108"/>
      <c r="U485" s="1"/>
      <c r="V485" s="108"/>
      <c r="W485" s="1"/>
      <c r="X485" s="1"/>
      <c r="Y485" s="99"/>
    </row>
    <row r="486" spans="1:25" ht="45" x14ac:dyDescent="0.25">
      <c r="A486" s="103" t="s">
        <v>1909</v>
      </c>
      <c r="B486" s="72" t="s">
        <v>3952</v>
      </c>
      <c r="C486" s="72" t="s">
        <v>3390</v>
      </c>
      <c r="D486" s="54" t="s">
        <v>3980</v>
      </c>
      <c r="E486" s="69" t="s">
        <v>3981</v>
      </c>
      <c r="F486" s="48"/>
      <c r="G486" s="70" t="s">
        <v>3982</v>
      </c>
      <c r="H486" s="48" t="s">
        <v>9</v>
      </c>
      <c r="I486" s="48">
        <v>12</v>
      </c>
      <c r="J486" s="44">
        <v>43009</v>
      </c>
      <c r="K486" s="105">
        <v>43009</v>
      </c>
      <c r="L486" s="105">
        <v>43100</v>
      </c>
      <c r="M486" s="71">
        <v>1</v>
      </c>
      <c r="N486" s="48">
        <v>0</v>
      </c>
      <c r="O486" s="106">
        <v>1</v>
      </c>
      <c r="P486" s="42">
        <f t="shared" si="25"/>
        <v>1</v>
      </c>
      <c r="Q486" s="42">
        <f t="shared" si="26"/>
        <v>100</v>
      </c>
      <c r="R486" s="369" t="s">
        <v>8151</v>
      </c>
      <c r="S486" s="108">
        <f>VLOOKUP(C486,'[7]Sumado depto y gestion incorp1'!$A$2:$C$297,3,FALSE)</f>
        <v>157569459014</v>
      </c>
      <c r="T486" s="108">
        <f>VLOOKUP(C486,'[7]Sumado depto y gestion incorp1'!$A$2:$D$297,4,FALSE)</f>
        <v>0</v>
      </c>
      <c r="U486" s="1">
        <f>VLOOKUP(C486,'[7]Sumado depto y gestion incorp1'!$A$2:$F$297,6,FALSE)</f>
        <v>111883363452</v>
      </c>
      <c r="V486" s="108">
        <f>VLOOKUP(C486,'[7]Sumado depto y gestion incorp1'!$A$2:$G$297,7,FALSE)</f>
        <v>0</v>
      </c>
      <c r="W486" s="1">
        <f t="shared" si="27"/>
        <v>157569459014</v>
      </c>
      <c r="X486" s="1">
        <f t="shared" si="28"/>
        <v>111883363452</v>
      </c>
      <c r="Y486" s="99"/>
    </row>
    <row r="487" spans="1:25" ht="45" x14ac:dyDescent="0.25">
      <c r="A487" s="103" t="s">
        <v>1909</v>
      </c>
      <c r="B487" s="72"/>
      <c r="C487" s="72"/>
      <c r="D487" s="54"/>
      <c r="E487" s="69"/>
      <c r="F487" s="48"/>
      <c r="G487" s="70" t="s">
        <v>3983</v>
      </c>
      <c r="H487" s="48" t="s">
        <v>9</v>
      </c>
      <c r="I487" s="48">
        <v>12</v>
      </c>
      <c r="J487" s="44">
        <v>43009</v>
      </c>
      <c r="K487" s="105">
        <v>43009</v>
      </c>
      <c r="L487" s="105">
        <v>43100</v>
      </c>
      <c r="M487" s="71">
        <v>19</v>
      </c>
      <c r="N487" s="48">
        <v>0</v>
      </c>
      <c r="O487" s="106">
        <v>19</v>
      </c>
      <c r="P487" s="42">
        <f t="shared" si="25"/>
        <v>19</v>
      </c>
      <c r="Q487" s="42">
        <f t="shared" si="26"/>
        <v>100</v>
      </c>
      <c r="R487" s="370"/>
      <c r="S487" s="108"/>
      <c r="T487" s="108"/>
      <c r="U487" s="1"/>
      <c r="V487" s="108"/>
      <c r="W487" s="1"/>
      <c r="X487" s="1"/>
      <c r="Y487" s="99"/>
    </row>
    <row r="488" spans="1:25" ht="45" x14ac:dyDescent="0.25">
      <c r="A488" s="103" t="s">
        <v>1909</v>
      </c>
      <c r="B488" s="72"/>
      <c r="C488" s="72"/>
      <c r="D488" s="54"/>
      <c r="E488" s="69"/>
      <c r="F488" s="48"/>
      <c r="G488" s="70" t="s">
        <v>3984</v>
      </c>
      <c r="H488" s="48" t="s">
        <v>9</v>
      </c>
      <c r="I488" s="48">
        <v>12</v>
      </c>
      <c r="J488" s="44">
        <v>43009</v>
      </c>
      <c r="K488" s="105">
        <v>43009</v>
      </c>
      <c r="L488" s="105">
        <v>43100</v>
      </c>
      <c r="M488" s="71">
        <v>25</v>
      </c>
      <c r="N488" s="48">
        <v>0</v>
      </c>
      <c r="O488" s="106">
        <v>25</v>
      </c>
      <c r="P488" s="42">
        <f t="shared" si="25"/>
        <v>25</v>
      </c>
      <c r="Q488" s="42">
        <f t="shared" si="26"/>
        <v>100</v>
      </c>
      <c r="R488" s="370"/>
      <c r="S488" s="108"/>
      <c r="T488" s="108"/>
      <c r="U488" s="1"/>
      <c r="V488" s="108"/>
      <c r="W488" s="1"/>
      <c r="X488" s="1"/>
      <c r="Y488" s="99"/>
    </row>
    <row r="489" spans="1:25" ht="45" x14ac:dyDescent="0.25">
      <c r="A489" s="103" t="s">
        <v>1909</v>
      </c>
      <c r="B489" s="72"/>
      <c r="C489" s="72"/>
      <c r="D489" s="54"/>
      <c r="E489" s="69"/>
      <c r="F489" s="48"/>
      <c r="G489" s="70" t="s">
        <v>3985</v>
      </c>
      <c r="H489" s="48" t="s">
        <v>9</v>
      </c>
      <c r="I489" s="48">
        <v>12</v>
      </c>
      <c r="J489" s="44">
        <v>43009</v>
      </c>
      <c r="K489" s="105">
        <v>43009</v>
      </c>
      <c r="L489" s="105">
        <v>43100</v>
      </c>
      <c r="M489" s="71">
        <v>28</v>
      </c>
      <c r="N489" s="48">
        <v>0</v>
      </c>
      <c r="O489" s="106">
        <v>28</v>
      </c>
      <c r="P489" s="42">
        <f t="shared" si="25"/>
        <v>28</v>
      </c>
      <c r="Q489" s="42">
        <f t="shared" si="26"/>
        <v>100</v>
      </c>
      <c r="R489" s="371"/>
      <c r="S489" s="108"/>
      <c r="T489" s="108"/>
      <c r="U489" s="1"/>
      <c r="V489" s="108"/>
      <c r="W489" s="1"/>
      <c r="X489" s="1"/>
      <c r="Y489" s="99"/>
    </row>
    <row r="490" spans="1:25" ht="90" x14ac:dyDescent="0.25">
      <c r="A490" s="103" t="s">
        <v>1909</v>
      </c>
      <c r="B490" s="72"/>
      <c r="C490" s="72"/>
      <c r="D490" s="54"/>
      <c r="E490" s="69"/>
      <c r="F490" s="48"/>
      <c r="G490" s="70" t="s">
        <v>3986</v>
      </c>
      <c r="H490" s="48" t="s">
        <v>9</v>
      </c>
      <c r="I490" s="48">
        <v>12</v>
      </c>
      <c r="J490" s="44">
        <v>43009</v>
      </c>
      <c r="K490" s="105">
        <v>43009</v>
      </c>
      <c r="L490" s="105">
        <v>43100</v>
      </c>
      <c r="M490" s="71">
        <v>22</v>
      </c>
      <c r="N490" s="48">
        <v>5</v>
      </c>
      <c r="O490" s="106">
        <v>0</v>
      </c>
      <c r="P490" s="42">
        <f t="shared" si="25"/>
        <v>5</v>
      </c>
      <c r="Q490" s="42">
        <f t="shared" si="26"/>
        <v>22.727272727272727</v>
      </c>
      <c r="R490" s="192" t="s">
        <v>8152</v>
      </c>
      <c r="S490" s="108"/>
      <c r="T490" s="108"/>
      <c r="U490" s="1"/>
      <c r="V490" s="108"/>
      <c r="W490" s="1"/>
      <c r="X490" s="1"/>
      <c r="Y490" s="99"/>
    </row>
    <row r="491" spans="1:25" ht="90" x14ac:dyDescent="0.25">
      <c r="A491" s="103" t="s">
        <v>1909</v>
      </c>
      <c r="B491" s="72"/>
      <c r="C491" s="72"/>
      <c r="D491" s="54"/>
      <c r="E491" s="69"/>
      <c r="F491" s="48"/>
      <c r="G491" s="70" t="s">
        <v>3987</v>
      </c>
      <c r="H491" s="48" t="s">
        <v>9</v>
      </c>
      <c r="I491" s="48">
        <v>12</v>
      </c>
      <c r="J491" s="44">
        <v>43009</v>
      </c>
      <c r="K491" s="105">
        <v>43009</v>
      </c>
      <c r="L491" s="105">
        <v>43100</v>
      </c>
      <c r="M491" s="71">
        <v>16</v>
      </c>
      <c r="N491" s="48">
        <v>0</v>
      </c>
      <c r="O491" s="106">
        <v>0</v>
      </c>
      <c r="P491" s="42">
        <f t="shared" si="25"/>
        <v>0</v>
      </c>
      <c r="Q491" s="42">
        <f t="shared" si="26"/>
        <v>0</v>
      </c>
      <c r="R491" s="192" t="s">
        <v>8153</v>
      </c>
      <c r="S491" s="108"/>
      <c r="T491" s="108"/>
      <c r="U491" s="1"/>
      <c r="V491" s="108"/>
      <c r="W491" s="1"/>
      <c r="X491" s="1"/>
      <c r="Y491" s="99"/>
    </row>
    <row r="492" spans="1:25" ht="45" x14ac:dyDescent="0.25">
      <c r="A492" s="103" t="s">
        <v>1909</v>
      </c>
      <c r="B492" s="72"/>
      <c r="C492" s="72"/>
      <c r="D492" s="54"/>
      <c r="E492" s="69"/>
      <c r="F492" s="48"/>
      <c r="G492" s="70" t="s">
        <v>3988</v>
      </c>
      <c r="H492" s="48" t="s">
        <v>9</v>
      </c>
      <c r="I492" s="48">
        <v>12</v>
      </c>
      <c r="J492" s="44">
        <v>43009</v>
      </c>
      <c r="K492" s="105">
        <v>43009</v>
      </c>
      <c r="L492" s="105">
        <v>43100</v>
      </c>
      <c r="M492" s="45">
        <v>67039</v>
      </c>
      <c r="N492" s="45">
        <v>50730</v>
      </c>
      <c r="O492" s="106">
        <v>26290</v>
      </c>
      <c r="P492" s="42">
        <f t="shared" si="25"/>
        <v>77020</v>
      </c>
      <c r="Q492" s="42">
        <f t="shared" si="26"/>
        <v>114.88834857321856</v>
      </c>
      <c r="R492" s="192"/>
      <c r="S492" s="108"/>
      <c r="T492" s="108"/>
      <c r="U492" s="1"/>
      <c r="V492" s="108"/>
      <c r="W492" s="1"/>
      <c r="X492" s="1"/>
      <c r="Y492" s="99"/>
    </row>
    <row r="493" spans="1:25" ht="89.25" customHeight="1" x14ac:dyDescent="0.25">
      <c r="A493" s="103" t="s">
        <v>2023</v>
      </c>
      <c r="B493" s="72" t="s">
        <v>3599</v>
      </c>
      <c r="C493" s="72" t="s">
        <v>183</v>
      </c>
      <c r="D493" s="104" t="s">
        <v>1656</v>
      </c>
      <c r="E493" s="39" t="s">
        <v>3600</v>
      </c>
      <c r="F493" s="47" t="s">
        <v>3519</v>
      </c>
      <c r="G493" s="41" t="s">
        <v>184</v>
      </c>
      <c r="H493" s="40" t="s">
        <v>9</v>
      </c>
      <c r="I493" s="43">
        <v>12</v>
      </c>
      <c r="J493" s="44">
        <v>43009</v>
      </c>
      <c r="K493" s="105">
        <v>43009</v>
      </c>
      <c r="L493" s="105">
        <v>43100</v>
      </c>
      <c r="M493" s="107">
        <v>0</v>
      </c>
      <c r="N493" s="48">
        <v>0</v>
      </c>
      <c r="O493" s="106"/>
      <c r="P493" s="42">
        <f t="shared" si="25"/>
        <v>0</v>
      </c>
      <c r="Q493" s="42" t="e">
        <f t="shared" si="26"/>
        <v>#DIV/0!</v>
      </c>
      <c r="R493" s="205" t="s">
        <v>8154</v>
      </c>
      <c r="S493" s="108">
        <f>VLOOKUP(C493,'[7]Sumado depto y gestion incorp1'!$A$2:$C$297,3,FALSE)</f>
        <v>650000000</v>
      </c>
      <c r="T493" s="108">
        <f>VLOOKUP(C493,'[7]Sumado depto y gestion incorp1'!$A$2:$D$297,4,FALSE)</f>
        <v>0</v>
      </c>
      <c r="U493" s="1">
        <f>VLOOKUP(C493,'[7]Sumado depto y gestion incorp1'!$A$2:$F$297,6,FALSE)</f>
        <v>561061478</v>
      </c>
      <c r="V493" s="108">
        <f>VLOOKUP(C493,'[7]Sumado depto y gestion incorp1'!$A$2:$G$297,7,FALSE)</f>
        <v>0</v>
      </c>
      <c r="W493" s="1">
        <f t="shared" si="27"/>
        <v>650000000</v>
      </c>
      <c r="X493" s="1">
        <f t="shared" si="28"/>
        <v>561061478</v>
      </c>
      <c r="Y493" s="99"/>
    </row>
    <row r="494" spans="1:25" ht="59.25" customHeight="1" x14ac:dyDescent="0.25">
      <c r="A494" s="103" t="s">
        <v>2023</v>
      </c>
      <c r="B494" s="72"/>
      <c r="C494" s="72"/>
      <c r="D494" s="104"/>
      <c r="E494" s="39"/>
      <c r="F494" s="47" t="s">
        <v>3544</v>
      </c>
      <c r="G494" s="41" t="s">
        <v>185</v>
      </c>
      <c r="H494" s="40" t="s">
        <v>9</v>
      </c>
      <c r="I494" s="43">
        <v>12</v>
      </c>
      <c r="J494" s="44">
        <v>43009</v>
      </c>
      <c r="K494" s="105">
        <v>43009</v>
      </c>
      <c r="L494" s="105">
        <v>43100</v>
      </c>
      <c r="M494" s="107">
        <v>15</v>
      </c>
      <c r="N494" s="48">
        <v>0</v>
      </c>
      <c r="O494" s="106"/>
      <c r="P494" s="42">
        <f t="shared" si="25"/>
        <v>0</v>
      </c>
      <c r="Q494" s="42">
        <f t="shared" si="26"/>
        <v>0</v>
      </c>
      <c r="R494" s="210" t="s">
        <v>8155</v>
      </c>
      <c r="S494" s="108"/>
      <c r="T494" s="108"/>
      <c r="U494" s="1"/>
      <c r="V494" s="108"/>
      <c r="W494" s="1"/>
      <c r="X494" s="1"/>
      <c r="Y494" s="99"/>
    </row>
    <row r="495" spans="1:25" ht="31.5" customHeight="1" x14ac:dyDescent="0.25">
      <c r="A495" s="103" t="s">
        <v>2023</v>
      </c>
      <c r="B495" s="72"/>
      <c r="C495" s="72"/>
      <c r="D495" s="104"/>
      <c r="E495" s="39"/>
      <c r="F495" s="47" t="s">
        <v>3545</v>
      </c>
      <c r="G495" s="120" t="s">
        <v>186</v>
      </c>
      <c r="H495" s="40" t="s">
        <v>9</v>
      </c>
      <c r="I495" s="43">
        <v>12</v>
      </c>
      <c r="J495" s="44">
        <v>43009</v>
      </c>
      <c r="K495" s="105">
        <v>43009</v>
      </c>
      <c r="L495" s="105">
        <v>43100</v>
      </c>
      <c r="M495" s="107">
        <v>5</v>
      </c>
      <c r="N495" s="48">
        <v>5</v>
      </c>
      <c r="O495" s="106"/>
      <c r="P495" s="42">
        <v>5</v>
      </c>
      <c r="Q495" s="42">
        <f t="shared" si="26"/>
        <v>100</v>
      </c>
      <c r="R495" s="38"/>
      <c r="S495" s="108"/>
      <c r="T495" s="108"/>
      <c r="U495" s="1"/>
      <c r="V495" s="108"/>
      <c r="W495" s="1"/>
      <c r="X495" s="1"/>
      <c r="Y495" s="99"/>
    </row>
    <row r="496" spans="1:25" ht="37.5" customHeight="1" x14ac:dyDescent="0.25">
      <c r="A496" s="103" t="s">
        <v>2023</v>
      </c>
      <c r="B496" s="72"/>
      <c r="C496" s="72"/>
      <c r="D496" s="104"/>
      <c r="E496" s="39"/>
      <c r="F496" s="47" t="s">
        <v>3546</v>
      </c>
      <c r="G496" s="41" t="s">
        <v>187</v>
      </c>
      <c r="H496" s="40" t="s">
        <v>9</v>
      </c>
      <c r="I496" s="43">
        <v>12</v>
      </c>
      <c r="J496" s="44">
        <v>43009</v>
      </c>
      <c r="K496" s="105">
        <v>43009</v>
      </c>
      <c r="L496" s="105">
        <v>43100</v>
      </c>
      <c r="M496" s="107">
        <v>15</v>
      </c>
      <c r="N496" s="48">
        <v>15</v>
      </c>
      <c r="O496" s="106"/>
      <c r="P496" s="42">
        <f t="shared" si="25"/>
        <v>15</v>
      </c>
      <c r="Q496" s="42">
        <f t="shared" si="26"/>
        <v>100</v>
      </c>
      <c r="R496" s="210"/>
      <c r="S496" s="108"/>
      <c r="T496" s="108"/>
      <c r="U496" s="1"/>
      <c r="V496" s="108"/>
      <c r="W496" s="1"/>
      <c r="X496" s="1"/>
      <c r="Y496" s="99"/>
    </row>
    <row r="497" spans="1:25" ht="31.5" customHeight="1" x14ac:dyDescent="0.25">
      <c r="A497" s="103" t="s">
        <v>2023</v>
      </c>
      <c r="B497" s="72"/>
      <c r="C497" s="72"/>
      <c r="D497" s="104"/>
      <c r="E497" s="39"/>
      <c r="F497" s="47" t="s">
        <v>3520</v>
      </c>
      <c r="G497" s="41" t="s">
        <v>188</v>
      </c>
      <c r="H497" s="40" t="s">
        <v>9</v>
      </c>
      <c r="I497" s="43">
        <v>12</v>
      </c>
      <c r="J497" s="44">
        <v>43009</v>
      </c>
      <c r="K497" s="105">
        <v>43009</v>
      </c>
      <c r="L497" s="105">
        <v>43100</v>
      </c>
      <c r="M497" s="107">
        <v>15</v>
      </c>
      <c r="N497" s="48">
        <v>15</v>
      </c>
      <c r="O497" s="106"/>
      <c r="P497" s="42">
        <f t="shared" si="25"/>
        <v>15</v>
      </c>
      <c r="Q497" s="42">
        <f t="shared" si="26"/>
        <v>100</v>
      </c>
      <c r="R497" s="210"/>
      <c r="S497" s="108"/>
      <c r="T497" s="108"/>
      <c r="U497" s="1"/>
      <c r="V497" s="108"/>
      <c r="W497" s="1"/>
      <c r="X497" s="1"/>
      <c r="Y497" s="99"/>
    </row>
    <row r="498" spans="1:25" ht="33" customHeight="1" x14ac:dyDescent="0.25">
      <c r="A498" s="103" t="s">
        <v>2023</v>
      </c>
      <c r="B498" s="72"/>
      <c r="C498" s="72"/>
      <c r="D498" s="104"/>
      <c r="E498" s="39"/>
      <c r="F498" s="47" t="s">
        <v>3522</v>
      </c>
      <c r="G498" s="41" t="s">
        <v>189</v>
      </c>
      <c r="H498" s="40" t="s">
        <v>9</v>
      </c>
      <c r="I498" s="43">
        <v>12</v>
      </c>
      <c r="J498" s="44">
        <v>43009</v>
      </c>
      <c r="K498" s="105">
        <v>43009</v>
      </c>
      <c r="L498" s="105">
        <v>43100</v>
      </c>
      <c r="M498" s="107">
        <v>15</v>
      </c>
      <c r="N498" s="48">
        <v>15</v>
      </c>
      <c r="O498" s="106"/>
      <c r="P498" s="42">
        <f t="shared" si="25"/>
        <v>15</v>
      </c>
      <c r="Q498" s="42">
        <f t="shared" si="26"/>
        <v>100</v>
      </c>
      <c r="R498" s="210"/>
      <c r="S498" s="108"/>
      <c r="T498" s="108"/>
      <c r="U498" s="1"/>
      <c r="V498" s="108"/>
      <c r="W498" s="1"/>
      <c r="X498" s="1"/>
      <c r="Y498" s="99"/>
    </row>
    <row r="499" spans="1:25" ht="28.5" customHeight="1" x14ac:dyDescent="0.25">
      <c r="A499" s="103" t="s">
        <v>2023</v>
      </c>
      <c r="B499" s="72"/>
      <c r="C499" s="72"/>
      <c r="D499" s="104"/>
      <c r="E499" s="39"/>
      <c r="F499" s="47" t="s">
        <v>3523</v>
      </c>
      <c r="G499" s="41" t="s">
        <v>190</v>
      </c>
      <c r="H499" s="40" t="s">
        <v>9</v>
      </c>
      <c r="I499" s="43">
        <v>12</v>
      </c>
      <c r="J499" s="44">
        <v>43009</v>
      </c>
      <c r="K499" s="105">
        <v>43009</v>
      </c>
      <c r="L499" s="105">
        <v>43100</v>
      </c>
      <c r="M499" s="107">
        <v>15</v>
      </c>
      <c r="N499" s="48">
        <v>15</v>
      </c>
      <c r="O499" s="106"/>
      <c r="P499" s="42">
        <f t="shared" si="25"/>
        <v>15</v>
      </c>
      <c r="Q499" s="42">
        <f t="shared" si="26"/>
        <v>100</v>
      </c>
      <c r="R499" s="210"/>
      <c r="S499" s="108"/>
      <c r="T499" s="108"/>
      <c r="U499" s="1"/>
      <c r="V499" s="108"/>
      <c r="W499" s="1"/>
      <c r="X499" s="1"/>
      <c r="Y499" s="99"/>
    </row>
    <row r="500" spans="1:25" ht="28.5" customHeight="1" x14ac:dyDescent="0.25">
      <c r="A500" s="103" t="s">
        <v>2023</v>
      </c>
      <c r="B500" s="72"/>
      <c r="C500" s="72"/>
      <c r="D500" s="104"/>
      <c r="E500" s="39"/>
      <c r="F500" s="47" t="s">
        <v>3524</v>
      </c>
      <c r="G500" s="41" t="s">
        <v>191</v>
      </c>
      <c r="H500" s="40" t="s">
        <v>9</v>
      </c>
      <c r="I500" s="43">
        <v>12</v>
      </c>
      <c r="J500" s="44">
        <v>43009</v>
      </c>
      <c r="K500" s="105">
        <v>43009</v>
      </c>
      <c r="L500" s="105">
        <v>43100</v>
      </c>
      <c r="M500" s="107">
        <v>12</v>
      </c>
      <c r="N500" s="48">
        <v>18</v>
      </c>
      <c r="O500" s="106"/>
      <c r="P500" s="42">
        <f t="shared" si="25"/>
        <v>18</v>
      </c>
      <c r="Q500" s="42">
        <f t="shared" si="26"/>
        <v>150</v>
      </c>
      <c r="R500" s="210"/>
      <c r="S500" s="108"/>
      <c r="T500" s="108"/>
      <c r="U500" s="1"/>
      <c r="V500" s="108"/>
      <c r="W500" s="1"/>
      <c r="X500" s="1"/>
      <c r="Y500" s="99"/>
    </row>
    <row r="501" spans="1:25" ht="30" x14ac:dyDescent="0.25">
      <c r="A501" s="103" t="s">
        <v>2023</v>
      </c>
      <c r="B501" s="72"/>
      <c r="C501" s="72"/>
      <c r="D501" s="104"/>
      <c r="E501" s="39"/>
      <c r="F501" s="47" t="s">
        <v>3525</v>
      </c>
      <c r="G501" s="41" t="s">
        <v>192</v>
      </c>
      <c r="H501" s="40" t="s">
        <v>9</v>
      </c>
      <c r="I501" s="43">
        <v>12</v>
      </c>
      <c r="J501" s="44">
        <v>43009</v>
      </c>
      <c r="K501" s="105">
        <v>43009</v>
      </c>
      <c r="L501" s="105">
        <v>43100</v>
      </c>
      <c r="M501" s="107">
        <v>1</v>
      </c>
      <c r="N501" s="48">
        <v>2</v>
      </c>
      <c r="O501" s="106"/>
      <c r="P501" s="42">
        <f t="shared" si="25"/>
        <v>2</v>
      </c>
      <c r="Q501" s="42">
        <f t="shared" si="26"/>
        <v>200</v>
      </c>
      <c r="R501" s="210" t="s">
        <v>8156</v>
      </c>
      <c r="S501" s="108"/>
      <c r="T501" s="108"/>
      <c r="U501" s="1"/>
      <c r="V501" s="108"/>
      <c r="W501" s="1"/>
      <c r="X501" s="1"/>
      <c r="Y501" s="99"/>
    </row>
    <row r="502" spans="1:25" ht="33" customHeight="1" x14ac:dyDescent="0.25">
      <c r="A502" s="103" t="s">
        <v>2023</v>
      </c>
      <c r="B502" s="72"/>
      <c r="C502" s="72"/>
      <c r="D502" s="104"/>
      <c r="E502" s="39"/>
      <c r="F502" s="47" t="s">
        <v>3526</v>
      </c>
      <c r="G502" s="41" t="s">
        <v>193</v>
      </c>
      <c r="H502" s="40" t="s">
        <v>9</v>
      </c>
      <c r="I502" s="43">
        <v>12</v>
      </c>
      <c r="J502" s="44">
        <v>43009</v>
      </c>
      <c r="K502" s="105">
        <v>43009</v>
      </c>
      <c r="L502" s="105">
        <v>43100</v>
      </c>
      <c r="M502" s="107">
        <v>12</v>
      </c>
      <c r="N502" s="48">
        <v>12</v>
      </c>
      <c r="O502" s="106"/>
      <c r="P502" s="42">
        <f t="shared" si="25"/>
        <v>12</v>
      </c>
      <c r="Q502" s="42">
        <f t="shared" si="26"/>
        <v>100</v>
      </c>
      <c r="R502" s="210"/>
      <c r="S502" s="108"/>
      <c r="T502" s="108"/>
      <c r="U502" s="1"/>
      <c r="V502" s="108"/>
      <c r="W502" s="1"/>
      <c r="X502" s="1"/>
      <c r="Y502" s="99"/>
    </row>
    <row r="503" spans="1:25" ht="45" x14ac:dyDescent="0.25">
      <c r="A503" s="103" t="s">
        <v>3691</v>
      </c>
      <c r="B503" s="72" t="s">
        <v>3692</v>
      </c>
      <c r="C503" s="72" t="s">
        <v>3693</v>
      </c>
      <c r="D503" s="104" t="s">
        <v>3694</v>
      </c>
      <c r="E503" s="39" t="s">
        <v>3695</v>
      </c>
      <c r="F503" s="47" t="s">
        <v>3529</v>
      </c>
      <c r="G503" s="41" t="s">
        <v>3696</v>
      </c>
      <c r="H503" s="40" t="s">
        <v>3521</v>
      </c>
      <c r="I503" s="43">
        <v>12</v>
      </c>
      <c r="J503" s="44">
        <v>43009</v>
      </c>
      <c r="K503" s="105">
        <v>43009</v>
      </c>
      <c r="L503" s="105">
        <v>43100</v>
      </c>
      <c r="M503" s="42">
        <v>25</v>
      </c>
      <c r="N503" s="52">
        <v>19</v>
      </c>
      <c r="O503" s="106">
        <v>6</v>
      </c>
      <c r="P503" s="42">
        <f t="shared" si="25"/>
        <v>25</v>
      </c>
      <c r="Q503" s="42">
        <f t="shared" si="26"/>
        <v>100</v>
      </c>
      <c r="R503" s="210" t="s">
        <v>8157</v>
      </c>
      <c r="S503" s="108"/>
      <c r="T503" s="108"/>
      <c r="U503" s="1"/>
      <c r="V503" s="108"/>
      <c r="W503" s="1">
        <f t="shared" si="27"/>
        <v>0</v>
      </c>
      <c r="X503" s="1">
        <f t="shared" si="28"/>
        <v>0</v>
      </c>
      <c r="Y503" s="99"/>
    </row>
    <row r="504" spans="1:25" ht="45" x14ac:dyDescent="0.25">
      <c r="A504" s="103" t="s">
        <v>3691</v>
      </c>
      <c r="B504" s="72"/>
      <c r="C504" s="72"/>
      <c r="D504" s="104"/>
      <c r="E504" s="39"/>
      <c r="F504" s="47" t="s">
        <v>3532</v>
      </c>
      <c r="G504" s="41" t="s">
        <v>3697</v>
      </c>
      <c r="H504" s="40" t="s">
        <v>3521</v>
      </c>
      <c r="I504" s="43">
        <v>12</v>
      </c>
      <c r="J504" s="44">
        <v>43009</v>
      </c>
      <c r="K504" s="105">
        <v>43009</v>
      </c>
      <c r="L504" s="105">
        <v>43100</v>
      </c>
      <c r="M504" s="42">
        <v>25</v>
      </c>
      <c r="N504" s="52">
        <v>19</v>
      </c>
      <c r="O504" s="106">
        <v>6</v>
      </c>
      <c r="P504" s="42">
        <f t="shared" si="25"/>
        <v>25</v>
      </c>
      <c r="Q504" s="42">
        <f t="shared" si="26"/>
        <v>100</v>
      </c>
      <c r="R504" s="210"/>
      <c r="S504" s="108"/>
      <c r="T504" s="108"/>
      <c r="U504" s="1"/>
      <c r="V504" s="108"/>
      <c r="W504" s="1"/>
      <c r="X504" s="1"/>
      <c r="Y504" s="99"/>
    </row>
    <row r="505" spans="1:25" ht="45" x14ac:dyDescent="0.25">
      <c r="A505" s="103" t="s">
        <v>3691</v>
      </c>
      <c r="B505" s="72"/>
      <c r="C505" s="72"/>
      <c r="D505" s="104"/>
      <c r="E505" s="39"/>
      <c r="F505" s="47" t="s">
        <v>3533</v>
      </c>
      <c r="G505" s="41" t="s">
        <v>3698</v>
      </c>
      <c r="H505" s="40" t="s">
        <v>3521</v>
      </c>
      <c r="I505" s="43">
        <v>12</v>
      </c>
      <c r="J505" s="44">
        <v>43009</v>
      </c>
      <c r="K505" s="105">
        <v>43009</v>
      </c>
      <c r="L505" s="105">
        <v>43100</v>
      </c>
      <c r="M505" s="42">
        <v>1</v>
      </c>
      <c r="N505" s="52">
        <v>1</v>
      </c>
      <c r="O505" s="106">
        <v>0</v>
      </c>
      <c r="P505" s="42">
        <f t="shared" ref="P505:P568" si="29">N505+O505</f>
        <v>1</v>
      </c>
      <c r="Q505" s="42">
        <f t="shared" ref="Q505:Q568" si="30">P505/M505*100</f>
        <v>100</v>
      </c>
      <c r="R505" s="210"/>
      <c r="S505" s="108"/>
      <c r="T505" s="108"/>
      <c r="U505" s="1"/>
      <c r="V505" s="108"/>
      <c r="W505" s="1"/>
      <c r="X505" s="1"/>
      <c r="Y505" s="99"/>
    </row>
    <row r="506" spans="1:25" ht="45" x14ac:dyDescent="0.25">
      <c r="A506" s="103" t="s">
        <v>3691</v>
      </c>
      <c r="B506" s="72"/>
      <c r="C506" s="72"/>
      <c r="D506" s="104"/>
      <c r="E506" s="39"/>
      <c r="F506" s="47" t="s">
        <v>3493</v>
      </c>
      <c r="G506" s="41" t="s">
        <v>3699</v>
      </c>
      <c r="H506" s="40" t="s">
        <v>3521</v>
      </c>
      <c r="I506" s="43">
        <v>12</v>
      </c>
      <c r="J506" s="44">
        <v>43009</v>
      </c>
      <c r="K506" s="105">
        <v>43009</v>
      </c>
      <c r="L506" s="105">
        <v>43100</v>
      </c>
      <c r="M506" s="42">
        <v>25</v>
      </c>
      <c r="N506" s="52">
        <v>20</v>
      </c>
      <c r="O506" s="106">
        <v>5</v>
      </c>
      <c r="P506" s="42">
        <f t="shared" si="29"/>
        <v>25</v>
      </c>
      <c r="Q506" s="42">
        <f t="shared" si="30"/>
        <v>100</v>
      </c>
      <c r="R506" s="210"/>
      <c r="S506" s="108"/>
      <c r="T506" s="108"/>
      <c r="U506" s="1"/>
      <c r="V506" s="108"/>
      <c r="W506" s="1"/>
      <c r="X506" s="1"/>
      <c r="Y506" s="99"/>
    </row>
    <row r="507" spans="1:25" ht="45" x14ac:dyDescent="0.25">
      <c r="A507" s="103" t="s">
        <v>3691</v>
      </c>
      <c r="B507" s="72"/>
      <c r="C507" s="72"/>
      <c r="D507" s="104"/>
      <c r="E507" s="39"/>
      <c r="F507" s="47" t="s">
        <v>3494</v>
      </c>
      <c r="G507" s="41" t="s">
        <v>3700</v>
      </c>
      <c r="H507" s="40" t="s">
        <v>3521</v>
      </c>
      <c r="I507" s="43">
        <v>12</v>
      </c>
      <c r="J507" s="44">
        <v>43009</v>
      </c>
      <c r="K507" s="105">
        <v>43009</v>
      </c>
      <c r="L507" s="105">
        <v>43100</v>
      </c>
      <c r="M507" s="42">
        <v>25</v>
      </c>
      <c r="N507" s="52">
        <v>20</v>
      </c>
      <c r="O507" s="106">
        <v>5</v>
      </c>
      <c r="P507" s="42">
        <f t="shared" si="29"/>
        <v>25</v>
      </c>
      <c r="Q507" s="42">
        <f t="shared" si="30"/>
        <v>100</v>
      </c>
      <c r="R507" s="210"/>
      <c r="S507" s="108"/>
      <c r="T507" s="108"/>
      <c r="U507" s="1"/>
      <c r="V507" s="108"/>
      <c r="W507" s="1"/>
      <c r="X507" s="1"/>
      <c r="Y507" s="99"/>
    </row>
    <row r="508" spans="1:25" ht="105" x14ac:dyDescent="0.25">
      <c r="A508" s="103" t="s">
        <v>3691</v>
      </c>
      <c r="B508" s="72" t="s">
        <v>3701</v>
      </c>
      <c r="C508" s="72" t="s">
        <v>2018</v>
      </c>
      <c r="D508" s="104" t="s">
        <v>2017</v>
      </c>
      <c r="E508" s="39" t="s">
        <v>3702</v>
      </c>
      <c r="F508" s="47" t="s">
        <v>3540</v>
      </c>
      <c r="G508" s="41" t="s">
        <v>2019</v>
      </c>
      <c r="H508" s="40" t="s">
        <v>470</v>
      </c>
      <c r="I508" s="43">
        <v>8</v>
      </c>
      <c r="J508" s="44">
        <v>43009</v>
      </c>
      <c r="K508" s="105">
        <v>43009</v>
      </c>
      <c r="L508" s="105">
        <v>43100</v>
      </c>
      <c r="M508" s="42">
        <v>3</v>
      </c>
      <c r="N508" s="48">
        <v>0</v>
      </c>
      <c r="O508" s="106">
        <v>0</v>
      </c>
      <c r="P508" s="42">
        <f t="shared" si="29"/>
        <v>0</v>
      </c>
      <c r="Q508" s="42">
        <f t="shared" si="30"/>
        <v>0</v>
      </c>
      <c r="R508" s="210" t="s">
        <v>8158</v>
      </c>
      <c r="S508" s="108"/>
      <c r="T508" s="108"/>
      <c r="U508" s="1"/>
      <c r="V508" s="108"/>
      <c r="W508" s="1">
        <f t="shared" si="27"/>
        <v>0</v>
      </c>
      <c r="X508" s="1">
        <f t="shared" si="28"/>
        <v>0</v>
      </c>
      <c r="Y508" s="99"/>
    </row>
    <row r="509" spans="1:25" ht="45" x14ac:dyDescent="0.25">
      <c r="A509" s="103" t="s">
        <v>3691</v>
      </c>
      <c r="B509" s="72"/>
      <c r="C509" s="72"/>
      <c r="D509" s="104"/>
      <c r="E509" s="39"/>
      <c r="F509" s="47" t="s">
        <v>3537</v>
      </c>
      <c r="G509" s="41" t="s">
        <v>2020</v>
      </c>
      <c r="H509" s="40" t="s">
        <v>1021</v>
      </c>
      <c r="I509" s="43">
        <v>9</v>
      </c>
      <c r="J509" s="44">
        <v>43009</v>
      </c>
      <c r="K509" s="105">
        <v>43009</v>
      </c>
      <c r="L509" s="105">
        <v>43100</v>
      </c>
      <c r="M509" s="42">
        <v>23</v>
      </c>
      <c r="N509" s="48">
        <v>0</v>
      </c>
      <c r="O509" s="106">
        <v>0</v>
      </c>
      <c r="P509" s="42">
        <f t="shared" si="29"/>
        <v>0</v>
      </c>
      <c r="Q509" s="42">
        <f t="shared" si="30"/>
        <v>0</v>
      </c>
      <c r="R509" s="210"/>
      <c r="S509" s="108"/>
      <c r="T509" s="108"/>
      <c r="U509" s="1"/>
      <c r="V509" s="108"/>
      <c r="W509" s="1"/>
      <c r="X509" s="1"/>
      <c r="Y509" s="99"/>
    </row>
    <row r="510" spans="1:25" ht="45" x14ac:dyDescent="0.25">
      <c r="A510" s="103" t="s">
        <v>3691</v>
      </c>
      <c r="B510" s="72"/>
      <c r="C510" s="72"/>
      <c r="D510" s="104"/>
      <c r="E510" s="39"/>
      <c r="F510" s="47" t="s">
        <v>3575</v>
      </c>
      <c r="G510" s="41" t="s">
        <v>2021</v>
      </c>
      <c r="H510" s="40" t="s">
        <v>9</v>
      </c>
      <c r="I510" s="43">
        <v>8</v>
      </c>
      <c r="J510" s="44">
        <v>43009</v>
      </c>
      <c r="K510" s="105">
        <v>43009</v>
      </c>
      <c r="L510" s="105">
        <v>43100</v>
      </c>
      <c r="M510" s="42">
        <v>1</v>
      </c>
      <c r="N510" s="48">
        <v>0</v>
      </c>
      <c r="O510" s="106">
        <v>0</v>
      </c>
      <c r="P510" s="42">
        <f t="shared" si="29"/>
        <v>0</v>
      </c>
      <c r="Q510" s="42">
        <f t="shared" si="30"/>
        <v>0</v>
      </c>
      <c r="R510" s="210"/>
      <c r="S510" s="108"/>
      <c r="T510" s="108"/>
      <c r="U510" s="1"/>
      <c r="V510" s="108"/>
      <c r="W510" s="1"/>
      <c r="X510" s="1"/>
      <c r="Y510" s="99"/>
    </row>
    <row r="511" spans="1:25" ht="45" x14ac:dyDescent="0.25">
      <c r="A511" s="103" t="s">
        <v>3691</v>
      </c>
      <c r="B511" s="72"/>
      <c r="C511" s="72"/>
      <c r="D511" s="104"/>
      <c r="E511" s="39"/>
      <c r="F511" s="47" t="s">
        <v>3517</v>
      </c>
      <c r="G511" s="41" t="s">
        <v>2022</v>
      </c>
      <c r="H511" s="40" t="s">
        <v>9</v>
      </c>
      <c r="I511" s="43">
        <v>8</v>
      </c>
      <c r="J511" s="44">
        <v>43009</v>
      </c>
      <c r="K511" s="105">
        <v>43009</v>
      </c>
      <c r="L511" s="105">
        <v>43100</v>
      </c>
      <c r="M511" s="42">
        <v>1</v>
      </c>
      <c r="N511" s="48">
        <v>0</v>
      </c>
      <c r="O511" s="106">
        <v>0</v>
      </c>
      <c r="P511" s="42">
        <f t="shared" si="29"/>
        <v>0</v>
      </c>
      <c r="Q511" s="42">
        <f t="shared" si="30"/>
        <v>0</v>
      </c>
      <c r="R511" s="210"/>
      <c r="S511" s="108"/>
      <c r="T511" s="108"/>
      <c r="U511" s="1"/>
      <c r="V511" s="108"/>
      <c r="W511" s="1"/>
      <c r="X511" s="1"/>
      <c r="Y511" s="99"/>
    </row>
    <row r="512" spans="1:25" ht="210" x14ac:dyDescent="0.25">
      <c r="A512" s="103" t="s">
        <v>3691</v>
      </c>
      <c r="B512" s="72" t="s">
        <v>3701</v>
      </c>
      <c r="C512" s="72" t="s">
        <v>593</v>
      </c>
      <c r="D512" s="104" t="s">
        <v>1713</v>
      </c>
      <c r="E512" s="39" t="s">
        <v>3703</v>
      </c>
      <c r="F512" s="47" t="s">
        <v>3523</v>
      </c>
      <c r="G512" s="41" t="s">
        <v>594</v>
      </c>
      <c r="H512" s="40" t="s">
        <v>9</v>
      </c>
      <c r="I512" s="43">
        <v>12</v>
      </c>
      <c r="J512" s="44">
        <v>43009</v>
      </c>
      <c r="K512" s="105">
        <v>43009</v>
      </c>
      <c r="L512" s="105">
        <v>43100</v>
      </c>
      <c r="M512" s="42">
        <v>1000</v>
      </c>
      <c r="N512" s="48">
        <v>0</v>
      </c>
      <c r="O512" s="106">
        <v>1400</v>
      </c>
      <c r="P512" s="42">
        <f t="shared" si="29"/>
        <v>1400</v>
      </c>
      <c r="Q512" s="42">
        <f t="shared" si="30"/>
        <v>140</v>
      </c>
      <c r="R512" s="210" t="s">
        <v>8159</v>
      </c>
      <c r="S512" s="108">
        <f>VLOOKUP(C512,'[7]Sumado depto y gestion incorp1'!$A$2:$C$297,3,FALSE)</f>
        <v>5687339458</v>
      </c>
      <c r="T512" s="108">
        <f>VLOOKUP(C512,'[7]Sumado depto y gestion incorp1'!$A$2:$D$297,4,FALSE)</f>
        <v>0</v>
      </c>
      <c r="U512" s="1">
        <f>VLOOKUP(C512,'[7]Sumado depto y gestion incorp1'!$A$2:$F$297,6,FALSE)</f>
        <v>3861549762</v>
      </c>
      <c r="V512" s="108">
        <f>VLOOKUP(C512,'[7]Sumado depto y gestion incorp1'!$A$2:$G$297,7,FALSE)</f>
        <v>0</v>
      </c>
      <c r="W512" s="1">
        <f t="shared" si="27"/>
        <v>5687339458</v>
      </c>
      <c r="X512" s="1">
        <f t="shared" si="28"/>
        <v>3861549762</v>
      </c>
      <c r="Y512" s="99"/>
    </row>
    <row r="513" spans="1:25" ht="45" x14ac:dyDescent="0.25">
      <c r="A513" s="103" t="s">
        <v>3691</v>
      </c>
      <c r="B513" s="72"/>
      <c r="C513" s="72"/>
      <c r="D513" s="104"/>
      <c r="E513" s="39"/>
      <c r="F513" s="47" t="s">
        <v>3524</v>
      </c>
      <c r="G513" s="41" t="s">
        <v>595</v>
      </c>
      <c r="H513" s="40" t="s">
        <v>470</v>
      </c>
      <c r="I513" s="43">
        <v>12</v>
      </c>
      <c r="J513" s="44">
        <v>43009</v>
      </c>
      <c r="K513" s="105">
        <v>43009</v>
      </c>
      <c r="L513" s="105">
        <v>43100</v>
      </c>
      <c r="M513" s="42">
        <v>1000</v>
      </c>
      <c r="N513" s="48">
        <v>0</v>
      </c>
      <c r="O513" s="106">
        <v>1000</v>
      </c>
      <c r="P513" s="42">
        <f t="shared" si="29"/>
        <v>1000</v>
      </c>
      <c r="Q513" s="42">
        <f t="shared" si="30"/>
        <v>100</v>
      </c>
      <c r="R513" s="210"/>
      <c r="S513" s="108"/>
      <c r="T513" s="108"/>
      <c r="U513" s="1"/>
      <c r="V513" s="108"/>
      <c r="W513" s="1"/>
      <c r="X513" s="1"/>
      <c r="Y513" s="99"/>
    </row>
    <row r="514" spans="1:25" ht="45" x14ac:dyDescent="0.25">
      <c r="A514" s="103" t="s">
        <v>3691</v>
      </c>
      <c r="B514" s="72"/>
      <c r="C514" s="72"/>
      <c r="D514" s="104"/>
      <c r="E514" s="39"/>
      <c r="F514" s="47" t="s">
        <v>3525</v>
      </c>
      <c r="G514" s="41" t="s">
        <v>3704</v>
      </c>
      <c r="H514" s="40" t="s">
        <v>470</v>
      </c>
      <c r="I514" s="43">
        <v>12</v>
      </c>
      <c r="J514" s="44">
        <v>43009</v>
      </c>
      <c r="K514" s="105">
        <v>43009</v>
      </c>
      <c r="L514" s="105">
        <v>43100</v>
      </c>
      <c r="M514" s="42">
        <v>8500</v>
      </c>
      <c r="N514" s="48">
        <v>7193</v>
      </c>
      <c r="O514" s="106">
        <v>1731</v>
      </c>
      <c r="P514" s="42">
        <f t="shared" si="29"/>
        <v>8924</v>
      </c>
      <c r="Q514" s="42">
        <f t="shared" si="30"/>
        <v>104.98823529411764</v>
      </c>
      <c r="R514" s="210"/>
      <c r="S514" s="108"/>
      <c r="T514" s="108"/>
      <c r="U514" s="1"/>
      <c r="V514" s="108"/>
      <c r="W514" s="1"/>
      <c r="X514" s="1"/>
      <c r="Y514" s="99"/>
    </row>
    <row r="515" spans="1:25" ht="45" x14ac:dyDescent="0.25">
      <c r="A515" s="103" t="s">
        <v>3691</v>
      </c>
      <c r="B515" s="72"/>
      <c r="C515" s="72"/>
      <c r="D515" s="104"/>
      <c r="E515" s="39"/>
      <c r="F515" s="47" t="s">
        <v>3526</v>
      </c>
      <c r="G515" s="41" t="s">
        <v>597</v>
      </c>
      <c r="H515" s="40" t="s">
        <v>470</v>
      </c>
      <c r="I515" s="43">
        <v>12</v>
      </c>
      <c r="J515" s="44">
        <v>43009</v>
      </c>
      <c r="K515" s="105">
        <v>43009</v>
      </c>
      <c r="L515" s="105">
        <v>43100</v>
      </c>
      <c r="M515" s="42">
        <v>1000</v>
      </c>
      <c r="N515" s="48">
        <v>0</v>
      </c>
      <c r="O515" s="106">
        <v>0</v>
      </c>
      <c r="P515" s="42">
        <f t="shared" si="29"/>
        <v>0</v>
      </c>
      <c r="Q515" s="42">
        <f t="shared" si="30"/>
        <v>0</v>
      </c>
      <c r="R515" s="210"/>
      <c r="S515" s="108"/>
      <c r="T515" s="108"/>
      <c r="U515" s="1"/>
      <c r="V515" s="108"/>
      <c r="W515" s="1"/>
      <c r="X515" s="1"/>
      <c r="Y515" s="99"/>
    </row>
    <row r="516" spans="1:25" ht="45" x14ac:dyDescent="0.25">
      <c r="A516" s="103" t="s">
        <v>3691</v>
      </c>
      <c r="B516" s="72"/>
      <c r="C516" s="72"/>
      <c r="D516" s="104"/>
      <c r="E516" s="39"/>
      <c r="F516" s="47" t="s">
        <v>3527</v>
      </c>
      <c r="G516" s="41" t="s">
        <v>598</v>
      </c>
      <c r="H516" s="40" t="s">
        <v>9</v>
      </c>
      <c r="I516" s="43">
        <v>12</v>
      </c>
      <c r="J516" s="44">
        <v>43009</v>
      </c>
      <c r="K516" s="105">
        <v>43009</v>
      </c>
      <c r="L516" s="105">
        <v>43100</v>
      </c>
      <c r="M516" s="42">
        <v>4</v>
      </c>
      <c r="N516" s="48">
        <v>0</v>
      </c>
      <c r="O516" s="106">
        <v>1</v>
      </c>
      <c r="P516" s="42">
        <f t="shared" si="29"/>
        <v>1</v>
      </c>
      <c r="Q516" s="42">
        <f t="shared" si="30"/>
        <v>25</v>
      </c>
      <c r="R516" s="210"/>
      <c r="S516" s="108"/>
      <c r="T516" s="108"/>
      <c r="U516" s="1"/>
      <c r="V516" s="108"/>
      <c r="W516" s="1"/>
      <c r="X516" s="1"/>
      <c r="Y516" s="99"/>
    </row>
    <row r="517" spans="1:25" ht="45" x14ac:dyDescent="0.25">
      <c r="A517" s="103" t="s">
        <v>3691</v>
      </c>
      <c r="B517" s="72"/>
      <c r="C517" s="72"/>
      <c r="D517" s="104"/>
      <c r="E517" s="39"/>
      <c r="F517" s="47" t="s">
        <v>3528</v>
      </c>
      <c r="G517" s="41" t="s">
        <v>599</v>
      </c>
      <c r="H517" s="40" t="s">
        <v>9</v>
      </c>
      <c r="I517" s="43">
        <v>12</v>
      </c>
      <c r="J517" s="44">
        <v>43009</v>
      </c>
      <c r="K517" s="105">
        <v>43009</v>
      </c>
      <c r="L517" s="105">
        <v>43100</v>
      </c>
      <c r="M517" s="42">
        <v>267</v>
      </c>
      <c r="N517" s="48">
        <v>0</v>
      </c>
      <c r="O517" s="106">
        <v>267</v>
      </c>
      <c r="P517" s="42">
        <f t="shared" si="29"/>
        <v>267</v>
      </c>
      <c r="Q517" s="42">
        <f t="shared" si="30"/>
        <v>100</v>
      </c>
      <c r="R517" s="210"/>
      <c r="S517" s="108"/>
      <c r="T517" s="108"/>
      <c r="U517" s="1"/>
      <c r="V517" s="108"/>
      <c r="W517" s="1"/>
      <c r="X517" s="1"/>
      <c r="Y517" s="99"/>
    </row>
    <row r="518" spans="1:25" ht="45" x14ac:dyDescent="0.25">
      <c r="A518" s="103" t="s">
        <v>3691</v>
      </c>
      <c r="B518" s="72"/>
      <c r="C518" s="72"/>
      <c r="D518" s="104"/>
      <c r="E518" s="39"/>
      <c r="F518" s="47" t="s">
        <v>3529</v>
      </c>
      <c r="G518" s="41" t="s">
        <v>600</v>
      </c>
      <c r="H518" s="40" t="s">
        <v>9</v>
      </c>
      <c r="I518" s="43">
        <v>12</v>
      </c>
      <c r="J518" s="44">
        <v>43009</v>
      </c>
      <c r="K518" s="105">
        <v>43009</v>
      </c>
      <c r="L518" s="105">
        <v>43100</v>
      </c>
      <c r="M518" s="42">
        <v>500</v>
      </c>
      <c r="N518" s="48">
        <v>0</v>
      </c>
      <c r="O518" s="106">
        <v>0</v>
      </c>
      <c r="P518" s="42">
        <f t="shared" si="29"/>
        <v>0</v>
      </c>
      <c r="Q518" s="42">
        <f t="shared" si="30"/>
        <v>0</v>
      </c>
      <c r="R518" s="210"/>
      <c r="S518" s="108"/>
      <c r="T518" s="108"/>
      <c r="U518" s="1"/>
      <c r="V518" s="108"/>
      <c r="W518" s="1"/>
      <c r="X518" s="1"/>
      <c r="Y518" s="99"/>
    </row>
    <row r="519" spans="1:25" ht="45" x14ac:dyDescent="0.25">
      <c r="A519" s="103" t="s">
        <v>3691</v>
      </c>
      <c r="B519" s="72"/>
      <c r="C519" s="72"/>
      <c r="D519" s="104"/>
      <c r="E519" s="39"/>
      <c r="F519" s="47" t="s">
        <v>3532</v>
      </c>
      <c r="G519" s="41" t="s">
        <v>601</v>
      </c>
      <c r="H519" s="40" t="s">
        <v>9</v>
      </c>
      <c r="I519" s="43">
        <v>12</v>
      </c>
      <c r="J519" s="44">
        <v>43009</v>
      </c>
      <c r="K519" s="105">
        <v>43009</v>
      </c>
      <c r="L519" s="105">
        <v>43100</v>
      </c>
      <c r="M519" s="42">
        <v>100</v>
      </c>
      <c r="N519" s="48">
        <v>60</v>
      </c>
      <c r="O519" s="106">
        <v>40</v>
      </c>
      <c r="P519" s="42">
        <f t="shared" si="29"/>
        <v>100</v>
      </c>
      <c r="Q519" s="42">
        <f t="shared" si="30"/>
        <v>100</v>
      </c>
      <c r="R519" s="210"/>
      <c r="S519" s="108"/>
      <c r="T519" s="108"/>
      <c r="U519" s="1"/>
      <c r="V519" s="108"/>
      <c r="W519" s="1"/>
      <c r="X519" s="1"/>
      <c r="Y519" s="99"/>
    </row>
    <row r="520" spans="1:25" ht="45" x14ac:dyDescent="0.25">
      <c r="A520" s="103" t="s">
        <v>3691</v>
      </c>
      <c r="B520" s="72"/>
      <c r="C520" s="72"/>
      <c r="D520" s="104"/>
      <c r="E520" s="39"/>
      <c r="F520" s="47" t="s">
        <v>3705</v>
      </c>
      <c r="G520" s="41" t="s">
        <v>3706</v>
      </c>
      <c r="H520" s="40" t="s">
        <v>3521</v>
      </c>
      <c r="I520" s="43">
        <v>10</v>
      </c>
      <c r="J520" s="44">
        <v>43009</v>
      </c>
      <c r="K520" s="105">
        <v>43009</v>
      </c>
      <c r="L520" s="105">
        <v>43100</v>
      </c>
      <c r="M520" s="42">
        <v>800</v>
      </c>
      <c r="N520" s="48">
        <v>75</v>
      </c>
      <c r="O520" s="106">
        <v>1046</v>
      </c>
      <c r="P520" s="42">
        <f t="shared" si="29"/>
        <v>1121</v>
      </c>
      <c r="Q520" s="42">
        <f t="shared" si="30"/>
        <v>140.125</v>
      </c>
      <c r="R520" s="210"/>
      <c r="S520" s="108"/>
      <c r="T520" s="108"/>
      <c r="U520" s="1"/>
      <c r="V520" s="108"/>
      <c r="W520" s="1"/>
      <c r="X520" s="1"/>
      <c r="Y520" s="99"/>
    </row>
    <row r="521" spans="1:25" ht="120" x14ac:dyDescent="0.25">
      <c r="A521" s="103" t="s">
        <v>3691</v>
      </c>
      <c r="B521" s="72" t="s">
        <v>3707</v>
      </c>
      <c r="C521" s="72" t="s">
        <v>602</v>
      </c>
      <c r="D521" s="104" t="s">
        <v>1883</v>
      </c>
      <c r="E521" s="39" t="s">
        <v>3708</v>
      </c>
      <c r="F521" s="47" t="s">
        <v>3522</v>
      </c>
      <c r="G521" s="41" t="s">
        <v>603</v>
      </c>
      <c r="H521" s="40" t="s">
        <v>9</v>
      </c>
      <c r="I521" s="43">
        <v>12</v>
      </c>
      <c r="J521" s="44">
        <v>43009</v>
      </c>
      <c r="K521" s="105">
        <v>43009</v>
      </c>
      <c r="L521" s="105">
        <v>43100</v>
      </c>
      <c r="M521" s="42">
        <v>490</v>
      </c>
      <c r="N521" s="48">
        <v>98</v>
      </c>
      <c r="O521" s="106">
        <v>122</v>
      </c>
      <c r="P521" s="42">
        <f t="shared" si="29"/>
        <v>220</v>
      </c>
      <c r="Q521" s="42">
        <f t="shared" si="30"/>
        <v>44.897959183673471</v>
      </c>
      <c r="R521" s="210" t="s">
        <v>8160</v>
      </c>
      <c r="S521" s="108">
        <f>VLOOKUP(C521,'[7]Sumado depto y gestion incorp1'!$A$2:$C$297,3,FALSE)</f>
        <v>315787522</v>
      </c>
      <c r="T521" s="108">
        <f>VLOOKUP(C521,'[7]Sumado depto y gestion incorp1'!$A$2:$D$297,4,FALSE)</f>
        <v>0</v>
      </c>
      <c r="U521" s="1">
        <f>VLOOKUP(C521,'[7]Sumado depto y gestion incorp1'!$A$2:$F$297,6,FALSE)</f>
        <v>110763249</v>
      </c>
      <c r="V521" s="108">
        <f>VLOOKUP(C521,'[7]Sumado depto y gestion incorp1'!$A$2:$G$297,7,FALSE)</f>
        <v>0</v>
      </c>
      <c r="W521" s="1">
        <f t="shared" ref="W521:W579" si="31">S521+T521+Z521</f>
        <v>315787522</v>
      </c>
      <c r="X521" s="1">
        <f t="shared" ref="X521:X579" si="32">U521+V521+Y521</f>
        <v>110763249</v>
      </c>
      <c r="Y521" s="99"/>
    </row>
    <row r="522" spans="1:25" ht="45" x14ac:dyDescent="0.25">
      <c r="A522" s="103" t="s">
        <v>3691</v>
      </c>
      <c r="B522" s="72"/>
      <c r="C522" s="72"/>
      <c r="D522" s="104"/>
      <c r="E522" s="39"/>
      <c r="F522" s="47" t="s">
        <v>3525</v>
      </c>
      <c r="G522" s="41" t="s">
        <v>604</v>
      </c>
      <c r="H522" s="40" t="s">
        <v>9</v>
      </c>
      <c r="I522" s="43">
        <v>12</v>
      </c>
      <c r="J522" s="44">
        <v>43009</v>
      </c>
      <c r="K522" s="105">
        <v>43009</v>
      </c>
      <c r="L522" s="105">
        <v>43100</v>
      </c>
      <c r="M522" s="42">
        <v>4</v>
      </c>
      <c r="N522" s="48">
        <v>0</v>
      </c>
      <c r="O522" s="106">
        <v>1</v>
      </c>
      <c r="P522" s="42">
        <f t="shared" si="29"/>
        <v>1</v>
      </c>
      <c r="Q522" s="42">
        <f t="shared" si="30"/>
        <v>25</v>
      </c>
      <c r="R522" s="210"/>
      <c r="S522" s="108"/>
      <c r="T522" s="108"/>
      <c r="U522" s="1"/>
      <c r="V522" s="108"/>
      <c r="W522" s="1"/>
      <c r="X522" s="1"/>
      <c r="Y522" s="99"/>
    </row>
    <row r="523" spans="1:25" ht="45" x14ac:dyDescent="0.25">
      <c r="A523" s="103" t="s">
        <v>3691</v>
      </c>
      <c r="B523" s="72"/>
      <c r="C523" s="72"/>
      <c r="D523" s="104"/>
      <c r="E523" s="39"/>
      <c r="F523" s="47" t="s">
        <v>3526</v>
      </c>
      <c r="G523" s="41" t="s">
        <v>605</v>
      </c>
      <c r="H523" s="40" t="s">
        <v>9</v>
      </c>
      <c r="I523" s="43">
        <v>12</v>
      </c>
      <c r="J523" s="44">
        <v>43009</v>
      </c>
      <c r="K523" s="105">
        <v>43009</v>
      </c>
      <c r="L523" s="105">
        <v>43100</v>
      </c>
      <c r="M523" s="42">
        <v>29</v>
      </c>
      <c r="N523" s="48">
        <v>2</v>
      </c>
      <c r="O523" s="106">
        <v>71</v>
      </c>
      <c r="P523" s="42">
        <f t="shared" si="29"/>
        <v>73</v>
      </c>
      <c r="Q523" s="42">
        <f t="shared" si="30"/>
        <v>251.72413793103448</v>
      </c>
      <c r="R523" s="210"/>
      <c r="S523" s="108"/>
      <c r="T523" s="108"/>
      <c r="U523" s="1"/>
      <c r="V523" s="108"/>
      <c r="W523" s="1"/>
      <c r="X523" s="1"/>
      <c r="Y523" s="99"/>
    </row>
    <row r="524" spans="1:25" ht="45" x14ac:dyDescent="0.25">
      <c r="A524" s="103" t="s">
        <v>3691</v>
      </c>
      <c r="B524" s="72"/>
      <c r="C524" s="72"/>
      <c r="D524" s="104"/>
      <c r="E524" s="39"/>
      <c r="F524" s="47" t="s">
        <v>3527</v>
      </c>
      <c r="G524" s="41" t="s">
        <v>606</v>
      </c>
      <c r="H524" s="40" t="s">
        <v>9</v>
      </c>
      <c r="I524" s="43">
        <v>12</v>
      </c>
      <c r="J524" s="44">
        <v>43009</v>
      </c>
      <c r="K524" s="105">
        <v>43009</v>
      </c>
      <c r="L524" s="105">
        <v>43100</v>
      </c>
      <c r="M524" s="42">
        <v>1</v>
      </c>
      <c r="N524" s="48">
        <v>1</v>
      </c>
      <c r="O524" s="106">
        <v>1</v>
      </c>
      <c r="P524" s="42">
        <f t="shared" si="29"/>
        <v>2</v>
      </c>
      <c r="Q524" s="42">
        <f t="shared" si="30"/>
        <v>200</v>
      </c>
      <c r="R524" s="210"/>
      <c r="S524" s="108"/>
      <c r="T524" s="108"/>
      <c r="U524" s="1"/>
      <c r="V524" s="108"/>
      <c r="W524" s="1"/>
      <c r="X524" s="1"/>
      <c r="Y524" s="99"/>
    </row>
    <row r="525" spans="1:25" ht="225" x14ac:dyDescent="0.25">
      <c r="A525" s="103" t="s">
        <v>3691</v>
      </c>
      <c r="B525" s="72" t="s">
        <v>3709</v>
      </c>
      <c r="C525" s="72" t="s">
        <v>609</v>
      </c>
      <c r="D525" s="104" t="s">
        <v>1884</v>
      </c>
      <c r="E525" s="39" t="s">
        <v>3710</v>
      </c>
      <c r="F525" s="47" t="s">
        <v>3525</v>
      </c>
      <c r="G525" s="41" t="s">
        <v>3711</v>
      </c>
      <c r="H525" s="40" t="s">
        <v>9</v>
      </c>
      <c r="I525" s="43">
        <v>12</v>
      </c>
      <c r="J525" s="44">
        <v>43009</v>
      </c>
      <c r="K525" s="105">
        <v>43009</v>
      </c>
      <c r="L525" s="105">
        <v>43100</v>
      </c>
      <c r="M525" s="42">
        <v>23</v>
      </c>
      <c r="N525" s="48">
        <v>5</v>
      </c>
      <c r="O525" s="106">
        <v>3</v>
      </c>
      <c r="P525" s="42">
        <f t="shared" si="29"/>
        <v>8</v>
      </c>
      <c r="Q525" s="42">
        <f t="shared" si="30"/>
        <v>34.782608695652172</v>
      </c>
      <c r="R525" s="210" t="s">
        <v>8161</v>
      </c>
      <c r="S525" s="108">
        <f>VLOOKUP(C525,'[7]Sumado depto y gestion incorp1'!$A$2:$C$297,3,FALSE)</f>
        <v>10977175006</v>
      </c>
      <c r="T525" s="108">
        <f>VLOOKUP(C525,'[7]Sumado depto y gestion incorp1'!$A$2:$D$297,4,FALSE)</f>
        <v>2112142375</v>
      </c>
      <c r="U525" s="1">
        <f>VLOOKUP(C525,'[7]Sumado depto y gestion incorp1'!$A$2:$F$297,6,FALSE)</f>
        <v>9280016084</v>
      </c>
      <c r="V525" s="108">
        <f>VLOOKUP(C525,'[7]Sumado depto y gestion incorp1'!$A$2:$G$297,7,FALSE)</f>
        <v>2112142375</v>
      </c>
      <c r="W525" s="1">
        <f t="shared" si="31"/>
        <v>13089317381</v>
      </c>
      <c r="X525" s="1">
        <f t="shared" si="32"/>
        <v>11392158459</v>
      </c>
      <c r="Y525" s="99"/>
    </row>
    <row r="526" spans="1:25" ht="45" x14ac:dyDescent="0.25">
      <c r="A526" s="103" t="s">
        <v>3691</v>
      </c>
      <c r="B526" s="72"/>
      <c r="C526" s="72"/>
      <c r="D526" s="104"/>
      <c r="E526" s="39"/>
      <c r="F526" s="47" t="s">
        <v>3529</v>
      </c>
      <c r="G526" s="41" t="s">
        <v>613</v>
      </c>
      <c r="H526" s="40" t="s">
        <v>9</v>
      </c>
      <c r="I526" s="43">
        <v>9</v>
      </c>
      <c r="J526" s="44">
        <v>43009</v>
      </c>
      <c r="K526" s="105">
        <v>43009</v>
      </c>
      <c r="L526" s="105">
        <v>43100</v>
      </c>
      <c r="M526" s="42">
        <v>6</v>
      </c>
      <c r="N526" s="48">
        <v>5</v>
      </c>
      <c r="O526" s="106">
        <v>3</v>
      </c>
      <c r="P526" s="42">
        <f t="shared" si="29"/>
        <v>8</v>
      </c>
      <c r="Q526" s="42">
        <f t="shared" si="30"/>
        <v>133.33333333333331</v>
      </c>
      <c r="R526" s="210"/>
      <c r="S526" s="108"/>
      <c r="T526" s="108"/>
      <c r="U526" s="1"/>
      <c r="V526" s="108"/>
      <c r="W526" s="1"/>
      <c r="X526" s="1"/>
      <c r="Y526" s="99"/>
    </row>
    <row r="527" spans="1:25" ht="45" x14ac:dyDescent="0.25">
      <c r="A527" s="103" t="s">
        <v>3691</v>
      </c>
      <c r="B527" s="72"/>
      <c r="C527" s="72"/>
      <c r="D527" s="104"/>
      <c r="E527" s="39"/>
      <c r="F527" s="47" t="s">
        <v>3494</v>
      </c>
      <c r="G527" s="41" t="s">
        <v>3712</v>
      </c>
      <c r="H527" s="40" t="s">
        <v>9</v>
      </c>
      <c r="I527" s="43">
        <v>9</v>
      </c>
      <c r="J527" s="44">
        <v>43009</v>
      </c>
      <c r="K527" s="105">
        <v>43009</v>
      </c>
      <c r="L527" s="105">
        <v>43100</v>
      </c>
      <c r="M527" s="42">
        <v>23</v>
      </c>
      <c r="N527" s="48">
        <v>5</v>
      </c>
      <c r="O527" s="106">
        <v>3</v>
      </c>
      <c r="P527" s="42">
        <f t="shared" si="29"/>
        <v>8</v>
      </c>
      <c r="Q527" s="42">
        <f t="shared" si="30"/>
        <v>34.782608695652172</v>
      </c>
      <c r="R527" s="210"/>
      <c r="S527" s="108"/>
      <c r="T527" s="108"/>
      <c r="U527" s="1"/>
      <c r="V527" s="108"/>
      <c r="W527" s="1"/>
      <c r="X527" s="1"/>
      <c r="Y527" s="99"/>
    </row>
    <row r="528" spans="1:25" ht="45" x14ac:dyDescent="0.25">
      <c r="A528" s="103" t="s">
        <v>3691</v>
      </c>
      <c r="B528" s="72"/>
      <c r="C528" s="72"/>
      <c r="D528" s="104"/>
      <c r="E528" s="39"/>
      <c r="F528" s="47" t="s">
        <v>3493</v>
      </c>
      <c r="G528" s="41" t="s">
        <v>616</v>
      </c>
      <c r="H528" s="40" t="s">
        <v>9</v>
      </c>
      <c r="I528" s="43">
        <v>12</v>
      </c>
      <c r="J528" s="44">
        <v>43009</v>
      </c>
      <c r="K528" s="105">
        <v>43009</v>
      </c>
      <c r="L528" s="105">
        <v>43100</v>
      </c>
      <c r="M528" s="42">
        <v>40</v>
      </c>
      <c r="N528" s="48">
        <v>0</v>
      </c>
      <c r="O528" s="106">
        <v>100</v>
      </c>
      <c r="P528" s="42">
        <f t="shared" si="29"/>
        <v>100</v>
      </c>
      <c r="Q528" s="42">
        <f t="shared" si="30"/>
        <v>250</v>
      </c>
      <c r="R528" s="210"/>
      <c r="S528" s="108"/>
      <c r="T528" s="108"/>
      <c r="U528" s="1"/>
      <c r="V528" s="108"/>
      <c r="W528" s="1"/>
      <c r="X528" s="1"/>
      <c r="Y528" s="99"/>
    </row>
    <row r="529" spans="1:25" ht="45" x14ac:dyDescent="0.25">
      <c r="A529" s="103" t="s">
        <v>3691</v>
      </c>
      <c r="B529" s="72"/>
      <c r="C529" s="72"/>
      <c r="D529" s="104"/>
      <c r="E529" s="39"/>
      <c r="F529" s="47" t="s">
        <v>3496</v>
      </c>
      <c r="G529" s="41" t="s">
        <v>2011</v>
      </c>
      <c r="H529" s="40" t="s">
        <v>9</v>
      </c>
      <c r="I529" s="43">
        <v>12</v>
      </c>
      <c r="J529" s="44">
        <v>43009</v>
      </c>
      <c r="K529" s="105">
        <v>43009</v>
      </c>
      <c r="L529" s="105">
        <v>43100</v>
      </c>
      <c r="M529" s="42">
        <v>1</v>
      </c>
      <c r="N529" s="48">
        <v>1</v>
      </c>
      <c r="O529" s="106">
        <v>0</v>
      </c>
      <c r="P529" s="42">
        <f t="shared" si="29"/>
        <v>1</v>
      </c>
      <c r="Q529" s="42">
        <f t="shared" si="30"/>
        <v>100</v>
      </c>
      <c r="R529" s="210"/>
      <c r="S529" s="108"/>
      <c r="T529" s="108"/>
      <c r="U529" s="1"/>
      <c r="V529" s="108"/>
      <c r="W529" s="1"/>
      <c r="X529" s="1"/>
      <c r="Y529" s="99"/>
    </row>
    <row r="530" spans="1:25" ht="45" x14ac:dyDescent="0.25">
      <c r="A530" s="103" t="s">
        <v>3691</v>
      </c>
      <c r="B530" s="72"/>
      <c r="C530" s="72"/>
      <c r="D530" s="104"/>
      <c r="E530" s="39"/>
      <c r="F530" s="47" t="s">
        <v>3500</v>
      </c>
      <c r="G530" s="41" t="s">
        <v>617</v>
      </c>
      <c r="H530" s="40" t="s">
        <v>9</v>
      </c>
      <c r="I530" s="43">
        <v>12</v>
      </c>
      <c r="J530" s="44">
        <v>43009</v>
      </c>
      <c r="K530" s="105">
        <v>43009</v>
      </c>
      <c r="L530" s="105">
        <v>43100</v>
      </c>
      <c r="M530" s="42">
        <v>40</v>
      </c>
      <c r="N530" s="48">
        <v>0</v>
      </c>
      <c r="O530" s="106">
        <v>125</v>
      </c>
      <c r="P530" s="42">
        <f t="shared" si="29"/>
        <v>125</v>
      </c>
      <c r="Q530" s="42">
        <f t="shared" si="30"/>
        <v>312.5</v>
      </c>
      <c r="R530" s="210"/>
      <c r="S530" s="108"/>
      <c r="T530" s="108"/>
      <c r="U530" s="1"/>
      <c r="V530" s="108"/>
      <c r="W530" s="1"/>
      <c r="X530" s="1"/>
      <c r="Y530" s="99"/>
    </row>
    <row r="531" spans="1:25" ht="60" x14ac:dyDescent="0.25">
      <c r="A531" s="103" t="s">
        <v>3691</v>
      </c>
      <c r="B531" s="72" t="s">
        <v>3714</v>
      </c>
      <c r="C531" s="72" t="s">
        <v>3371</v>
      </c>
      <c r="D531" s="104" t="s">
        <v>3715</v>
      </c>
      <c r="E531" s="39" t="s">
        <v>3716</v>
      </c>
      <c r="F531" s="47" t="s">
        <v>3529</v>
      </c>
      <c r="G531" s="41" t="s">
        <v>636</v>
      </c>
      <c r="H531" s="40" t="s">
        <v>9</v>
      </c>
      <c r="I531" s="43">
        <v>9</v>
      </c>
      <c r="J531" s="44">
        <v>43009</v>
      </c>
      <c r="K531" s="105">
        <v>43009</v>
      </c>
      <c r="L531" s="105">
        <v>43100</v>
      </c>
      <c r="M531" s="42">
        <v>1</v>
      </c>
      <c r="N531" s="48">
        <v>1</v>
      </c>
      <c r="O531" s="106">
        <v>0</v>
      </c>
      <c r="P531" s="42">
        <f t="shared" si="29"/>
        <v>1</v>
      </c>
      <c r="Q531" s="42">
        <f t="shared" si="30"/>
        <v>100</v>
      </c>
      <c r="R531" s="210"/>
      <c r="S531" s="108">
        <f>VLOOKUP(C531,'[7]Sumado depto y gestion incorp1'!$A$2:$C$297,3,FALSE)</f>
        <v>1004615859</v>
      </c>
      <c r="T531" s="108">
        <f>VLOOKUP(C531,'[7]Sumado depto y gestion incorp1'!$A$2:$D$297,4,FALSE)</f>
        <v>0</v>
      </c>
      <c r="U531" s="1">
        <f>VLOOKUP(C531,'[7]Sumado depto y gestion incorp1'!$A$2:$F$297,6,FALSE)</f>
        <v>891186818</v>
      </c>
      <c r="V531" s="108">
        <f>VLOOKUP(C531,'[7]Sumado depto y gestion incorp1'!$A$2:$G$297,7,FALSE)</f>
        <v>0</v>
      </c>
      <c r="W531" s="1">
        <f t="shared" si="31"/>
        <v>1004615859</v>
      </c>
      <c r="X531" s="1">
        <f t="shared" si="32"/>
        <v>891186818</v>
      </c>
      <c r="Y531" s="99"/>
    </row>
    <row r="532" spans="1:25" ht="45" x14ac:dyDescent="0.25">
      <c r="A532" s="103" t="s">
        <v>3691</v>
      </c>
      <c r="B532" s="72"/>
      <c r="C532" s="72"/>
      <c r="D532" s="104"/>
      <c r="E532" s="39"/>
      <c r="F532" s="47" t="s">
        <v>3532</v>
      </c>
      <c r="G532" s="41" t="s">
        <v>637</v>
      </c>
      <c r="H532" s="40" t="s">
        <v>9</v>
      </c>
      <c r="I532" s="43">
        <v>9</v>
      </c>
      <c r="J532" s="44">
        <v>43009</v>
      </c>
      <c r="K532" s="105">
        <v>43009</v>
      </c>
      <c r="L532" s="105">
        <v>43100</v>
      </c>
      <c r="M532" s="42">
        <v>1</v>
      </c>
      <c r="N532" s="48">
        <v>0</v>
      </c>
      <c r="O532" s="106">
        <v>1</v>
      </c>
      <c r="P532" s="42">
        <f t="shared" si="29"/>
        <v>1</v>
      </c>
      <c r="Q532" s="42">
        <f t="shared" si="30"/>
        <v>100</v>
      </c>
      <c r="R532" s="210"/>
      <c r="S532" s="108"/>
      <c r="T532" s="108"/>
      <c r="U532" s="1"/>
      <c r="V532" s="108"/>
      <c r="W532" s="1"/>
      <c r="X532" s="1"/>
      <c r="Y532" s="99"/>
    </row>
    <row r="533" spans="1:25" ht="45" x14ac:dyDescent="0.25">
      <c r="A533" s="103" t="s">
        <v>3691</v>
      </c>
      <c r="B533" s="72"/>
      <c r="C533" s="72"/>
      <c r="D533" s="104"/>
      <c r="E533" s="39"/>
      <c r="F533" s="47" t="s">
        <v>3533</v>
      </c>
      <c r="G533" s="41" t="s">
        <v>638</v>
      </c>
      <c r="H533" s="40" t="s">
        <v>9</v>
      </c>
      <c r="I533" s="43">
        <v>9</v>
      </c>
      <c r="J533" s="44">
        <v>43009</v>
      </c>
      <c r="K533" s="105">
        <v>43009</v>
      </c>
      <c r="L533" s="105">
        <v>43100</v>
      </c>
      <c r="M533" s="42">
        <v>1</v>
      </c>
      <c r="N533" s="48">
        <v>0</v>
      </c>
      <c r="O533" s="106">
        <v>1</v>
      </c>
      <c r="P533" s="42">
        <f t="shared" si="29"/>
        <v>1</v>
      </c>
      <c r="Q533" s="42">
        <f t="shared" si="30"/>
        <v>100</v>
      </c>
      <c r="R533" s="210"/>
      <c r="S533" s="108"/>
      <c r="T533" s="108"/>
      <c r="U533" s="1"/>
      <c r="V533" s="108"/>
      <c r="W533" s="1"/>
      <c r="X533" s="1"/>
      <c r="Y533" s="99"/>
    </row>
    <row r="534" spans="1:25" ht="45" x14ac:dyDescent="0.25">
      <c r="A534" s="103" t="s">
        <v>3691</v>
      </c>
      <c r="B534" s="72"/>
      <c r="C534" s="72"/>
      <c r="D534" s="104"/>
      <c r="E534" s="39"/>
      <c r="F534" s="47" t="s">
        <v>3493</v>
      </c>
      <c r="G534" s="41" t="s">
        <v>639</v>
      </c>
      <c r="H534" s="40" t="s">
        <v>9</v>
      </c>
      <c r="I534" s="43">
        <v>9</v>
      </c>
      <c r="J534" s="44">
        <v>43009</v>
      </c>
      <c r="K534" s="105">
        <v>43009</v>
      </c>
      <c r="L534" s="105">
        <v>43100</v>
      </c>
      <c r="M534" s="42">
        <v>1</v>
      </c>
      <c r="N534" s="48">
        <v>0</v>
      </c>
      <c r="O534" s="106">
        <v>1</v>
      </c>
      <c r="P534" s="42">
        <f t="shared" si="29"/>
        <v>1</v>
      </c>
      <c r="Q534" s="42">
        <f t="shared" si="30"/>
        <v>100</v>
      </c>
      <c r="R534" s="210"/>
      <c r="S534" s="108"/>
      <c r="T534" s="108"/>
      <c r="U534" s="1"/>
      <c r="V534" s="108"/>
      <c r="W534" s="1"/>
      <c r="X534" s="1"/>
      <c r="Y534" s="99"/>
    </row>
    <row r="535" spans="1:25" ht="45" x14ac:dyDescent="0.25">
      <c r="A535" s="103" t="s">
        <v>3691</v>
      </c>
      <c r="B535" s="72"/>
      <c r="C535" s="72"/>
      <c r="D535" s="104"/>
      <c r="E535" s="39"/>
      <c r="F535" s="47" t="s">
        <v>3494</v>
      </c>
      <c r="G535" s="41" t="s">
        <v>640</v>
      </c>
      <c r="H535" s="40" t="s">
        <v>9</v>
      </c>
      <c r="I535" s="43">
        <v>9</v>
      </c>
      <c r="J535" s="44">
        <v>43009</v>
      </c>
      <c r="K535" s="105">
        <v>43009</v>
      </c>
      <c r="L535" s="105">
        <v>43100</v>
      </c>
      <c r="M535" s="42">
        <v>17</v>
      </c>
      <c r="N535" s="48">
        <v>0</v>
      </c>
      <c r="O535" s="106">
        <v>50</v>
      </c>
      <c r="P535" s="42">
        <f t="shared" si="29"/>
        <v>50</v>
      </c>
      <c r="Q535" s="42">
        <f t="shared" si="30"/>
        <v>294.11764705882354</v>
      </c>
      <c r="R535" s="210"/>
      <c r="S535" s="108"/>
      <c r="T535" s="108"/>
      <c r="U535" s="1"/>
      <c r="V535" s="108"/>
      <c r="W535" s="1"/>
      <c r="X535" s="1"/>
      <c r="Y535" s="99"/>
    </row>
    <row r="536" spans="1:25" ht="45" x14ac:dyDescent="0.25">
      <c r="A536" s="103" t="s">
        <v>3691</v>
      </c>
      <c r="B536" s="72"/>
      <c r="C536" s="72"/>
      <c r="D536" s="104"/>
      <c r="E536" s="39"/>
      <c r="F536" s="47" t="s">
        <v>3496</v>
      </c>
      <c r="G536" s="41" t="s">
        <v>641</v>
      </c>
      <c r="H536" s="40" t="s">
        <v>9</v>
      </c>
      <c r="I536" s="43">
        <v>9</v>
      </c>
      <c r="J536" s="44">
        <v>43009</v>
      </c>
      <c r="K536" s="105">
        <v>43009</v>
      </c>
      <c r="L536" s="105">
        <v>43100</v>
      </c>
      <c r="M536" s="42">
        <v>17</v>
      </c>
      <c r="N536" s="48">
        <v>0</v>
      </c>
      <c r="O536" s="106">
        <v>50</v>
      </c>
      <c r="P536" s="42">
        <f t="shared" si="29"/>
        <v>50</v>
      </c>
      <c r="Q536" s="42">
        <f t="shared" si="30"/>
        <v>294.11764705882354</v>
      </c>
      <c r="R536" s="210"/>
      <c r="S536" s="108"/>
      <c r="T536" s="108"/>
      <c r="U536" s="1"/>
      <c r="V536" s="108"/>
      <c r="W536" s="1"/>
      <c r="X536" s="1"/>
      <c r="Y536" s="99"/>
    </row>
    <row r="537" spans="1:25" ht="45" x14ac:dyDescent="0.25">
      <c r="A537" s="103" t="s">
        <v>3691</v>
      </c>
      <c r="B537" s="72"/>
      <c r="C537" s="72"/>
      <c r="D537" s="104"/>
      <c r="E537" s="39"/>
      <c r="F537" s="47" t="s">
        <v>3498</v>
      </c>
      <c r="G537" s="41" t="s">
        <v>642</v>
      </c>
      <c r="H537" s="40" t="s">
        <v>9</v>
      </c>
      <c r="I537" s="43">
        <v>9</v>
      </c>
      <c r="J537" s="44">
        <v>43009</v>
      </c>
      <c r="K537" s="105">
        <v>43009</v>
      </c>
      <c r="L537" s="105">
        <v>43100</v>
      </c>
      <c r="M537" s="42">
        <v>17</v>
      </c>
      <c r="N537" s="48">
        <v>0</v>
      </c>
      <c r="O537" s="106">
        <v>50</v>
      </c>
      <c r="P537" s="42">
        <f t="shared" si="29"/>
        <v>50</v>
      </c>
      <c r="Q537" s="42">
        <f t="shared" si="30"/>
        <v>294.11764705882354</v>
      </c>
      <c r="R537" s="210"/>
      <c r="S537" s="108"/>
      <c r="T537" s="108"/>
      <c r="U537" s="1"/>
      <c r="V537" s="108"/>
      <c r="W537" s="1"/>
      <c r="X537" s="1"/>
      <c r="Y537" s="99"/>
    </row>
    <row r="538" spans="1:25" ht="45" x14ac:dyDescent="0.25">
      <c r="A538" s="103" t="s">
        <v>3691</v>
      </c>
      <c r="B538" s="72"/>
      <c r="C538" s="72"/>
      <c r="D538" s="104"/>
      <c r="E538" s="39"/>
      <c r="F538" s="47" t="s">
        <v>3504</v>
      </c>
      <c r="G538" s="41" t="s">
        <v>643</v>
      </c>
      <c r="H538" s="40" t="s">
        <v>9</v>
      </c>
      <c r="I538" s="43">
        <v>9</v>
      </c>
      <c r="J538" s="44">
        <v>43009</v>
      </c>
      <c r="K538" s="105">
        <v>43009</v>
      </c>
      <c r="L538" s="105">
        <v>43100</v>
      </c>
      <c r="M538" s="42">
        <v>5</v>
      </c>
      <c r="N538" s="48">
        <v>0</v>
      </c>
      <c r="O538" s="106">
        <v>10</v>
      </c>
      <c r="P538" s="42">
        <f t="shared" si="29"/>
        <v>10</v>
      </c>
      <c r="Q538" s="42">
        <f t="shared" si="30"/>
        <v>200</v>
      </c>
      <c r="R538" s="210"/>
      <c r="S538" s="108"/>
      <c r="T538" s="108"/>
      <c r="U538" s="1"/>
      <c r="V538" s="108"/>
      <c r="W538" s="1"/>
      <c r="X538" s="1"/>
      <c r="Y538" s="99"/>
    </row>
    <row r="539" spans="1:25" ht="45" x14ac:dyDescent="0.25">
      <c r="A539" s="103" t="s">
        <v>3691</v>
      </c>
      <c r="B539" s="72"/>
      <c r="C539" s="72"/>
      <c r="D539" s="104"/>
      <c r="E539" s="39"/>
      <c r="F539" s="47" t="s">
        <v>3506</v>
      </c>
      <c r="G539" s="41" t="s">
        <v>644</v>
      </c>
      <c r="H539" s="40" t="s">
        <v>9</v>
      </c>
      <c r="I539" s="43">
        <v>9</v>
      </c>
      <c r="J539" s="44">
        <v>43009</v>
      </c>
      <c r="K539" s="105">
        <v>43009</v>
      </c>
      <c r="L539" s="105">
        <v>43100</v>
      </c>
      <c r="M539" s="42">
        <v>5</v>
      </c>
      <c r="N539" s="48">
        <v>0</v>
      </c>
      <c r="O539" s="106">
        <v>10</v>
      </c>
      <c r="P539" s="42">
        <f t="shared" si="29"/>
        <v>10</v>
      </c>
      <c r="Q539" s="42">
        <f t="shared" si="30"/>
        <v>200</v>
      </c>
      <c r="R539" s="210"/>
      <c r="S539" s="108"/>
      <c r="T539" s="108"/>
      <c r="U539" s="1"/>
      <c r="V539" s="108"/>
      <c r="W539" s="1"/>
      <c r="X539" s="1"/>
      <c r="Y539" s="99"/>
    </row>
    <row r="540" spans="1:25" ht="45" x14ac:dyDescent="0.25">
      <c r="A540" s="103" t="s">
        <v>3691</v>
      </c>
      <c r="B540" s="72"/>
      <c r="C540" s="72"/>
      <c r="D540" s="104"/>
      <c r="E540" s="39"/>
      <c r="F540" s="47" t="s">
        <v>3508</v>
      </c>
      <c r="G540" s="41" t="s">
        <v>645</v>
      </c>
      <c r="H540" s="40" t="s">
        <v>9</v>
      </c>
      <c r="I540" s="43">
        <v>9</v>
      </c>
      <c r="J540" s="44">
        <v>43009</v>
      </c>
      <c r="K540" s="105">
        <v>43009</v>
      </c>
      <c r="L540" s="105">
        <v>43100</v>
      </c>
      <c r="M540" s="42">
        <v>37</v>
      </c>
      <c r="N540" s="48">
        <v>1</v>
      </c>
      <c r="O540" s="106">
        <v>49</v>
      </c>
      <c r="P540" s="42">
        <f t="shared" si="29"/>
        <v>50</v>
      </c>
      <c r="Q540" s="42">
        <f t="shared" si="30"/>
        <v>135.13513513513513</v>
      </c>
      <c r="R540" s="210"/>
      <c r="S540" s="108"/>
      <c r="T540" s="108"/>
      <c r="U540" s="1"/>
      <c r="V540" s="108"/>
      <c r="W540" s="1"/>
      <c r="X540" s="1"/>
      <c r="Y540" s="99"/>
    </row>
    <row r="541" spans="1:25" ht="45" x14ac:dyDescent="0.25">
      <c r="A541" s="103" t="s">
        <v>3691</v>
      </c>
      <c r="B541" s="72"/>
      <c r="C541" s="72"/>
      <c r="D541" s="104"/>
      <c r="E541" s="39"/>
      <c r="F541" s="47" t="s">
        <v>3510</v>
      </c>
      <c r="G541" s="41" t="s">
        <v>646</v>
      </c>
      <c r="H541" s="40" t="s">
        <v>9</v>
      </c>
      <c r="I541" s="43">
        <v>9</v>
      </c>
      <c r="J541" s="44">
        <v>43009</v>
      </c>
      <c r="K541" s="105">
        <v>43009</v>
      </c>
      <c r="L541" s="105">
        <v>43100</v>
      </c>
      <c r="M541" s="42">
        <v>37</v>
      </c>
      <c r="N541" s="48">
        <v>0</v>
      </c>
      <c r="O541" s="106">
        <v>50</v>
      </c>
      <c r="P541" s="42">
        <f t="shared" si="29"/>
        <v>50</v>
      </c>
      <c r="Q541" s="42">
        <f t="shared" si="30"/>
        <v>135.13513513513513</v>
      </c>
      <c r="R541" s="210"/>
      <c r="S541" s="108"/>
      <c r="T541" s="108"/>
      <c r="U541" s="1"/>
      <c r="V541" s="108"/>
      <c r="W541" s="1"/>
      <c r="X541" s="1"/>
      <c r="Y541" s="99"/>
    </row>
    <row r="542" spans="1:25" ht="45" x14ac:dyDescent="0.25">
      <c r="A542" s="103" t="s">
        <v>3691</v>
      </c>
      <c r="B542" s="72"/>
      <c r="C542" s="72"/>
      <c r="D542" s="104"/>
      <c r="E542" s="39"/>
      <c r="F542" s="47" t="s">
        <v>3512</v>
      </c>
      <c r="G542" s="41" t="s">
        <v>647</v>
      </c>
      <c r="H542" s="40" t="s">
        <v>9</v>
      </c>
      <c r="I542" s="43">
        <v>9</v>
      </c>
      <c r="J542" s="44">
        <v>43009</v>
      </c>
      <c r="K542" s="105">
        <v>43009</v>
      </c>
      <c r="L542" s="105">
        <v>43100</v>
      </c>
      <c r="M542" s="42">
        <v>1</v>
      </c>
      <c r="N542" s="48">
        <v>0</v>
      </c>
      <c r="O542" s="106">
        <v>1</v>
      </c>
      <c r="P542" s="42">
        <f t="shared" si="29"/>
        <v>1</v>
      </c>
      <c r="Q542" s="42">
        <f t="shared" si="30"/>
        <v>100</v>
      </c>
      <c r="R542" s="210"/>
      <c r="S542" s="108"/>
      <c r="T542" s="108"/>
      <c r="U542" s="1"/>
      <c r="V542" s="108"/>
      <c r="W542" s="1"/>
      <c r="X542" s="1"/>
      <c r="Y542" s="99"/>
    </row>
    <row r="543" spans="1:25" ht="45" x14ac:dyDescent="0.25">
      <c r="A543" s="103" t="s">
        <v>3691</v>
      </c>
      <c r="B543" s="72"/>
      <c r="C543" s="72"/>
      <c r="D543" s="104"/>
      <c r="E543" s="39"/>
      <c r="F543" s="47" t="s">
        <v>3514</v>
      </c>
      <c r="G543" s="41" t="s">
        <v>648</v>
      </c>
      <c r="H543" s="40" t="s">
        <v>9</v>
      </c>
      <c r="I543" s="43">
        <v>9</v>
      </c>
      <c r="J543" s="44">
        <v>43009</v>
      </c>
      <c r="K543" s="105">
        <v>43009</v>
      </c>
      <c r="L543" s="105">
        <v>43100</v>
      </c>
      <c r="M543" s="42">
        <v>1</v>
      </c>
      <c r="N543" s="48">
        <v>0</v>
      </c>
      <c r="O543" s="106">
        <v>1</v>
      </c>
      <c r="P543" s="42">
        <f t="shared" si="29"/>
        <v>1</v>
      </c>
      <c r="Q543" s="42">
        <f t="shared" si="30"/>
        <v>100</v>
      </c>
      <c r="R543" s="210"/>
      <c r="S543" s="108"/>
      <c r="T543" s="108"/>
      <c r="U543" s="1"/>
      <c r="V543" s="108"/>
      <c r="W543" s="1"/>
      <c r="X543" s="1"/>
      <c r="Y543" s="99"/>
    </row>
    <row r="544" spans="1:25" ht="45" x14ac:dyDescent="0.25">
      <c r="A544" s="103" t="s">
        <v>3691</v>
      </c>
      <c r="B544" s="72"/>
      <c r="C544" s="72"/>
      <c r="D544" s="104"/>
      <c r="E544" s="39"/>
      <c r="F544" s="47" t="s">
        <v>3534</v>
      </c>
      <c r="G544" s="41" t="s">
        <v>649</v>
      </c>
      <c r="H544" s="40" t="s">
        <v>9</v>
      </c>
      <c r="I544" s="43">
        <v>9</v>
      </c>
      <c r="J544" s="44">
        <v>43009</v>
      </c>
      <c r="K544" s="105">
        <v>43009</v>
      </c>
      <c r="L544" s="105">
        <v>43100</v>
      </c>
      <c r="M544" s="42">
        <v>1</v>
      </c>
      <c r="N544" s="48">
        <v>1</v>
      </c>
      <c r="O544" s="106">
        <v>0</v>
      </c>
      <c r="P544" s="42">
        <f t="shared" si="29"/>
        <v>1</v>
      </c>
      <c r="Q544" s="42">
        <f t="shared" si="30"/>
        <v>100</v>
      </c>
      <c r="R544" s="210"/>
      <c r="S544" s="108"/>
      <c r="T544" s="108"/>
      <c r="U544" s="1"/>
      <c r="V544" s="108"/>
      <c r="W544" s="1"/>
      <c r="X544" s="1"/>
      <c r="Y544" s="99"/>
    </row>
    <row r="545" spans="1:25" ht="45" x14ac:dyDescent="0.25">
      <c r="A545" s="103" t="s">
        <v>3691</v>
      </c>
      <c r="B545" s="72"/>
      <c r="C545" s="72"/>
      <c r="D545" s="104"/>
      <c r="E545" s="39"/>
      <c r="F545" s="47" t="s">
        <v>3622</v>
      </c>
      <c r="G545" s="41" t="s">
        <v>650</v>
      </c>
      <c r="H545" s="40" t="s">
        <v>9</v>
      </c>
      <c r="I545" s="43">
        <v>9</v>
      </c>
      <c r="J545" s="44">
        <v>43009</v>
      </c>
      <c r="K545" s="105">
        <v>43009</v>
      </c>
      <c r="L545" s="105">
        <v>43100</v>
      </c>
      <c r="M545" s="42">
        <v>1</v>
      </c>
      <c r="N545" s="48">
        <v>0</v>
      </c>
      <c r="O545" s="106">
        <v>1</v>
      </c>
      <c r="P545" s="42">
        <f t="shared" si="29"/>
        <v>1</v>
      </c>
      <c r="Q545" s="42">
        <f t="shared" si="30"/>
        <v>100</v>
      </c>
      <c r="R545" s="210"/>
      <c r="S545" s="108"/>
      <c r="T545" s="108"/>
      <c r="U545" s="1"/>
      <c r="V545" s="108"/>
      <c r="W545" s="1"/>
      <c r="X545" s="1"/>
      <c r="Y545" s="99"/>
    </row>
    <row r="546" spans="1:25" ht="45" x14ac:dyDescent="0.25">
      <c r="A546" s="103" t="s">
        <v>3691</v>
      </c>
      <c r="B546" s="72"/>
      <c r="C546" s="72"/>
      <c r="D546" s="104"/>
      <c r="E546" s="39"/>
      <c r="F546" s="47" t="s">
        <v>3717</v>
      </c>
      <c r="G546" s="41" t="s">
        <v>1921</v>
      </c>
      <c r="H546" s="40" t="s">
        <v>3521</v>
      </c>
      <c r="I546" s="43">
        <v>9</v>
      </c>
      <c r="J546" s="44">
        <v>43009</v>
      </c>
      <c r="K546" s="105">
        <v>43009</v>
      </c>
      <c r="L546" s="105">
        <v>43100</v>
      </c>
      <c r="M546" s="42">
        <v>1</v>
      </c>
      <c r="N546" s="48">
        <v>0</v>
      </c>
      <c r="O546" s="106">
        <v>1</v>
      </c>
      <c r="P546" s="42">
        <f t="shared" si="29"/>
        <v>1</v>
      </c>
      <c r="Q546" s="42">
        <f t="shared" si="30"/>
        <v>100</v>
      </c>
      <c r="R546" s="210"/>
      <c r="S546" s="108"/>
      <c r="T546" s="108"/>
      <c r="U546" s="1"/>
      <c r="V546" s="108"/>
      <c r="W546" s="1"/>
      <c r="X546" s="1"/>
      <c r="Y546" s="99"/>
    </row>
    <row r="547" spans="1:25" ht="180" x14ac:dyDescent="0.25">
      <c r="A547" s="103" t="s">
        <v>3691</v>
      </c>
      <c r="B547" s="72" t="s">
        <v>3707</v>
      </c>
      <c r="C547" s="72" t="s">
        <v>618</v>
      </c>
      <c r="D547" s="104" t="s">
        <v>1714</v>
      </c>
      <c r="E547" s="39" t="s">
        <v>3718</v>
      </c>
      <c r="F547" s="47" t="s">
        <v>3518</v>
      </c>
      <c r="G547" s="41" t="s">
        <v>619</v>
      </c>
      <c r="H547" s="40" t="s">
        <v>9</v>
      </c>
      <c r="I547" s="43">
        <v>12</v>
      </c>
      <c r="J547" s="44">
        <v>43009</v>
      </c>
      <c r="K547" s="105">
        <v>43009</v>
      </c>
      <c r="L547" s="105">
        <v>43100</v>
      </c>
      <c r="M547" s="42">
        <v>1</v>
      </c>
      <c r="N547" s="48">
        <v>1</v>
      </c>
      <c r="O547" s="106">
        <v>0</v>
      </c>
      <c r="P547" s="42">
        <f t="shared" si="29"/>
        <v>1</v>
      </c>
      <c r="Q547" s="42">
        <f t="shared" si="30"/>
        <v>100</v>
      </c>
      <c r="R547" s="210" t="s">
        <v>8162</v>
      </c>
      <c r="S547" s="108">
        <f>VLOOKUP(C547,'[7]Sumado depto y gestion incorp1'!$A$2:$C$297,3,FALSE)</f>
        <v>37790442000</v>
      </c>
      <c r="T547" s="108">
        <f>VLOOKUP(C547,'[7]Sumado depto y gestion incorp1'!$A$2:$D$297,4,FALSE)</f>
        <v>0</v>
      </c>
      <c r="U547" s="1">
        <f>VLOOKUP(C547,'[7]Sumado depto y gestion incorp1'!$A$2:$F$297,6,FALSE)</f>
        <v>0</v>
      </c>
      <c r="V547" s="108">
        <f>VLOOKUP(C547,'[7]Sumado depto y gestion incorp1'!$A$2:$G$297,7,FALSE)</f>
        <v>0</v>
      </c>
      <c r="W547" s="1">
        <f t="shared" si="31"/>
        <v>37790442000</v>
      </c>
      <c r="X547" s="1">
        <f t="shared" si="32"/>
        <v>0</v>
      </c>
      <c r="Y547" s="99"/>
    </row>
    <row r="548" spans="1:25" ht="45" x14ac:dyDescent="0.25">
      <c r="A548" s="103" t="s">
        <v>3691</v>
      </c>
      <c r="B548" s="72"/>
      <c r="C548" s="72"/>
      <c r="D548" s="104"/>
      <c r="E548" s="39"/>
      <c r="F548" s="47" t="s">
        <v>3519</v>
      </c>
      <c r="G548" s="41" t="s">
        <v>620</v>
      </c>
      <c r="H548" s="40" t="s">
        <v>9</v>
      </c>
      <c r="I548" s="43">
        <v>12</v>
      </c>
      <c r="J548" s="44">
        <v>43009</v>
      </c>
      <c r="K548" s="105">
        <v>43009</v>
      </c>
      <c r="L548" s="105">
        <v>43100</v>
      </c>
      <c r="M548" s="42">
        <v>24338</v>
      </c>
      <c r="N548" s="48">
        <v>0</v>
      </c>
      <c r="O548" s="106">
        <v>0</v>
      </c>
      <c r="P548" s="42">
        <f t="shared" si="29"/>
        <v>0</v>
      </c>
      <c r="Q548" s="42">
        <f t="shared" si="30"/>
        <v>0</v>
      </c>
      <c r="R548" s="210"/>
      <c r="S548" s="108"/>
      <c r="T548" s="108"/>
      <c r="U548" s="1"/>
      <c r="V548" s="108"/>
      <c r="W548" s="1"/>
      <c r="X548" s="1"/>
      <c r="Y548" s="99"/>
    </row>
    <row r="549" spans="1:25" ht="45" x14ac:dyDescent="0.25">
      <c r="A549" s="103" t="s">
        <v>3691</v>
      </c>
      <c r="B549" s="72"/>
      <c r="C549" s="72"/>
      <c r="D549" s="104"/>
      <c r="E549" s="39"/>
      <c r="F549" s="47" t="s">
        <v>3544</v>
      </c>
      <c r="G549" s="41" t="s">
        <v>621</v>
      </c>
      <c r="H549" s="40" t="s">
        <v>9</v>
      </c>
      <c r="I549" s="43">
        <v>12</v>
      </c>
      <c r="J549" s="44">
        <v>43009</v>
      </c>
      <c r="K549" s="105">
        <v>43009</v>
      </c>
      <c r="L549" s="105">
        <v>43100</v>
      </c>
      <c r="M549" s="42">
        <v>2000</v>
      </c>
      <c r="N549" s="48">
        <v>0</v>
      </c>
      <c r="O549" s="106">
        <v>0</v>
      </c>
      <c r="P549" s="42">
        <f t="shared" si="29"/>
        <v>0</v>
      </c>
      <c r="Q549" s="42">
        <f t="shared" si="30"/>
        <v>0</v>
      </c>
      <c r="R549" s="210"/>
      <c r="S549" s="108"/>
      <c r="T549" s="108"/>
      <c r="U549" s="1"/>
      <c r="V549" s="108"/>
      <c r="W549" s="1"/>
      <c r="X549" s="1"/>
      <c r="Y549" s="99"/>
    </row>
    <row r="550" spans="1:25" ht="45" x14ac:dyDescent="0.25">
      <c r="A550" s="103" t="s">
        <v>3691</v>
      </c>
      <c r="B550" s="72"/>
      <c r="C550" s="72"/>
      <c r="D550" s="104"/>
      <c r="E550" s="39"/>
      <c r="F550" s="47" t="s">
        <v>3545</v>
      </c>
      <c r="G550" s="41" t="s">
        <v>622</v>
      </c>
      <c r="H550" s="40" t="s">
        <v>9</v>
      </c>
      <c r="I550" s="43">
        <v>12</v>
      </c>
      <c r="J550" s="44">
        <v>43009</v>
      </c>
      <c r="K550" s="105">
        <v>43009</v>
      </c>
      <c r="L550" s="105">
        <v>43100</v>
      </c>
      <c r="M550" s="42">
        <v>1500</v>
      </c>
      <c r="N550" s="48">
        <v>0</v>
      </c>
      <c r="O550" s="106">
        <v>0</v>
      </c>
      <c r="P550" s="42">
        <f t="shared" si="29"/>
        <v>0</v>
      </c>
      <c r="Q550" s="42">
        <f t="shared" si="30"/>
        <v>0</v>
      </c>
      <c r="R550" s="210"/>
      <c r="S550" s="108"/>
      <c r="T550" s="108"/>
      <c r="U550" s="1"/>
      <c r="V550" s="108"/>
      <c r="W550" s="1"/>
      <c r="X550" s="1"/>
      <c r="Y550" s="99"/>
    </row>
    <row r="551" spans="1:25" ht="60" x14ac:dyDescent="0.25">
      <c r="A551" s="103" t="s">
        <v>3691</v>
      </c>
      <c r="B551" s="72" t="s">
        <v>3719</v>
      </c>
      <c r="C551" s="72" t="s">
        <v>1923</v>
      </c>
      <c r="D551" s="104" t="s">
        <v>1922</v>
      </c>
      <c r="E551" s="39" t="s">
        <v>3720</v>
      </c>
      <c r="F551" s="47" t="s">
        <v>3522</v>
      </c>
      <c r="G551" s="41" t="s">
        <v>1927</v>
      </c>
      <c r="H551" s="40" t="s">
        <v>9</v>
      </c>
      <c r="I551" s="43">
        <v>11</v>
      </c>
      <c r="J551" s="44">
        <v>43009</v>
      </c>
      <c r="K551" s="105">
        <v>43009</v>
      </c>
      <c r="L551" s="105">
        <v>43100</v>
      </c>
      <c r="M551" s="42">
        <v>1</v>
      </c>
      <c r="N551" s="53">
        <v>1</v>
      </c>
      <c r="O551" s="106">
        <v>0</v>
      </c>
      <c r="P551" s="42">
        <f t="shared" si="29"/>
        <v>1</v>
      </c>
      <c r="Q551" s="42">
        <f t="shared" si="30"/>
        <v>100</v>
      </c>
      <c r="R551" s="210"/>
      <c r="S551" s="108">
        <f>VLOOKUP(C551,'[7]Sumado depto y gestion incorp1'!$A$2:$C$297,3,FALSE)</f>
        <v>359156209</v>
      </c>
      <c r="T551" s="108">
        <f>VLOOKUP(C551,'[7]Sumado depto y gestion incorp1'!$A$2:$D$297,4,FALSE)</f>
        <v>0</v>
      </c>
      <c r="U551" s="1">
        <f>VLOOKUP(C551,'[7]Sumado depto y gestion incorp1'!$A$2:$F$297,6,FALSE)</f>
        <v>228126171</v>
      </c>
      <c r="V551" s="108">
        <f>VLOOKUP(C551,'[7]Sumado depto y gestion incorp1'!$A$2:$G$297,7,FALSE)</f>
        <v>0</v>
      </c>
      <c r="W551" s="1">
        <f t="shared" si="31"/>
        <v>359156209</v>
      </c>
      <c r="X551" s="1">
        <f t="shared" si="32"/>
        <v>228126171</v>
      </c>
      <c r="Y551" s="99"/>
    </row>
    <row r="552" spans="1:25" ht="45" x14ac:dyDescent="0.25">
      <c r="A552" s="103" t="s">
        <v>3691</v>
      </c>
      <c r="B552" s="72"/>
      <c r="C552" s="72"/>
      <c r="D552" s="104"/>
      <c r="E552" s="39"/>
      <c r="F552" s="47" t="s">
        <v>3524</v>
      </c>
      <c r="G552" s="41" t="s">
        <v>1926</v>
      </c>
      <c r="H552" s="40" t="s">
        <v>9</v>
      </c>
      <c r="I552" s="43">
        <v>11</v>
      </c>
      <c r="J552" s="44">
        <v>43009</v>
      </c>
      <c r="K552" s="105">
        <v>43009</v>
      </c>
      <c r="L552" s="105">
        <v>43100</v>
      </c>
      <c r="M552" s="42">
        <v>1</v>
      </c>
      <c r="N552" s="53">
        <v>2</v>
      </c>
      <c r="O552" s="106">
        <v>0</v>
      </c>
      <c r="P552" s="42">
        <f t="shared" si="29"/>
        <v>2</v>
      </c>
      <c r="Q552" s="42">
        <f t="shared" si="30"/>
        <v>200</v>
      </c>
      <c r="R552" s="210"/>
      <c r="S552" s="108"/>
      <c r="T552" s="108"/>
      <c r="U552" s="1"/>
      <c r="V552" s="108"/>
      <c r="W552" s="1"/>
      <c r="X552" s="1"/>
      <c r="Y552" s="99"/>
    </row>
    <row r="553" spans="1:25" ht="45" x14ac:dyDescent="0.25">
      <c r="A553" s="103" t="s">
        <v>3691</v>
      </c>
      <c r="B553" s="72"/>
      <c r="C553" s="72"/>
      <c r="D553" s="104"/>
      <c r="E553" s="39"/>
      <c r="F553" s="47" t="s">
        <v>3528</v>
      </c>
      <c r="G553" s="41" t="s">
        <v>1925</v>
      </c>
      <c r="H553" s="40" t="s">
        <v>9</v>
      </c>
      <c r="I553" s="43">
        <v>11</v>
      </c>
      <c r="J553" s="44">
        <v>43009</v>
      </c>
      <c r="K553" s="105">
        <v>43009</v>
      </c>
      <c r="L553" s="105">
        <v>43100</v>
      </c>
      <c r="M553" s="42">
        <v>1</v>
      </c>
      <c r="N553" s="53">
        <v>1</v>
      </c>
      <c r="O553" s="106">
        <v>0</v>
      </c>
      <c r="P553" s="42">
        <f t="shared" si="29"/>
        <v>1</v>
      </c>
      <c r="Q553" s="42">
        <f t="shared" si="30"/>
        <v>100</v>
      </c>
      <c r="R553" s="210"/>
      <c r="S553" s="108"/>
      <c r="T553" s="108"/>
      <c r="U553" s="1"/>
      <c r="V553" s="108"/>
      <c r="W553" s="1"/>
      <c r="X553" s="1"/>
      <c r="Y553" s="99"/>
    </row>
    <row r="554" spans="1:25" ht="45" x14ac:dyDescent="0.25">
      <c r="A554" s="103" t="s">
        <v>3691</v>
      </c>
      <c r="B554" s="72"/>
      <c r="C554" s="72"/>
      <c r="D554" s="104"/>
      <c r="E554" s="39"/>
      <c r="F554" s="47" t="s">
        <v>3563</v>
      </c>
      <c r="G554" s="41" t="s">
        <v>1924</v>
      </c>
      <c r="H554" s="40" t="s">
        <v>3521</v>
      </c>
      <c r="I554" s="43">
        <v>12</v>
      </c>
      <c r="J554" s="44">
        <v>43009</v>
      </c>
      <c r="K554" s="105">
        <v>43009</v>
      </c>
      <c r="L554" s="105">
        <v>43100</v>
      </c>
      <c r="M554" s="42">
        <v>2</v>
      </c>
      <c r="N554" s="48">
        <v>0</v>
      </c>
      <c r="O554" s="106">
        <v>2</v>
      </c>
      <c r="P554" s="42">
        <f t="shared" si="29"/>
        <v>2</v>
      </c>
      <c r="Q554" s="42">
        <f t="shared" si="30"/>
        <v>100</v>
      </c>
      <c r="R554" s="210"/>
      <c r="S554" s="108"/>
      <c r="T554" s="108"/>
      <c r="U554" s="1"/>
      <c r="V554" s="108"/>
      <c r="W554" s="1"/>
      <c r="X554" s="1"/>
      <c r="Y554" s="99"/>
    </row>
    <row r="555" spans="1:25" ht="120" x14ac:dyDescent="0.25">
      <c r="A555" s="103" t="s">
        <v>3691</v>
      </c>
      <c r="B555" s="72" t="s">
        <v>3721</v>
      </c>
      <c r="C555" s="72" t="s">
        <v>628</v>
      </c>
      <c r="D555" s="104" t="s">
        <v>1716</v>
      </c>
      <c r="E555" s="39" t="s">
        <v>3722</v>
      </c>
      <c r="F555" s="47" t="s">
        <v>3575</v>
      </c>
      <c r="G555" s="41" t="s">
        <v>629</v>
      </c>
      <c r="H555" s="40" t="s">
        <v>20</v>
      </c>
      <c r="I555" s="43">
        <v>12</v>
      </c>
      <c r="J555" s="44">
        <v>43009</v>
      </c>
      <c r="K555" s="105">
        <v>43009</v>
      </c>
      <c r="L555" s="105">
        <v>43100</v>
      </c>
      <c r="M555" s="42">
        <v>100</v>
      </c>
      <c r="N555" s="48">
        <v>80</v>
      </c>
      <c r="O555" s="106">
        <v>20</v>
      </c>
      <c r="P555" s="42">
        <f t="shared" si="29"/>
        <v>100</v>
      </c>
      <c r="Q555" s="42">
        <f t="shared" si="30"/>
        <v>100</v>
      </c>
      <c r="R555" s="210" t="s">
        <v>8163</v>
      </c>
      <c r="S555" s="108">
        <f>VLOOKUP(C555,'[7]Sumado depto y gestion incorp1'!$A$2:$C$297,3,FALSE)</f>
        <v>2000000000</v>
      </c>
      <c r="T555" s="108">
        <f>VLOOKUP(C555,'[7]Sumado depto y gestion incorp1'!$A$2:$D$297,4,FALSE)</f>
        <v>0</v>
      </c>
      <c r="U555" s="1">
        <f>VLOOKUP(C555,'[7]Sumado depto y gestion incorp1'!$A$2:$F$297,6,FALSE)</f>
        <v>2000000000</v>
      </c>
      <c r="V555" s="108">
        <f>VLOOKUP(C555,'[7]Sumado depto y gestion incorp1'!$A$2:$G$297,7,FALSE)</f>
        <v>0</v>
      </c>
      <c r="W555" s="1">
        <f t="shared" si="31"/>
        <v>2000000000</v>
      </c>
      <c r="X555" s="1">
        <f t="shared" si="32"/>
        <v>2000000000</v>
      </c>
      <c r="Y555" s="99"/>
    </row>
    <row r="556" spans="1:25" ht="45" x14ac:dyDescent="0.25">
      <c r="A556" s="103" t="s">
        <v>3691</v>
      </c>
      <c r="B556" s="72"/>
      <c r="C556" s="72"/>
      <c r="D556" s="104"/>
      <c r="E556" s="39"/>
      <c r="F556" s="47" t="s">
        <v>3517</v>
      </c>
      <c r="G556" s="41" t="s">
        <v>630</v>
      </c>
      <c r="H556" s="40" t="s">
        <v>20</v>
      </c>
      <c r="I556" s="43">
        <v>12</v>
      </c>
      <c r="J556" s="44">
        <v>43009</v>
      </c>
      <c r="K556" s="105">
        <v>43009</v>
      </c>
      <c r="L556" s="105">
        <v>43100</v>
      </c>
      <c r="M556" s="42">
        <v>100</v>
      </c>
      <c r="N556" s="48">
        <v>25</v>
      </c>
      <c r="O556" s="106">
        <v>75</v>
      </c>
      <c r="P556" s="42">
        <f t="shared" si="29"/>
        <v>100</v>
      </c>
      <c r="Q556" s="42">
        <f t="shared" si="30"/>
        <v>100</v>
      </c>
      <c r="R556" s="210"/>
      <c r="S556" s="108"/>
      <c r="T556" s="108"/>
      <c r="U556" s="1"/>
      <c r="V556" s="108"/>
      <c r="W556" s="1"/>
      <c r="X556" s="1"/>
      <c r="Y556" s="99"/>
    </row>
    <row r="557" spans="1:25" ht="45" x14ac:dyDescent="0.25">
      <c r="A557" s="103" t="s">
        <v>3691</v>
      </c>
      <c r="B557" s="72"/>
      <c r="C557" s="72"/>
      <c r="D557" s="104"/>
      <c r="E557" s="39"/>
      <c r="F557" s="47" t="s">
        <v>3518</v>
      </c>
      <c r="G557" s="41" t="s">
        <v>631</v>
      </c>
      <c r="H557" s="40" t="s">
        <v>20</v>
      </c>
      <c r="I557" s="43">
        <v>12</v>
      </c>
      <c r="J557" s="44">
        <v>43009</v>
      </c>
      <c r="K557" s="105">
        <v>43009</v>
      </c>
      <c r="L557" s="105">
        <v>43100</v>
      </c>
      <c r="M557" s="42">
        <v>100</v>
      </c>
      <c r="N557" s="48">
        <v>84</v>
      </c>
      <c r="O557" s="106">
        <v>16</v>
      </c>
      <c r="P557" s="42">
        <f t="shared" si="29"/>
        <v>100</v>
      </c>
      <c r="Q557" s="42">
        <f t="shared" si="30"/>
        <v>100</v>
      </c>
      <c r="R557" s="210"/>
      <c r="S557" s="108"/>
      <c r="T557" s="108"/>
      <c r="U557" s="1"/>
      <c r="V557" s="108"/>
      <c r="W557" s="1"/>
      <c r="X557" s="1"/>
      <c r="Y557" s="99"/>
    </row>
    <row r="558" spans="1:25" ht="45" x14ac:dyDescent="0.25">
      <c r="A558" s="103" t="s">
        <v>3691</v>
      </c>
      <c r="B558" s="72"/>
      <c r="C558" s="72"/>
      <c r="D558" s="104"/>
      <c r="E558" s="39"/>
      <c r="F558" s="47" t="s">
        <v>3519</v>
      </c>
      <c r="G558" s="41" t="s">
        <v>632</v>
      </c>
      <c r="H558" s="40" t="s">
        <v>20</v>
      </c>
      <c r="I558" s="43">
        <v>12</v>
      </c>
      <c r="J558" s="44">
        <v>43009</v>
      </c>
      <c r="K558" s="105">
        <v>43009</v>
      </c>
      <c r="L558" s="105">
        <v>43100</v>
      </c>
      <c r="M558" s="42">
        <v>100</v>
      </c>
      <c r="N558" s="48">
        <v>0</v>
      </c>
      <c r="O558" s="106">
        <v>0</v>
      </c>
      <c r="P558" s="42">
        <f t="shared" si="29"/>
        <v>0</v>
      </c>
      <c r="Q558" s="42">
        <f t="shared" si="30"/>
        <v>0</v>
      </c>
      <c r="R558" s="210"/>
      <c r="S558" s="108"/>
      <c r="T558" s="108"/>
      <c r="U558" s="1"/>
      <c r="V558" s="108"/>
      <c r="W558" s="1"/>
      <c r="X558" s="1"/>
      <c r="Y558" s="99"/>
    </row>
    <row r="559" spans="1:25" ht="45" x14ac:dyDescent="0.25">
      <c r="A559" s="103" t="s">
        <v>3691</v>
      </c>
      <c r="B559" s="72"/>
      <c r="C559" s="72"/>
      <c r="D559" s="104"/>
      <c r="E559" s="39"/>
      <c r="F559" s="47" t="s">
        <v>3544</v>
      </c>
      <c r="G559" s="41" t="s">
        <v>633</v>
      </c>
      <c r="H559" s="40" t="s">
        <v>20</v>
      </c>
      <c r="I559" s="43">
        <v>12</v>
      </c>
      <c r="J559" s="44">
        <v>43009</v>
      </c>
      <c r="K559" s="105">
        <v>43009</v>
      </c>
      <c r="L559" s="105">
        <v>43100</v>
      </c>
      <c r="M559" s="42">
        <v>100</v>
      </c>
      <c r="N559" s="48">
        <v>40</v>
      </c>
      <c r="O559" s="194">
        <v>60</v>
      </c>
      <c r="P559" s="42">
        <f t="shared" si="29"/>
        <v>100</v>
      </c>
      <c r="Q559" s="42">
        <f t="shared" si="30"/>
        <v>100</v>
      </c>
      <c r="R559" s="210"/>
      <c r="S559" s="108"/>
      <c r="T559" s="108"/>
      <c r="U559" s="1"/>
      <c r="V559" s="108"/>
      <c r="W559" s="1"/>
      <c r="X559" s="1"/>
      <c r="Y559" s="99"/>
    </row>
    <row r="560" spans="1:25" ht="45" x14ac:dyDescent="0.25">
      <c r="A560" s="103" t="s">
        <v>3691</v>
      </c>
      <c r="B560" s="72"/>
      <c r="C560" s="72"/>
      <c r="D560" s="104"/>
      <c r="E560" s="39"/>
      <c r="F560" s="47" t="s">
        <v>3545</v>
      </c>
      <c r="G560" s="41" t="s">
        <v>634</v>
      </c>
      <c r="H560" s="40" t="s">
        <v>9</v>
      </c>
      <c r="I560" s="43">
        <v>12</v>
      </c>
      <c r="J560" s="44">
        <v>43009</v>
      </c>
      <c r="K560" s="105">
        <v>43009</v>
      </c>
      <c r="L560" s="105">
        <v>43100</v>
      </c>
      <c r="M560" s="42">
        <v>1</v>
      </c>
      <c r="N560" s="48">
        <v>0</v>
      </c>
      <c r="O560" s="106">
        <v>1</v>
      </c>
      <c r="P560" s="42">
        <f t="shared" si="29"/>
        <v>1</v>
      </c>
      <c r="Q560" s="42">
        <f t="shared" si="30"/>
        <v>100</v>
      </c>
      <c r="R560" s="210"/>
      <c r="S560" s="108"/>
      <c r="T560" s="108"/>
      <c r="U560" s="1"/>
      <c r="V560" s="108"/>
      <c r="W560" s="1"/>
      <c r="X560" s="1"/>
      <c r="Y560" s="99"/>
    </row>
    <row r="561" spans="1:25" ht="45" x14ac:dyDescent="0.25">
      <c r="A561" s="103" t="s">
        <v>3691</v>
      </c>
      <c r="B561" s="72"/>
      <c r="C561" s="72"/>
      <c r="D561" s="104"/>
      <c r="E561" s="39"/>
      <c r="F561" s="47" t="s">
        <v>3546</v>
      </c>
      <c r="G561" s="41" t="s">
        <v>635</v>
      </c>
      <c r="H561" s="40" t="s">
        <v>20</v>
      </c>
      <c r="I561" s="43">
        <v>12</v>
      </c>
      <c r="J561" s="44">
        <v>43009</v>
      </c>
      <c r="K561" s="105">
        <v>43009</v>
      </c>
      <c r="L561" s="105">
        <v>43100</v>
      </c>
      <c r="M561" s="42">
        <v>100</v>
      </c>
      <c r="N561" s="48">
        <v>60</v>
      </c>
      <c r="O561" s="194">
        <v>40</v>
      </c>
      <c r="P561" s="42">
        <f t="shared" si="29"/>
        <v>100</v>
      </c>
      <c r="Q561" s="42">
        <f t="shared" si="30"/>
        <v>100</v>
      </c>
      <c r="R561" s="210"/>
      <c r="S561" s="108"/>
      <c r="T561" s="108"/>
      <c r="U561" s="1"/>
      <c r="V561" s="108"/>
      <c r="W561" s="1"/>
      <c r="X561" s="1"/>
      <c r="Y561" s="99"/>
    </row>
    <row r="562" spans="1:25" ht="75" x14ac:dyDescent="0.25">
      <c r="A562" s="103" t="s">
        <v>3691</v>
      </c>
      <c r="B562" s="72" t="s">
        <v>3701</v>
      </c>
      <c r="C562" s="72" t="s">
        <v>623</v>
      </c>
      <c r="D562" s="104" t="s">
        <v>1715</v>
      </c>
      <c r="E562" s="39" t="s">
        <v>3723</v>
      </c>
      <c r="F562" s="47" t="s">
        <v>3518</v>
      </c>
      <c r="G562" s="41" t="s">
        <v>624</v>
      </c>
      <c r="H562" s="40" t="s">
        <v>9</v>
      </c>
      <c r="I562" s="43">
        <v>10</v>
      </c>
      <c r="J562" s="44">
        <v>43009</v>
      </c>
      <c r="K562" s="105">
        <v>43009</v>
      </c>
      <c r="L562" s="105">
        <v>43100</v>
      </c>
      <c r="M562" s="42">
        <v>18801</v>
      </c>
      <c r="N562" s="48">
        <v>17598</v>
      </c>
      <c r="O562" s="194">
        <v>3399</v>
      </c>
      <c r="P562" s="42">
        <f t="shared" si="29"/>
        <v>20997</v>
      </c>
      <c r="Q562" s="42">
        <f t="shared" si="30"/>
        <v>111.68022977501198</v>
      </c>
      <c r="R562" s="210" t="s">
        <v>8164</v>
      </c>
      <c r="S562" s="108">
        <f>VLOOKUP(C562,'[7]Sumado depto y gestion incorp1'!$A$2:$C$297,3,FALSE)</f>
        <v>11018952209</v>
      </c>
      <c r="T562" s="108">
        <f>VLOOKUP(C562,'[7]Sumado depto y gestion incorp1'!$A$2:$D$297,4,FALSE)</f>
        <v>33980339165</v>
      </c>
      <c r="U562" s="1">
        <f>VLOOKUP(C562,'[7]Sumado depto y gestion incorp1'!$A$2:$F$297,6,FALSE)</f>
        <v>7531615569</v>
      </c>
      <c r="V562" s="108">
        <f>VLOOKUP(C562,'[7]Sumado depto y gestion incorp1'!$A$2:$G$297,7,FALSE)</f>
        <v>28126691807</v>
      </c>
      <c r="W562" s="1">
        <f t="shared" si="31"/>
        <v>44999291374</v>
      </c>
      <c r="X562" s="1">
        <f t="shared" si="32"/>
        <v>35658307376</v>
      </c>
      <c r="Y562" s="99"/>
    </row>
    <row r="563" spans="1:25" ht="45" x14ac:dyDescent="0.25">
      <c r="A563" s="103" t="s">
        <v>3691</v>
      </c>
      <c r="B563" s="72"/>
      <c r="C563" s="72"/>
      <c r="D563" s="104"/>
      <c r="E563" s="39"/>
      <c r="F563" s="47" t="s">
        <v>3519</v>
      </c>
      <c r="G563" s="41" t="s">
        <v>625</v>
      </c>
      <c r="H563" s="40" t="s">
        <v>9</v>
      </c>
      <c r="I563" s="43">
        <v>12</v>
      </c>
      <c r="J563" s="44">
        <v>43009</v>
      </c>
      <c r="K563" s="105">
        <v>43009</v>
      </c>
      <c r="L563" s="105">
        <v>43100</v>
      </c>
      <c r="M563" s="42">
        <v>33</v>
      </c>
      <c r="N563" s="48">
        <v>214</v>
      </c>
      <c r="O563" s="106">
        <v>0</v>
      </c>
      <c r="P563" s="42">
        <f t="shared" si="29"/>
        <v>214</v>
      </c>
      <c r="Q563" s="42">
        <f t="shared" si="30"/>
        <v>648.4848484848485</v>
      </c>
      <c r="R563" s="210"/>
      <c r="S563" s="108"/>
      <c r="T563" s="108"/>
      <c r="U563" s="1"/>
      <c r="V563" s="108"/>
      <c r="W563" s="1"/>
      <c r="X563" s="1"/>
      <c r="Y563" s="99"/>
    </row>
    <row r="564" spans="1:25" ht="45" x14ac:dyDescent="0.25">
      <c r="A564" s="103" t="s">
        <v>3691</v>
      </c>
      <c r="B564" s="72"/>
      <c r="C564" s="72"/>
      <c r="D564" s="104"/>
      <c r="E564" s="39"/>
      <c r="F564" s="47" t="s">
        <v>3545</v>
      </c>
      <c r="G564" s="41" t="s">
        <v>627</v>
      </c>
      <c r="H564" s="40" t="s">
        <v>9</v>
      </c>
      <c r="I564" s="43">
        <v>12</v>
      </c>
      <c r="J564" s="44">
        <v>43009</v>
      </c>
      <c r="K564" s="105">
        <v>43009</v>
      </c>
      <c r="L564" s="105">
        <v>43100</v>
      </c>
      <c r="M564" s="42">
        <v>25</v>
      </c>
      <c r="N564" s="48">
        <v>25</v>
      </c>
      <c r="O564" s="106">
        <v>0</v>
      </c>
      <c r="P564" s="42">
        <f t="shared" si="29"/>
        <v>25</v>
      </c>
      <c r="Q564" s="42">
        <f t="shared" si="30"/>
        <v>100</v>
      </c>
      <c r="R564" s="210"/>
      <c r="S564" s="108"/>
      <c r="T564" s="108"/>
      <c r="U564" s="1"/>
      <c r="V564" s="108"/>
      <c r="W564" s="1"/>
      <c r="X564" s="1"/>
      <c r="Y564" s="99"/>
    </row>
    <row r="565" spans="1:25" ht="45" x14ac:dyDescent="0.25">
      <c r="A565" s="103" t="s">
        <v>3691</v>
      </c>
      <c r="B565" s="72"/>
      <c r="C565" s="72"/>
      <c r="D565" s="104"/>
      <c r="E565" s="39"/>
      <c r="F565" s="47" t="s">
        <v>3500</v>
      </c>
      <c r="G565" s="41" t="s">
        <v>3724</v>
      </c>
      <c r="H565" s="40" t="s">
        <v>3521</v>
      </c>
      <c r="I565" s="43">
        <v>10</v>
      </c>
      <c r="J565" s="44">
        <v>43009</v>
      </c>
      <c r="K565" s="105">
        <v>43009</v>
      </c>
      <c r="L565" s="105">
        <v>43100</v>
      </c>
      <c r="M565" s="42">
        <v>336</v>
      </c>
      <c r="N565" s="48">
        <v>87</v>
      </c>
      <c r="O565" s="106">
        <v>215</v>
      </c>
      <c r="P565" s="42">
        <f t="shared" si="29"/>
        <v>302</v>
      </c>
      <c r="Q565" s="42">
        <f t="shared" si="30"/>
        <v>89.88095238095238</v>
      </c>
      <c r="R565" s="210"/>
      <c r="S565" s="108"/>
      <c r="T565" s="108"/>
      <c r="U565" s="1"/>
      <c r="V565" s="108"/>
      <c r="W565" s="1"/>
      <c r="X565" s="1"/>
      <c r="Y565" s="99"/>
    </row>
    <row r="566" spans="1:25" ht="45" x14ac:dyDescent="0.25">
      <c r="A566" s="103" t="s">
        <v>3691</v>
      </c>
      <c r="B566" s="72"/>
      <c r="C566" s="72"/>
      <c r="D566" s="104"/>
      <c r="E566" s="39"/>
      <c r="F566" s="47" t="s">
        <v>3502</v>
      </c>
      <c r="G566" s="41" t="s">
        <v>2012</v>
      </c>
      <c r="H566" s="40" t="s">
        <v>3521</v>
      </c>
      <c r="I566" s="43">
        <v>5</v>
      </c>
      <c r="J566" s="44">
        <v>43009</v>
      </c>
      <c r="K566" s="105">
        <v>43009</v>
      </c>
      <c r="L566" s="105">
        <v>43100</v>
      </c>
      <c r="M566" s="42">
        <v>4</v>
      </c>
      <c r="N566" s="48">
        <v>0</v>
      </c>
      <c r="O566" s="106">
        <v>4</v>
      </c>
      <c r="P566" s="42">
        <f t="shared" si="29"/>
        <v>4</v>
      </c>
      <c r="Q566" s="42">
        <f t="shared" si="30"/>
        <v>100</v>
      </c>
      <c r="R566" s="210"/>
      <c r="S566" s="108"/>
      <c r="T566" s="108"/>
      <c r="U566" s="1"/>
      <c r="V566" s="108"/>
      <c r="W566" s="1"/>
      <c r="X566" s="1"/>
      <c r="Y566" s="99"/>
    </row>
    <row r="567" spans="1:25" ht="45" x14ac:dyDescent="0.25">
      <c r="A567" s="103" t="s">
        <v>3691</v>
      </c>
      <c r="B567" s="72"/>
      <c r="C567" s="72"/>
      <c r="D567" s="104"/>
      <c r="E567" s="39"/>
      <c r="F567" s="47" t="s">
        <v>3504</v>
      </c>
      <c r="G567" s="41" t="s">
        <v>3725</v>
      </c>
      <c r="H567" s="40" t="s">
        <v>470</v>
      </c>
      <c r="I567" s="43">
        <v>6</v>
      </c>
      <c r="J567" s="44">
        <v>43009</v>
      </c>
      <c r="K567" s="105">
        <v>43009</v>
      </c>
      <c r="L567" s="105">
        <v>43100</v>
      </c>
      <c r="M567" s="42">
        <v>5</v>
      </c>
      <c r="N567" s="48">
        <v>2</v>
      </c>
      <c r="O567" s="106">
        <v>3</v>
      </c>
      <c r="P567" s="42">
        <f t="shared" si="29"/>
        <v>5</v>
      </c>
      <c r="Q567" s="42">
        <f t="shared" si="30"/>
        <v>100</v>
      </c>
      <c r="R567" s="210"/>
      <c r="S567" s="108"/>
      <c r="T567" s="108"/>
      <c r="U567" s="1"/>
      <c r="V567" s="108"/>
      <c r="W567" s="1"/>
      <c r="X567" s="1"/>
      <c r="Y567" s="99"/>
    </row>
    <row r="568" spans="1:25" ht="45" x14ac:dyDescent="0.25">
      <c r="A568" s="103" t="s">
        <v>3691</v>
      </c>
      <c r="B568" s="72"/>
      <c r="C568" s="72"/>
      <c r="D568" s="104"/>
      <c r="E568" s="39"/>
      <c r="F568" s="47" t="s">
        <v>3506</v>
      </c>
      <c r="G568" s="41" t="s">
        <v>3706</v>
      </c>
      <c r="H568" s="40" t="s">
        <v>3521</v>
      </c>
      <c r="I568" s="43">
        <v>10</v>
      </c>
      <c r="J568" s="44">
        <v>43009</v>
      </c>
      <c r="K568" s="105">
        <v>43009</v>
      </c>
      <c r="L568" s="105">
        <v>43100</v>
      </c>
      <c r="M568" s="42">
        <v>1880</v>
      </c>
      <c r="N568" s="48">
        <v>306</v>
      </c>
      <c r="O568" s="194">
        <v>1827</v>
      </c>
      <c r="P568" s="42">
        <f t="shared" si="29"/>
        <v>2133</v>
      </c>
      <c r="Q568" s="42">
        <f t="shared" si="30"/>
        <v>113.45744680851064</v>
      </c>
      <c r="R568" s="210"/>
      <c r="S568" s="108"/>
      <c r="T568" s="108"/>
      <c r="U568" s="1"/>
      <c r="V568" s="108"/>
      <c r="W568" s="1"/>
      <c r="X568" s="1"/>
      <c r="Y568" s="99"/>
    </row>
    <row r="569" spans="1:25" ht="45" x14ac:dyDescent="0.25">
      <c r="A569" s="103" t="s">
        <v>3691</v>
      </c>
      <c r="B569" s="72"/>
      <c r="C569" s="72"/>
      <c r="D569" s="104"/>
      <c r="E569" s="39"/>
      <c r="F569" s="47" t="s">
        <v>3508</v>
      </c>
      <c r="G569" s="41" t="s">
        <v>3726</v>
      </c>
      <c r="H569" s="40" t="s">
        <v>3521</v>
      </c>
      <c r="I569" s="43">
        <v>6</v>
      </c>
      <c r="J569" s="44">
        <v>43009</v>
      </c>
      <c r="K569" s="105">
        <v>43009</v>
      </c>
      <c r="L569" s="105">
        <v>43100</v>
      </c>
      <c r="M569" s="42">
        <v>58</v>
      </c>
      <c r="N569" s="48">
        <v>58</v>
      </c>
      <c r="O569" s="106">
        <v>0</v>
      </c>
      <c r="P569" s="42">
        <f t="shared" ref="P569:P632" si="33">N569+O569</f>
        <v>58</v>
      </c>
      <c r="Q569" s="42">
        <f t="shared" ref="Q569:Q632" si="34">P569/M569*100</f>
        <v>100</v>
      </c>
      <c r="R569" s="210"/>
      <c r="S569" s="108"/>
      <c r="T569" s="108"/>
      <c r="U569" s="1"/>
      <c r="V569" s="108"/>
      <c r="W569" s="1"/>
      <c r="X569" s="1"/>
      <c r="Y569" s="99"/>
    </row>
    <row r="570" spans="1:25" ht="45" x14ac:dyDescent="0.25">
      <c r="A570" s="103" t="s">
        <v>3691</v>
      </c>
      <c r="B570" s="72"/>
      <c r="C570" s="72"/>
      <c r="D570" s="104"/>
      <c r="E570" s="39"/>
      <c r="F570" s="47" t="s">
        <v>3510</v>
      </c>
      <c r="G570" s="41" t="s">
        <v>3727</v>
      </c>
      <c r="H570" s="40" t="s">
        <v>3521</v>
      </c>
      <c r="I570" s="43">
        <v>8</v>
      </c>
      <c r="J570" s="44">
        <v>43009</v>
      </c>
      <c r="K570" s="105">
        <v>43009</v>
      </c>
      <c r="L570" s="105">
        <v>43100</v>
      </c>
      <c r="M570" s="42">
        <v>10</v>
      </c>
      <c r="N570" s="48">
        <v>10</v>
      </c>
      <c r="O570" s="106">
        <v>10</v>
      </c>
      <c r="P570" s="42">
        <f t="shared" si="33"/>
        <v>20</v>
      </c>
      <c r="Q570" s="42">
        <f t="shared" si="34"/>
        <v>200</v>
      </c>
      <c r="R570" s="210"/>
      <c r="S570" s="108"/>
      <c r="T570" s="108"/>
      <c r="U570" s="1"/>
      <c r="V570" s="108"/>
      <c r="W570" s="1"/>
      <c r="X570" s="1"/>
      <c r="Y570" s="99"/>
    </row>
    <row r="571" spans="1:25" ht="45" x14ac:dyDescent="0.25">
      <c r="A571" s="103" t="s">
        <v>3691</v>
      </c>
      <c r="B571" s="72"/>
      <c r="C571" s="72"/>
      <c r="D571" s="104"/>
      <c r="E571" s="39"/>
      <c r="F571" s="47" t="s">
        <v>3512</v>
      </c>
      <c r="G571" s="41" t="s">
        <v>3728</v>
      </c>
      <c r="H571" s="40" t="s">
        <v>3521</v>
      </c>
      <c r="I571" s="43">
        <v>9</v>
      </c>
      <c r="J571" s="44">
        <v>43009</v>
      </c>
      <c r="K571" s="105">
        <v>43009</v>
      </c>
      <c r="L571" s="105">
        <v>43100</v>
      </c>
      <c r="M571" s="42">
        <v>151</v>
      </c>
      <c r="N571" s="48">
        <v>151</v>
      </c>
      <c r="O571" s="106">
        <v>0</v>
      </c>
      <c r="P571" s="42">
        <f t="shared" si="33"/>
        <v>151</v>
      </c>
      <c r="Q571" s="42">
        <f t="shared" si="34"/>
        <v>100</v>
      </c>
      <c r="R571" s="210"/>
      <c r="S571" s="108"/>
      <c r="T571" s="108"/>
      <c r="U571" s="1"/>
      <c r="V571" s="108"/>
      <c r="W571" s="1"/>
      <c r="X571" s="1"/>
      <c r="Y571" s="99"/>
    </row>
    <row r="572" spans="1:25" ht="45" x14ac:dyDescent="0.25">
      <c r="A572" s="103" t="s">
        <v>3691</v>
      </c>
      <c r="B572" s="72"/>
      <c r="C572" s="72"/>
      <c r="D572" s="104"/>
      <c r="E572" s="39"/>
      <c r="F572" s="47" t="s">
        <v>3514</v>
      </c>
      <c r="G572" s="41" t="s">
        <v>3729</v>
      </c>
      <c r="H572" s="40" t="s">
        <v>3521</v>
      </c>
      <c r="I572" s="43">
        <v>5</v>
      </c>
      <c r="J572" s="44">
        <v>43009</v>
      </c>
      <c r="K572" s="105">
        <v>43009</v>
      </c>
      <c r="L572" s="105">
        <v>43100</v>
      </c>
      <c r="M572" s="42">
        <v>26</v>
      </c>
      <c r="N572" s="48">
        <v>26</v>
      </c>
      <c r="O572" s="106">
        <v>0</v>
      </c>
      <c r="P572" s="42">
        <f t="shared" si="33"/>
        <v>26</v>
      </c>
      <c r="Q572" s="42">
        <f t="shared" si="34"/>
        <v>100</v>
      </c>
      <c r="R572" s="210"/>
      <c r="S572" s="108"/>
      <c r="T572" s="108"/>
      <c r="U572" s="1"/>
      <c r="V572" s="108"/>
      <c r="W572" s="1"/>
      <c r="X572" s="1"/>
      <c r="Y572" s="99"/>
    </row>
    <row r="573" spans="1:25" ht="45" x14ac:dyDescent="0.25">
      <c r="A573" s="103" t="s">
        <v>3691</v>
      </c>
      <c r="B573" s="72"/>
      <c r="C573" s="72"/>
      <c r="D573" s="104"/>
      <c r="E573" s="39"/>
      <c r="F573" s="47" t="s">
        <v>3534</v>
      </c>
      <c r="G573" s="41" t="s">
        <v>3730</v>
      </c>
      <c r="H573" s="40" t="s">
        <v>3521</v>
      </c>
      <c r="I573" s="43">
        <v>8</v>
      </c>
      <c r="J573" s="44">
        <v>43009</v>
      </c>
      <c r="K573" s="105">
        <v>43009</v>
      </c>
      <c r="L573" s="105">
        <v>43100</v>
      </c>
      <c r="M573" s="42">
        <v>219</v>
      </c>
      <c r="N573" s="48">
        <v>0</v>
      </c>
      <c r="O573" s="106">
        <v>1535</v>
      </c>
      <c r="P573" s="42">
        <f t="shared" si="33"/>
        <v>1535</v>
      </c>
      <c r="Q573" s="42">
        <f t="shared" si="34"/>
        <v>700.91324200913243</v>
      </c>
      <c r="R573" s="210"/>
      <c r="S573" s="108"/>
      <c r="T573" s="108"/>
      <c r="U573" s="1"/>
      <c r="V573" s="108"/>
      <c r="W573" s="1"/>
      <c r="X573" s="1"/>
      <c r="Y573" s="99"/>
    </row>
    <row r="574" spans="1:25" ht="45" x14ac:dyDescent="0.25">
      <c r="A574" s="103" t="s">
        <v>3691</v>
      </c>
      <c r="B574" s="72"/>
      <c r="C574" s="72"/>
      <c r="D574" s="104"/>
      <c r="E574" s="39"/>
      <c r="F574" s="47" t="s">
        <v>3622</v>
      </c>
      <c r="G574" s="41" t="s">
        <v>3731</v>
      </c>
      <c r="H574" s="40" t="s">
        <v>3521</v>
      </c>
      <c r="I574" s="43">
        <v>6</v>
      </c>
      <c r="J574" s="44">
        <v>43009</v>
      </c>
      <c r="K574" s="105">
        <v>43009</v>
      </c>
      <c r="L574" s="105">
        <v>43100</v>
      </c>
      <c r="M574" s="42">
        <v>115</v>
      </c>
      <c r="N574" s="48">
        <v>0</v>
      </c>
      <c r="O574" s="106">
        <v>5700</v>
      </c>
      <c r="P574" s="42">
        <f t="shared" si="33"/>
        <v>5700</v>
      </c>
      <c r="Q574" s="42">
        <f t="shared" si="34"/>
        <v>4956.521739130435</v>
      </c>
      <c r="R574" s="210"/>
      <c r="S574" s="108"/>
      <c r="T574" s="108"/>
      <c r="U574" s="1"/>
      <c r="V574" s="108"/>
      <c r="W574" s="1"/>
      <c r="X574" s="1"/>
      <c r="Y574" s="99"/>
    </row>
    <row r="575" spans="1:25" ht="45" x14ac:dyDescent="0.25">
      <c r="A575" s="103" t="s">
        <v>3691</v>
      </c>
      <c r="B575" s="72"/>
      <c r="C575" s="72"/>
      <c r="D575" s="104"/>
      <c r="E575" s="39"/>
      <c r="F575" s="47" t="s">
        <v>3623</v>
      </c>
      <c r="G575" s="41" t="s">
        <v>3732</v>
      </c>
      <c r="H575" s="40" t="s">
        <v>3521</v>
      </c>
      <c r="I575" s="43">
        <v>6</v>
      </c>
      <c r="J575" s="44">
        <v>43009</v>
      </c>
      <c r="K575" s="105">
        <v>43009</v>
      </c>
      <c r="L575" s="105">
        <v>43100</v>
      </c>
      <c r="M575" s="42">
        <v>1</v>
      </c>
      <c r="N575" s="48">
        <v>0</v>
      </c>
      <c r="O575" s="106">
        <v>40</v>
      </c>
      <c r="P575" s="42">
        <f t="shared" si="33"/>
        <v>40</v>
      </c>
      <c r="Q575" s="42">
        <f t="shared" si="34"/>
        <v>4000</v>
      </c>
      <c r="R575" s="210"/>
      <c r="S575" s="108"/>
      <c r="T575" s="108"/>
      <c r="U575" s="1"/>
      <c r="V575" s="108"/>
      <c r="W575" s="1"/>
      <c r="X575" s="1"/>
      <c r="Y575" s="99"/>
    </row>
    <row r="576" spans="1:25" ht="75" x14ac:dyDescent="0.25">
      <c r="A576" s="103" t="s">
        <v>3691</v>
      </c>
      <c r="B576" s="183" t="s">
        <v>3709</v>
      </c>
      <c r="C576" s="183" t="s">
        <v>615</v>
      </c>
      <c r="D576" s="184" t="s">
        <v>1885</v>
      </c>
      <c r="E576" s="185" t="s">
        <v>3713</v>
      </c>
      <c r="F576" s="186">
        <v>0</v>
      </c>
      <c r="G576" s="211" t="s">
        <v>7556</v>
      </c>
      <c r="H576" s="180" t="s">
        <v>9</v>
      </c>
      <c r="I576" s="106">
        <v>4</v>
      </c>
      <c r="J576" s="44">
        <v>43009</v>
      </c>
      <c r="K576" s="105">
        <v>43009</v>
      </c>
      <c r="L576" s="105">
        <v>43100</v>
      </c>
      <c r="M576" s="113">
        <v>3</v>
      </c>
      <c r="N576" s="111">
        <v>1</v>
      </c>
      <c r="O576" s="106">
        <v>2</v>
      </c>
      <c r="P576" s="42">
        <f t="shared" si="33"/>
        <v>3</v>
      </c>
      <c r="Q576" s="42">
        <f t="shared" si="34"/>
        <v>100</v>
      </c>
      <c r="R576" s="210"/>
      <c r="S576" s="108">
        <f>VLOOKUP(C576,'[7]Sumado depto y gestion incorp1'!$A$2:$C$297,3,FALSE)</f>
        <v>693956627</v>
      </c>
      <c r="T576" s="108">
        <f>VLOOKUP(C576,'[7]Sumado depto y gestion incorp1'!$A$2:$D$297,4,FALSE)</f>
        <v>1684025603</v>
      </c>
      <c r="U576" s="1">
        <f>VLOOKUP(C576,'[7]Sumado depto y gestion incorp1'!$A$2:$F$297,6,FALSE)</f>
        <v>621367164</v>
      </c>
      <c r="V576" s="108">
        <f>VLOOKUP(C576,'[7]Sumado depto y gestion incorp1'!$A$2:$G$297,7,FALSE)</f>
        <v>1684025603</v>
      </c>
      <c r="W576" s="1">
        <f t="shared" si="31"/>
        <v>2377982230</v>
      </c>
      <c r="X576" s="1">
        <f t="shared" si="32"/>
        <v>2305392767</v>
      </c>
      <c r="Y576" s="99"/>
    </row>
    <row r="577" spans="1:25" ht="60" x14ac:dyDescent="0.25">
      <c r="A577" s="103" t="s">
        <v>3691</v>
      </c>
      <c r="B577" s="183" t="s">
        <v>3719</v>
      </c>
      <c r="C577" s="183" t="s">
        <v>1923</v>
      </c>
      <c r="D577" s="184" t="s">
        <v>1922</v>
      </c>
      <c r="E577" s="185" t="s">
        <v>3720</v>
      </c>
      <c r="F577" s="186">
        <v>0</v>
      </c>
      <c r="G577" s="211" t="s">
        <v>8165</v>
      </c>
      <c r="H577" s="180" t="s">
        <v>9</v>
      </c>
      <c r="I577" s="106">
        <v>11</v>
      </c>
      <c r="J577" s="44">
        <v>43009</v>
      </c>
      <c r="K577" s="105">
        <v>43009</v>
      </c>
      <c r="L577" s="105">
        <v>43100</v>
      </c>
      <c r="M577" s="113">
        <v>1</v>
      </c>
      <c r="N577" s="212">
        <v>1</v>
      </c>
      <c r="O577" s="106">
        <v>0</v>
      </c>
      <c r="P577" s="42">
        <f t="shared" si="33"/>
        <v>1</v>
      </c>
      <c r="Q577" s="42">
        <f t="shared" si="34"/>
        <v>100</v>
      </c>
      <c r="R577" s="210"/>
      <c r="S577" s="108">
        <f>VLOOKUP(C577,'[7]Sumado depto y gestion incorp1'!$A$2:$C$297,3,FALSE)</f>
        <v>359156209</v>
      </c>
      <c r="T577" s="108">
        <f>VLOOKUP(C577,'[7]Sumado depto y gestion incorp1'!$A$2:$D$297,4,FALSE)</f>
        <v>0</v>
      </c>
      <c r="U577" s="1">
        <f>VLOOKUP(C577,'[7]Sumado depto y gestion incorp1'!$A$2:$F$297,6,FALSE)</f>
        <v>228126171</v>
      </c>
      <c r="V577" s="108">
        <f>VLOOKUP(C577,'[7]Sumado depto y gestion incorp1'!$A$2:$G$297,7,FALSE)</f>
        <v>0</v>
      </c>
      <c r="W577" s="1">
        <f t="shared" si="31"/>
        <v>359156209</v>
      </c>
      <c r="X577" s="1">
        <f t="shared" si="32"/>
        <v>228126171</v>
      </c>
      <c r="Y577" s="99"/>
    </row>
    <row r="578" spans="1:25" ht="45" x14ac:dyDescent="0.25">
      <c r="A578" s="103" t="s">
        <v>3691</v>
      </c>
      <c r="B578" s="183"/>
      <c r="C578" s="183"/>
      <c r="D578" s="184"/>
      <c r="E578" s="185" t="s">
        <v>3723</v>
      </c>
      <c r="F578" s="186">
        <v>0</v>
      </c>
      <c r="G578" s="211" t="s">
        <v>8166</v>
      </c>
      <c r="H578" s="180" t="s">
        <v>3521</v>
      </c>
      <c r="I578" s="106">
        <v>10</v>
      </c>
      <c r="J578" s="44">
        <v>43009</v>
      </c>
      <c r="K578" s="105">
        <v>43009</v>
      </c>
      <c r="L578" s="105">
        <v>43100</v>
      </c>
      <c r="M578" s="113">
        <v>14</v>
      </c>
      <c r="N578" s="111">
        <v>7</v>
      </c>
      <c r="O578" s="106">
        <v>7</v>
      </c>
      <c r="P578" s="42">
        <f t="shared" si="33"/>
        <v>14</v>
      </c>
      <c r="Q578" s="42">
        <f t="shared" si="34"/>
        <v>100</v>
      </c>
      <c r="R578" s="210"/>
      <c r="S578" s="108"/>
      <c r="T578" s="108"/>
      <c r="U578" s="1"/>
      <c r="V578" s="108"/>
      <c r="W578" s="1"/>
      <c r="X578" s="1"/>
      <c r="Y578" s="99"/>
    </row>
    <row r="579" spans="1:25" ht="75" x14ac:dyDescent="0.25">
      <c r="A579" s="103" t="s">
        <v>1910</v>
      </c>
      <c r="B579" s="72" t="s">
        <v>3733</v>
      </c>
      <c r="C579" s="72" t="s">
        <v>651</v>
      </c>
      <c r="D579" s="104" t="s">
        <v>1717</v>
      </c>
      <c r="E579" s="39" t="s">
        <v>3734</v>
      </c>
      <c r="F579" s="47" t="s">
        <v>3575</v>
      </c>
      <c r="G579" s="41" t="s">
        <v>652</v>
      </c>
      <c r="H579" s="40" t="s">
        <v>9</v>
      </c>
      <c r="I579" s="43">
        <v>10</v>
      </c>
      <c r="J579" s="44">
        <v>43009</v>
      </c>
      <c r="K579" s="105">
        <v>43009</v>
      </c>
      <c r="L579" s="105">
        <v>43100</v>
      </c>
      <c r="M579" s="42">
        <v>1</v>
      </c>
      <c r="N579" s="48">
        <v>1</v>
      </c>
      <c r="O579" s="106">
        <v>0</v>
      </c>
      <c r="P579" s="42">
        <f t="shared" si="33"/>
        <v>1</v>
      </c>
      <c r="Q579" s="42">
        <f t="shared" si="34"/>
        <v>100</v>
      </c>
      <c r="R579" s="210" t="s">
        <v>8167</v>
      </c>
      <c r="S579" s="108">
        <f>VLOOKUP(C579,'[7]Sumado depto y gestion incorp1'!$A$2:$C$297,3,FALSE)</f>
        <v>4856298231</v>
      </c>
      <c r="T579" s="108">
        <f>VLOOKUP(C579,'[7]Sumado depto y gestion incorp1'!$A$2:$D$297,4,FALSE)</f>
        <v>0</v>
      </c>
      <c r="U579" s="1">
        <f>VLOOKUP(C579,'[7]Sumado depto y gestion incorp1'!$A$2:$F$297,6,FALSE)</f>
        <v>3365550209</v>
      </c>
      <c r="V579" s="108">
        <f>VLOOKUP(C579,'[7]Sumado depto y gestion incorp1'!$A$2:$G$297,7,FALSE)</f>
        <v>0</v>
      </c>
      <c r="W579" s="1">
        <f t="shared" si="31"/>
        <v>4856298231</v>
      </c>
      <c r="X579" s="1">
        <f t="shared" si="32"/>
        <v>3365550209</v>
      </c>
      <c r="Y579" s="99"/>
    </row>
    <row r="580" spans="1:25" ht="45" x14ac:dyDescent="0.25">
      <c r="A580" s="103" t="s">
        <v>1910</v>
      </c>
      <c r="B580" s="72"/>
      <c r="C580" s="72"/>
      <c r="D580" s="104"/>
      <c r="E580" s="39"/>
      <c r="F580" s="47" t="s">
        <v>3517</v>
      </c>
      <c r="G580" s="41" t="s">
        <v>653</v>
      </c>
      <c r="H580" s="40" t="s">
        <v>9</v>
      </c>
      <c r="I580" s="43">
        <v>10</v>
      </c>
      <c r="J580" s="44">
        <v>43009</v>
      </c>
      <c r="K580" s="105">
        <v>43009</v>
      </c>
      <c r="L580" s="105">
        <v>43100</v>
      </c>
      <c r="M580" s="42">
        <v>2</v>
      </c>
      <c r="N580" s="42">
        <v>2</v>
      </c>
      <c r="O580" s="106">
        <v>0</v>
      </c>
      <c r="P580" s="42">
        <f t="shared" si="33"/>
        <v>2</v>
      </c>
      <c r="Q580" s="42">
        <f t="shared" si="34"/>
        <v>100</v>
      </c>
      <c r="R580" s="210"/>
      <c r="S580" s="108"/>
      <c r="T580" s="108"/>
      <c r="U580" s="1"/>
      <c r="V580" s="108"/>
      <c r="W580" s="1"/>
      <c r="X580" s="1"/>
      <c r="Y580" s="99"/>
    </row>
    <row r="581" spans="1:25" ht="45" x14ac:dyDescent="0.25">
      <c r="A581" s="103" t="s">
        <v>1910</v>
      </c>
      <c r="B581" s="72"/>
      <c r="C581" s="72"/>
      <c r="D581" s="104"/>
      <c r="E581" s="39"/>
      <c r="F581" s="47" t="s">
        <v>3518</v>
      </c>
      <c r="G581" s="41" t="s">
        <v>654</v>
      </c>
      <c r="H581" s="40" t="s">
        <v>9</v>
      </c>
      <c r="I581" s="43">
        <v>10</v>
      </c>
      <c r="J581" s="44">
        <v>43009</v>
      </c>
      <c r="K581" s="105">
        <v>43009</v>
      </c>
      <c r="L581" s="105">
        <v>43100</v>
      </c>
      <c r="M581" s="42">
        <v>1</v>
      </c>
      <c r="N581" s="48">
        <v>0</v>
      </c>
      <c r="O581" s="106">
        <v>0</v>
      </c>
      <c r="P581" s="42">
        <f t="shared" si="33"/>
        <v>0</v>
      </c>
      <c r="Q581" s="42">
        <f t="shared" si="34"/>
        <v>0</v>
      </c>
      <c r="R581" s="210"/>
      <c r="S581" s="108"/>
      <c r="T581" s="108"/>
      <c r="U581" s="1"/>
      <c r="V581" s="108"/>
      <c r="W581" s="1"/>
      <c r="X581" s="1"/>
      <c r="Y581" s="99"/>
    </row>
    <row r="582" spans="1:25" ht="45" x14ac:dyDescent="0.25">
      <c r="A582" s="103" t="s">
        <v>1910</v>
      </c>
      <c r="B582" s="72"/>
      <c r="C582" s="72"/>
      <c r="D582" s="104"/>
      <c r="E582" s="39"/>
      <c r="F582" s="47" t="s">
        <v>3519</v>
      </c>
      <c r="G582" s="41" t="s">
        <v>655</v>
      </c>
      <c r="H582" s="40" t="s">
        <v>9</v>
      </c>
      <c r="I582" s="43">
        <v>10</v>
      </c>
      <c r="J582" s="44">
        <v>43009</v>
      </c>
      <c r="K582" s="105">
        <v>43009</v>
      </c>
      <c r="L582" s="105">
        <v>43100</v>
      </c>
      <c r="M582" s="42">
        <v>1</v>
      </c>
      <c r="N582" s="48">
        <v>1</v>
      </c>
      <c r="O582" s="106">
        <v>0</v>
      </c>
      <c r="P582" s="42">
        <f t="shared" si="33"/>
        <v>1</v>
      </c>
      <c r="Q582" s="42">
        <f t="shared" si="34"/>
        <v>100</v>
      </c>
      <c r="R582" s="210"/>
      <c r="S582" s="108"/>
      <c r="T582" s="108"/>
      <c r="U582" s="1"/>
      <c r="V582" s="108"/>
      <c r="W582" s="1"/>
      <c r="X582" s="1"/>
      <c r="Y582" s="99"/>
    </row>
    <row r="583" spans="1:25" ht="45" x14ac:dyDescent="0.25">
      <c r="A583" s="103" t="s">
        <v>1910</v>
      </c>
      <c r="B583" s="72"/>
      <c r="C583" s="72"/>
      <c r="D583" s="104"/>
      <c r="E583" s="39"/>
      <c r="F583" s="47" t="s">
        <v>3544</v>
      </c>
      <c r="G583" s="41" t="s">
        <v>656</v>
      </c>
      <c r="H583" s="40" t="s">
        <v>9</v>
      </c>
      <c r="I583" s="43">
        <v>10</v>
      </c>
      <c r="J583" s="44">
        <v>43009</v>
      </c>
      <c r="K583" s="105">
        <v>43009</v>
      </c>
      <c r="L583" s="105">
        <v>43100</v>
      </c>
      <c r="M583" s="42">
        <v>2</v>
      </c>
      <c r="N583" s="48">
        <v>1</v>
      </c>
      <c r="O583" s="106">
        <v>0</v>
      </c>
      <c r="P583" s="42">
        <f t="shared" si="33"/>
        <v>1</v>
      </c>
      <c r="Q583" s="42">
        <f t="shared" si="34"/>
        <v>50</v>
      </c>
      <c r="R583" s="210"/>
      <c r="S583" s="108"/>
      <c r="T583" s="108"/>
      <c r="U583" s="1"/>
      <c r="V583" s="108"/>
      <c r="W583" s="1"/>
      <c r="X583" s="1"/>
      <c r="Y583" s="99"/>
    </row>
    <row r="584" spans="1:25" ht="60" x14ac:dyDescent="0.25">
      <c r="A584" s="103" t="s">
        <v>1910</v>
      </c>
      <c r="B584" s="72" t="s">
        <v>3735</v>
      </c>
      <c r="C584" s="72" t="s">
        <v>657</v>
      </c>
      <c r="D584" s="104" t="s">
        <v>1718</v>
      </c>
      <c r="E584" s="39" t="s">
        <v>3736</v>
      </c>
      <c r="F584" s="47" t="s">
        <v>3518</v>
      </c>
      <c r="G584" s="41" t="s">
        <v>658</v>
      </c>
      <c r="H584" s="40" t="s">
        <v>9</v>
      </c>
      <c r="I584" s="43">
        <v>12</v>
      </c>
      <c r="J584" s="44">
        <v>43009</v>
      </c>
      <c r="K584" s="105">
        <v>43009</v>
      </c>
      <c r="L584" s="105">
        <v>43100</v>
      </c>
      <c r="M584" s="42">
        <v>1</v>
      </c>
      <c r="N584" s="48">
        <v>0</v>
      </c>
      <c r="O584" s="106">
        <v>0</v>
      </c>
      <c r="P584" s="42">
        <f t="shared" si="33"/>
        <v>0</v>
      </c>
      <c r="Q584" s="42">
        <f t="shared" si="34"/>
        <v>0</v>
      </c>
      <c r="R584" s="210" t="s">
        <v>8168</v>
      </c>
      <c r="S584" s="108">
        <f>VLOOKUP(C584,'[7]Sumado depto y gestion incorp1'!$A$2:$C$297,3,FALSE)</f>
        <v>160000000</v>
      </c>
      <c r="T584" s="108">
        <f>VLOOKUP(C584,'[7]Sumado depto y gestion incorp1'!$A$2:$D$297,4,FALSE)</f>
        <v>10555317582</v>
      </c>
      <c r="U584" s="1">
        <f>VLOOKUP(C584,'[7]Sumado depto y gestion incorp1'!$A$2:$F$297,6,FALSE)</f>
        <v>107027400</v>
      </c>
      <c r="V584" s="108">
        <f>VLOOKUP(C584,'[7]Sumado depto y gestion incorp1'!$A$2:$G$297,7,FALSE)</f>
        <v>10555317582</v>
      </c>
      <c r="W584" s="1">
        <f t="shared" ref="W584:W643" si="35">S584+T584+Z584</f>
        <v>10715317582</v>
      </c>
      <c r="X584" s="1">
        <f t="shared" ref="X584:X643" si="36">U584+V584+Y584</f>
        <v>10662344982</v>
      </c>
      <c r="Y584" s="99"/>
    </row>
    <row r="585" spans="1:25" ht="45" x14ac:dyDescent="0.25">
      <c r="A585" s="103" t="s">
        <v>1910</v>
      </c>
      <c r="B585" s="72"/>
      <c r="C585" s="72"/>
      <c r="D585" s="104"/>
      <c r="E585" s="39"/>
      <c r="F585" s="47" t="s">
        <v>3519</v>
      </c>
      <c r="G585" s="41" t="s">
        <v>659</v>
      </c>
      <c r="H585" s="40" t="s">
        <v>9</v>
      </c>
      <c r="I585" s="43">
        <v>12</v>
      </c>
      <c r="J585" s="44">
        <v>43009</v>
      </c>
      <c r="K585" s="105">
        <v>43009</v>
      </c>
      <c r="L585" s="105">
        <v>43100</v>
      </c>
      <c r="M585" s="42">
        <v>1</v>
      </c>
      <c r="N585" s="48">
        <v>1</v>
      </c>
      <c r="O585" s="106">
        <v>0</v>
      </c>
      <c r="P585" s="42">
        <f t="shared" si="33"/>
        <v>1</v>
      </c>
      <c r="Q585" s="42">
        <f t="shared" si="34"/>
        <v>100</v>
      </c>
      <c r="R585" s="210"/>
      <c r="S585" s="108"/>
      <c r="T585" s="108"/>
      <c r="U585" s="1"/>
      <c r="V585" s="108"/>
      <c r="W585" s="1"/>
      <c r="X585" s="1"/>
      <c r="Y585" s="99"/>
    </row>
    <row r="586" spans="1:25" ht="45" x14ac:dyDescent="0.25">
      <c r="A586" s="103" t="s">
        <v>1910</v>
      </c>
      <c r="B586" s="72"/>
      <c r="C586" s="72"/>
      <c r="D586" s="104"/>
      <c r="E586" s="39"/>
      <c r="F586" s="47" t="s">
        <v>3544</v>
      </c>
      <c r="G586" s="41" t="s">
        <v>660</v>
      </c>
      <c r="H586" s="40" t="s">
        <v>9</v>
      </c>
      <c r="I586" s="43">
        <v>12</v>
      </c>
      <c r="J586" s="44">
        <v>43009</v>
      </c>
      <c r="K586" s="105">
        <v>43009</v>
      </c>
      <c r="L586" s="105">
        <v>43100</v>
      </c>
      <c r="M586" s="42">
        <v>1</v>
      </c>
      <c r="N586" s="48">
        <v>1</v>
      </c>
      <c r="O586" s="106">
        <v>0</v>
      </c>
      <c r="P586" s="42">
        <f t="shared" si="33"/>
        <v>1</v>
      </c>
      <c r="Q586" s="42">
        <f t="shared" si="34"/>
        <v>100</v>
      </c>
      <c r="R586" s="210"/>
      <c r="S586" s="108"/>
      <c r="T586" s="108"/>
      <c r="U586" s="1"/>
      <c r="V586" s="108"/>
      <c r="W586" s="1"/>
      <c r="X586" s="1"/>
      <c r="Y586" s="99"/>
    </row>
    <row r="587" spans="1:25" ht="45" x14ac:dyDescent="0.25">
      <c r="A587" s="103" t="s">
        <v>1910</v>
      </c>
      <c r="B587" s="72"/>
      <c r="C587" s="72"/>
      <c r="D587" s="104"/>
      <c r="E587" s="39"/>
      <c r="F587" s="47" t="s">
        <v>3545</v>
      </c>
      <c r="G587" s="41" t="s">
        <v>661</v>
      </c>
      <c r="H587" s="40" t="s">
        <v>9</v>
      </c>
      <c r="I587" s="43">
        <v>12</v>
      </c>
      <c r="J587" s="44">
        <v>43009</v>
      </c>
      <c r="K587" s="105">
        <v>43009</v>
      </c>
      <c r="L587" s="105">
        <v>43100</v>
      </c>
      <c r="M587" s="42">
        <v>1</v>
      </c>
      <c r="N587" s="48">
        <v>2</v>
      </c>
      <c r="O587" s="106">
        <v>0</v>
      </c>
      <c r="P587" s="42">
        <f t="shared" si="33"/>
        <v>2</v>
      </c>
      <c r="Q587" s="42">
        <f t="shared" si="34"/>
        <v>200</v>
      </c>
      <c r="R587" s="210"/>
      <c r="S587" s="108"/>
      <c r="T587" s="108"/>
      <c r="U587" s="1"/>
      <c r="V587" s="108"/>
      <c r="W587" s="1"/>
      <c r="X587" s="1"/>
      <c r="Y587" s="99"/>
    </row>
    <row r="588" spans="1:25" ht="60" x14ac:dyDescent="0.25">
      <c r="A588" s="103" t="s">
        <v>1910</v>
      </c>
      <c r="B588" s="72" t="s">
        <v>3737</v>
      </c>
      <c r="C588" s="72" t="s">
        <v>820</v>
      </c>
      <c r="D588" s="104" t="s">
        <v>1740</v>
      </c>
      <c r="E588" s="39" t="s">
        <v>3738</v>
      </c>
      <c r="F588" s="47" t="s">
        <v>3519</v>
      </c>
      <c r="G588" s="41" t="s">
        <v>821</v>
      </c>
      <c r="H588" s="40" t="s">
        <v>9</v>
      </c>
      <c r="I588" s="43">
        <v>12</v>
      </c>
      <c r="J588" s="44">
        <v>43009</v>
      </c>
      <c r="K588" s="105">
        <v>43009</v>
      </c>
      <c r="L588" s="105">
        <v>43100</v>
      </c>
      <c r="M588" s="42">
        <v>1</v>
      </c>
      <c r="N588" s="48">
        <v>1</v>
      </c>
      <c r="O588" s="106">
        <v>0</v>
      </c>
      <c r="P588" s="42">
        <f t="shared" si="33"/>
        <v>1</v>
      </c>
      <c r="Q588" s="42">
        <f t="shared" si="34"/>
        <v>100</v>
      </c>
      <c r="R588" s="210" t="s">
        <v>8169</v>
      </c>
      <c r="S588" s="108">
        <f>VLOOKUP(C588,'[7]Sumado depto y gestion incorp1'!$A$2:$C$297,3,FALSE)</f>
        <v>0</v>
      </c>
      <c r="T588" s="108">
        <f>VLOOKUP(C588,'[7]Sumado depto y gestion incorp1'!$A$2:$D$297,4,FALSE)</f>
        <v>0</v>
      </c>
      <c r="U588" s="1">
        <f>VLOOKUP(C588,'[7]Sumado depto y gestion incorp1'!$A$2:$F$297,6,FALSE)</f>
        <v>0</v>
      </c>
      <c r="V588" s="108">
        <f>VLOOKUP(C588,'[7]Sumado depto y gestion incorp1'!$A$2:$G$297,7,FALSE)</f>
        <v>0</v>
      </c>
      <c r="W588" s="1">
        <f t="shared" si="35"/>
        <v>0</v>
      </c>
      <c r="X588" s="1">
        <f t="shared" si="36"/>
        <v>0</v>
      </c>
      <c r="Y588" s="99"/>
    </row>
    <row r="589" spans="1:25" ht="45" x14ac:dyDescent="0.25">
      <c r="A589" s="103" t="s">
        <v>1910</v>
      </c>
      <c r="B589" s="72"/>
      <c r="C589" s="72"/>
      <c r="D589" s="104"/>
      <c r="E589" s="39"/>
      <c r="F589" s="47" t="s">
        <v>3544</v>
      </c>
      <c r="G589" s="41" t="s">
        <v>675</v>
      </c>
      <c r="H589" s="40" t="s">
        <v>9</v>
      </c>
      <c r="I589" s="43">
        <v>12</v>
      </c>
      <c r="J589" s="44">
        <v>43009</v>
      </c>
      <c r="K589" s="105">
        <v>43009</v>
      </c>
      <c r="L589" s="105">
        <v>43100</v>
      </c>
      <c r="M589" s="42">
        <v>1</v>
      </c>
      <c r="N589" s="48">
        <v>1</v>
      </c>
      <c r="O589" s="106">
        <v>0</v>
      </c>
      <c r="P589" s="42">
        <f t="shared" si="33"/>
        <v>1</v>
      </c>
      <c r="Q589" s="42">
        <f t="shared" si="34"/>
        <v>100</v>
      </c>
      <c r="R589" s="210"/>
      <c r="S589" s="108"/>
      <c r="T589" s="108"/>
      <c r="U589" s="1"/>
      <c r="V589" s="108"/>
      <c r="W589" s="1"/>
      <c r="X589" s="1"/>
      <c r="Y589" s="99"/>
    </row>
    <row r="590" spans="1:25" ht="45" x14ac:dyDescent="0.25">
      <c r="A590" s="103" t="s">
        <v>1910</v>
      </c>
      <c r="B590" s="72"/>
      <c r="C590" s="72"/>
      <c r="D590" s="104"/>
      <c r="E590" s="39"/>
      <c r="F590" s="47" t="s">
        <v>3545</v>
      </c>
      <c r="G590" s="41" t="s">
        <v>674</v>
      </c>
      <c r="H590" s="40" t="s">
        <v>9</v>
      </c>
      <c r="I590" s="43">
        <v>12</v>
      </c>
      <c r="J590" s="44">
        <v>43009</v>
      </c>
      <c r="K590" s="105">
        <v>43009</v>
      </c>
      <c r="L590" s="105">
        <v>43100</v>
      </c>
      <c r="M590" s="42">
        <v>1</v>
      </c>
      <c r="N590" s="48">
        <v>1</v>
      </c>
      <c r="O590" s="106">
        <v>0</v>
      </c>
      <c r="P590" s="42">
        <f t="shared" si="33"/>
        <v>1</v>
      </c>
      <c r="Q590" s="42">
        <f t="shared" si="34"/>
        <v>100</v>
      </c>
      <c r="R590" s="210"/>
      <c r="S590" s="108"/>
      <c r="T590" s="108"/>
      <c r="U590" s="1"/>
      <c r="V590" s="108"/>
      <c r="W590" s="1"/>
      <c r="X590" s="1"/>
      <c r="Y590" s="99"/>
    </row>
    <row r="591" spans="1:25" ht="45" x14ac:dyDescent="0.25">
      <c r="A591" s="103" t="s">
        <v>1910</v>
      </c>
      <c r="B591" s="72"/>
      <c r="C591" s="72"/>
      <c r="D591" s="104"/>
      <c r="E591" s="39"/>
      <c r="F591" s="47" t="s">
        <v>3546</v>
      </c>
      <c r="G591" s="41" t="s">
        <v>822</v>
      </c>
      <c r="H591" s="40" t="s">
        <v>9</v>
      </c>
      <c r="I591" s="43">
        <v>12</v>
      </c>
      <c r="J591" s="44">
        <v>43009</v>
      </c>
      <c r="K591" s="105">
        <v>43009</v>
      </c>
      <c r="L591" s="105">
        <v>43100</v>
      </c>
      <c r="M591" s="42">
        <v>1</v>
      </c>
      <c r="N591" s="48">
        <v>1</v>
      </c>
      <c r="O591" s="106">
        <v>0</v>
      </c>
      <c r="P591" s="42">
        <f t="shared" si="33"/>
        <v>1</v>
      </c>
      <c r="Q591" s="42">
        <f t="shared" si="34"/>
        <v>100</v>
      </c>
      <c r="R591" s="210"/>
      <c r="S591" s="108"/>
      <c r="T591" s="108"/>
      <c r="U591" s="1"/>
      <c r="V591" s="108"/>
      <c r="W591" s="1"/>
      <c r="X591" s="1"/>
      <c r="Y591" s="99"/>
    </row>
    <row r="592" spans="1:25" ht="45" x14ac:dyDescent="0.25">
      <c r="A592" s="103" t="s">
        <v>1910</v>
      </c>
      <c r="B592" s="72"/>
      <c r="C592" s="72"/>
      <c r="D592" s="104"/>
      <c r="E592" s="39"/>
      <c r="F592" s="47" t="s">
        <v>3520</v>
      </c>
      <c r="G592" s="41" t="s">
        <v>823</v>
      </c>
      <c r="H592" s="40" t="s">
        <v>9</v>
      </c>
      <c r="I592" s="43">
        <v>12</v>
      </c>
      <c r="J592" s="44">
        <v>43009</v>
      </c>
      <c r="K592" s="105">
        <v>43009</v>
      </c>
      <c r="L592" s="105">
        <v>43100</v>
      </c>
      <c r="M592" s="42">
        <v>1</v>
      </c>
      <c r="N592" s="48">
        <v>1</v>
      </c>
      <c r="O592" s="106">
        <v>0</v>
      </c>
      <c r="P592" s="42">
        <f t="shared" si="33"/>
        <v>1</v>
      </c>
      <c r="Q592" s="42">
        <f t="shared" si="34"/>
        <v>100</v>
      </c>
      <c r="R592" s="210"/>
      <c r="S592" s="108"/>
      <c r="T592" s="108"/>
      <c r="U592" s="1"/>
      <c r="V592" s="108"/>
      <c r="W592" s="1"/>
      <c r="X592" s="1"/>
      <c r="Y592" s="99"/>
    </row>
    <row r="593" spans="1:25" ht="75" x14ac:dyDescent="0.25">
      <c r="A593" s="103" t="s">
        <v>1910</v>
      </c>
      <c r="B593" s="72" t="s">
        <v>3739</v>
      </c>
      <c r="C593" s="72" t="s">
        <v>662</v>
      </c>
      <c r="D593" s="104" t="s">
        <v>1719</v>
      </c>
      <c r="E593" s="39" t="s">
        <v>3740</v>
      </c>
      <c r="F593" s="47" t="s">
        <v>3575</v>
      </c>
      <c r="G593" s="41" t="s">
        <v>663</v>
      </c>
      <c r="H593" s="40" t="s">
        <v>9</v>
      </c>
      <c r="I593" s="43">
        <v>12</v>
      </c>
      <c r="J593" s="44">
        <v>43009</v>
      </c>
      <c r="K593" s="105">
        <v>43009</v>
      </c>
      <c r="L593" s="105">
        <v>43100</v>
      </c>
      <c r="M593" s="42">
        <v>1</v>
      </c>
      <c r="N593" s="48">
        <v>1</v>
      </c>
      <c r="O593" s="106">
        <v>0</v>
      </c>
      <c r="P593" s="42">
        <f t="shared" si="33"/>
        <v>1</v>
      </c>
      <c r="Q593" s="42">
        <f t="shared" si="34"/>
        <v>100</v>
      </c>
      <c r="R593" s="210"/>
      <c r="S593" s="108">
        <f>VLOOKUP(C593,'[7]Sumado depto y gestion incorp1'!$A$2:$C$297,3,FALSE)</f>
        <v>550000000</v>
      </c>
      <c r="T593" s="108">
        <f>VLOOKUP(C593,'[7]Sumado depto y gestion incorp1'!$A$2:$D$297,4,FALSE)</f>
        <v>730000000</v>
      </c>
      <c r="U593" s="1">
        <f>VLOOKUP(C593,'[7]Sumado depto y gestion incorp1'!$A$2:$F$297,6,FALSE)</f>
        <v>550000000</v>
      </c>
      <c r="V593" s="108">
        <f>VLOOKUP(C593,'[7]Sumado depto y gestion incorp1'!$A$2:$G$297,7,FALSE)</f>
        <v>730000000</v>
      </c>
      <c r="W593" s="1">
        <f t="shared" si="35"/>
        <v>1280000000</v>
      </c>
      <c r="X593" s="1">
        <f t="shared" si="36"/>
        <v>1280000000</v>
      </c>
      <c r="Y593" s="99"/>
    </row>
    <row r="594" spans="1:25" ht="45" x14ac:dyDescent="0.25">
      <c r="A594" s="103" t="s">
        <v>1910</v>
      </c>
      <c r="B594" s="72"/>
      <c r="C594" s="72"/>
      <c r="D594" s="104"/>
      <c r="E594" s="39"/>
      <c r="F594" s="47" t="s">
        <v>3517</v>
      </c>
      <c r="G594" s="41" t="s">
        <v>664</v>
      </c>
      <c r="H594" s="40" t="s">
        <v>9</v>
      </c>
      <c r="I594" s="43">
        <v>12</v>
      </c>
      <c r="J594" s="44">
        <v>43009</v>
      </c>
      <c r="K594" s="105">
        <v>43009</v>
      </c>
      <c r="L594" s="105">
        <v>43100</v>
      </c>
      <c r="M594" s="42">
        <v>1</v>
      </c>
      <c r="N594" s="48">
        <v>1</v>
      </c>
      <c r="O594" s="106">
        <v>0</v>
      </c>
      <c r="P594" s="42">
        <f t="shared" si="33"/>
        <v>1</v>
      </c>
      <c r="Q594" s="42">
        <f t="shared" si="34"/>
        <v>100</v>
      </c>
      <c r="R594" s="210"/>
      <c r="S594" s="108"/>
      <c r="T594" s="108"/>
      <c r="U594" s="1"/>
      <c r="V594" s="108"/>
      <c r="W594" s="1"/>
      <c r="X594" s="1"/>
      <c r="Y594" s="99"/>
    </row>
    <row r="595" spans="1:25" ht="45" x14ac:dyDescent="0.25">
      <c r="A595" s="103" t="s">
        <v>1910</v>
      </c>
      <c r="B595" s="72"/>
      <c r="C595" s="72"/>
      <c r="D595" s="104"/>
      <c r="E595" s="39"/>
      <c r="F595" s="47" t="s">
        <v>3518</v>
      </c>
      <c r="G595" s="41" t="s">
        <v>665</v>
      </c>
      <c r="H595" s="40" t="s">
        <v>9</v>
      </c>
      <c r="I595" s="43">
        <v>12</v>
      </c>
      <c r="J595" s="44">
        <v>43009</v>
      </c>
      <c r="K595" s="105">
        <v>43009</v>
      </c>
      <c r="L595" s="105">
        <v>43100</v>
      </c>
      <c r="M595" s="42">
        <v>1</v>
      </c>
      <c r="N595" s="48">
        <v>1</v>
      </c>
      <c r="O595" s="106">
        <v>0</v>
      </c>
      <c r="P595" s="42">
        <f t="shared" si="33"/>
        <v>1</v>
      </c>
      <c r="Q595" s="42">
        <f t="shared" si="34"/>
        <v>100</v>
      </c>
      <c r="R595" s="210"/>
      <c r="S595" s="108"/>
      <c r="T595" s="108"/>
      <c r="U595" s="1"/>
      <c r="V595" s="108"/>
      <c r="W595" s="1"/>
      <c r="X595" s="1"/>
      <c r="Y595" s="99"/>
    </row>
    <row r="596" spans="1:25" ht="60" x14ac:dyDescent="0.25">
      <c r="A596" s="103" t="s">
        <v>1910</v>
      </c>
      <c r="B596" s="72" t="s">
        <v>3739</v>
      </c>
      <c r="C596" s="72" t="s">
        <v>666</v>
      </c>
      <c r="D596" s="104" t="s">
        <v>1720</v>
      </c>
      <c r="E596" s="39" t="s">
        <v>3741</v>
      </c>
      <c r="F596" s="47" t="s">
        <v>3517</v>
      </c>
      <c r="G596" s="41" t="s">
        <v>667</v>
      </c>
      <c r="H596" s="40" t="s">
        <v>9</v>
      </c>
      <c r="I596" s="43">
        <v>10</v>
      </c>
      <c r="J596" s="44">
        <v>43009</v>
      </c>
      <c r="K596" s="105">
        <v>43009</v>
      </c>
      <c r="L596" s="105">
        <v>43100</v>
      </c>
      <c r="M596" s="42">
        <v>1</v>
      </c>
      <c r="N596" s="48">
        <v>1</v>
      </c>
      <c r="O596" s="106">
        <v>0</v>
      </c>
      <c r="P596" s="42">
        <f t="shared" si="33"/>
        <v>1</v>
      </c>
      <c r="Q596" s="42">
        <f t="shared" si="34"/>
        <v>100</v>
      </c>
      <c r="R596" s="210" t="s">
        <v>8170</v>
      </c>
      <c r="S596" s="108">
        <f>VLOOKUP(C596,'[7]Sumado depto y gestion incorp1'!$A$2:$C$297,3,FALSE)</f>
        <v>48821461659</v>
      </c>
      <c r="T596" s="108">
        <f>VLOOKUP(C596,'[7]Sumado depto y gestion incorp1'!$A$2:$D$297,4,FALSE)</f>
        <v>31989526206</v>
      </c>
      <c r="U596" s="1">
        <f>VLOOKUP(C596,'[7]Sumado depto y gestion incorp1'!$A$2:$F$297,6,FALSE)</f>
        <v>26399373862</v>
      </c>
      <c r="V596" s="108">
        <f>VLOOKUP(C596,'[7]Sumado depto y gestion incorp1'!$A$2:$G$297,7,FALSE)</f>
        <v>14708490614</v>
      </c>
      <c r="W596" s="1">
        <f t="shared" si="35"/>
        <v>80810987865</v>
      </c>
      <c r="X596" s="1">
        <f t="shared" si="36"/>
        <v>41107864476</v>
      </c>
      <c r="Y596" s="99"/>
    </row>
    <row r="597" spans="1:25" ht="45" x14ac:dyDescent="0.25">
      <c r="A597" s="103" t="s">
        <v>1910</v>
      </c>
      <c r="B597" s="72"/>
      <c r="C597" s="72"/>
      <c r="D597" s="104"/>
      <c r="E597" s="39"/>
      <c r="F597" s="47" t="s">
        <v>3518</v>
      </c>
      <c r="G597" s="41" t="s">
        <v>668</v>
      </c>
      <c r="H597" s="40" t="s">
        <v>9</v>
      </c>
      <c r="I597" s="43">
        <v>10</v>
      </c>
      <c r="J597" s="44">
        <v>43009</v>
      </c>
      <c r="K597" s="105">
        <v>43009</v>
      </c>
      <c r="L597" s="105">
        <v>43100</v>
      </c>
      <c r="M597" s="42">
        <v>1</v>
      </c>
      <c r="N597" s="48">
        <v>1</v>
      </c>
      <c r="O597" s="106">
        <v>0</v>
      </c>
      <c r="P597" s="42">
        <f t="shared" si="33"/>
        <v>1</v>
      </c>
      <c r="Q597" s="42">
        <f t="shared" si="34"/>
        <v>100</v>
      </c>
      <c r="R597" s="210"/>
      <c r="S597" s="108"/>
      <c r="T597" s="108"/>
      <c r="U597" s="1"/>
      <c r="V597" s="108"/>
      <c r="W597" s="1"/>
      <c r="X597" s="1"/>
      <c r="Y597" s="99"/>
    </row>
    <row r="598" spans="1:25" ht="45" x14ac:dyDescent="0.25">
      <c r="A598" s="103" t="s">
        <v>1910</v>
      </c>
      <c r="B598" s="72"/>
      <c r="C598" s="72"/>
      <c r="D598" s="104"/>
      <c r="E598" s="39"/>
      <c r="F598" s="47" t="s">
        <v>3519</v>
      </c>
      <c r="G598" s="41" t="s">
        <v>669</v>
      </c>
      <c r="H598" s="40" t="s">
        <v>9</v>
      </c>
      <c r="I598" s="43">
        <v>10</v>
      </c>
      <c r="J598" s="44">
        <v>43009</v>
      </c>
      <c r="K598" s="105">
        <v>43009</v>
      </c>
      <c r="L598" s="105">
        <v>43100</v>
      </c>
      <c r="M598" s="42">
        <v>1</v>
      </c>
      <c r="N598" s="48">
        <v>0</v>
      </c>
      <c r="O598" s="106">
        <v>0</v>
      </c>
      <c r="P598" s="42">
        <f t="shared" si="33"/>
        <v>0</v>
      </c>
      <c r="Q598" s="42">
        <f t="shared" si="34"/>
        <v>0</v>
      </c>
      <c r="R598" s="210"/>
      <c r="S598" s="108"/>
      <c r="T598" s="108"/>
      <c r="U598" s="1"/>
      <c r="V598" s="108"/>
      <c r="W598" s="1"/>
      <c r="X598" s="1"/>
      <c r="Y598" s="99"/>
    </row>
    <row r="599" spans="1:25" ht="45" x14ac:dyDescent="0.25">
      <c r="A599" s="103" t="s">
        <v>1910</v>
      </c>
      <c r="B599" s="72"/>
      <c r="C599" s="72"/>
      <c r="D599" s="104"/>
      <c r="E599" s="39"/>
      <c r="F599" s="47" t="s">
        <v>3544</v>
      </c>
      <c r="G599" s="41" t="s">
        <v>670</v>
      </c>
      <c r="H599" s="40" t="s">
        <v>9</v>
      </c>
      <c r="I599" s="43">
        <v>10</v>
      </c>
      <c r="J599" s="44">
        <v>43009</v>
      </c>
      <c r="K599" s="105">
        <v>43009</v>
      </c>
      <c r="L599" s="105">
        <v>43100</v>
      </c>
      <c r="M599" s="42">
        <v>1</v>
      </c>
      <c r="N599" s="48">
        <v>1</v>
      </c>
      <c r="O599" s="106">
        <v>0</v>
      </c>
      <c r="P599" s="42">
        <f t="shared" si="33"/>
        <v>1</v>
      </c>
      <c r="Q599" s="42">
        <f t="shared" si="34"/>
        <v>100</v>
      </c>
      <c r="R599" s="210"/>
      <c r="S599" s="108"/>
      <c r="T599" s="108"/>
      <c r="U599" s="1"/>
      <c r="V599" s="108"/>
      <c r="W599" s="1"/>
      <c r="X599" s="1"/>
      <c r="Y599" s="99"/>
    </row>
    <row r="600" spans="1:25" ht="45" x14ac:dyDescent="0.25">
      <c r="A600" s="103" t="s">
        <v>1910</v>
      </c>
      <c r="B600" s="72"/>
      <c r="C600" s="72"/>
      <c r="D600" s="104"/>
      <c r="E600" s="39"/>
      <c r="F600" s="47" t="s">
        <v>3493</v>
      </c>
      <c r="G600" s="41" t="s">
        <v>683</v>
      </c>
      <c r="H600" s="40" t="s">
        <v>3521</v>
      </c>
      <c r="I600" s="43">
        <v>10</v>
      </c>
      <c r="J600" s="44">
        <v>43009</v>
      </c>
      <c r="K600" s="105">
        <v>43009</v>
      </c>
      <c r="L600" s="105">
        <v>43100</v>
      </c>
      <c r="M600" s="42">
        <v>1</v>
      </c>
      <c r="N600" s="48">
        <v>0</v>
      </c>
      <c r="O600" s="106">
        <v>0</v>
      </c>
      <c r="P600" s="42">
        <f t="shared" si="33"/>
        <v>0</v>
      </c>
      <c r="Q600" s="42">
        <f t="shared" si="34"/>
        <v>0</v>
      </c>
      <c r="R600" s="210"/>
      <c r="S600" s="108"/>
      <c r="T600" s="108"/>
      <c r="U600" s="1"/>
      <c r="V600" s="108"/>
      <c r="W600" s="1"/>
      <c r="X600" s="1"/>
      <c r="Y600" s="99"/>
    </row>
    <row r="601" spans="1:25" ht="60" x14ac:dyDescent="0.25">
      <c r="A601" s="103" t="s">
        <v>1910</v>
      </c>
      <c r="B601" s="72" t="s">
        <v>3735</v>
      </c>
      <c r="C601" s="72" t="s">
        <v>3408</v>
      </c>
      <c r="D601" s="104" t="s">
        <v>3742</v>
      </c>
      <c r="E601" s="39" t="s">
        <v>3743</v>
      </c>
      <c r="F601" s="47" t="s">
        <v>3540</v>
      </c>
      <c r="G601" s="41" t="s">
        <v>824</v>
      </c>
      <c r="H601" s="40" t="s">
        <v>9</v>
      </c>
      <c r="I601" s="43">
        <v>12</v>
      </c>
      <c r="J601" s="44">
        <v>43009</v>
      </c>
      <c r="K601" s="105">
        <v>43009</v>
      </c>
      <c r="L601" s="105">
        <v>43100</v>
      </c>
      <c r="M601" s="42">
        <v>1</v>
      </c>
      <c r="N601" s="48">
        <v>1</v>
      </c>
      <c r="O601" s="106">
        <v>0</v>
      </c>
      <c r="P601" s="42">
        <f t="shared" si="33"/>
        <v>1</v>
      </c>
      <c r="Q601" s="42">
        <f t="shared" si="34"/>
        <v>100</v>
      </c>
      <c r="R601" s="210" t="s">
        <v>8171</v>
      </c>
      <c r="S601" s="108">
        <f>VLOOKUP(C601,'[7]Sumado depto y gestion incorp1'!$A$2:$C$297,3,FALSE)</f>
        <v>357990000</v>
      </c>
      <c r="T601" s="108">
        <f>VLOOKUP(C601,'[7]Sumado depto y gestion incorp1'!$A$2:$D$297,4,FALSE)</f>
        <v>2527396796</v>
      </c>
      <c r="U601" s="1">
        <f>VLOOKUP(C601,'[7]Sumado depto y gestion incorp1'!$A$2:$F$297,6,FALSE)</f>
        <v>357990000</v>
      </c>
      <c r="V601" s="108">
        <f>VLOOKUP(C601,'[7]Sumado depto y gestion incorp1'!$A$2:$G$297,7,FALSE)</f>
        <v>2527396795</v>
      </c>
      <c r="W601" s="1">
        <f t="shared" si="35"/>
        <v>2885386796</v>
      </c>
      <c r="X601" s="1">
        <f t="shared" si="36"/>
        <v>2885386795</v>
      </c>
      <c r="Y601" s="99"/>
    </row>
    <row r="602" spans="1:25" ht="45" x14ac:dyDescent="0.25">
      <c r="A602" s="103" t="s">
        <v>1910</v>
      </c>
      <c r="B602" s="72"/>
      <c r="C602" s="72"/>
      <c r="D602" s="104"/>
      <c r="E602" s="39"/>
      <c r="F602" s="47" t="s">
        <v>3537</v>
      </c>
      <c r="G602" s="41" t="s">
        <v>825</v>
      </c>
      <c r="H602" s="40" t="s">
        <v>9</v>
      </c>
      <c r="I602" s="43">
        <v>12</v>
      </c>
      <c r="J602" s="44">
        <v>43009</v>
      </c>
      <c r="K602" s="105">
        <v>43009</v>
      </c>
      <c r="L602" s="105">
        <v>43100</v>
      </c>
      <c r="M602" s="42">
        <v>1</v>
      </c>
      <c r="N602" s="48">
        <v>1</v>
      </c>
      <c r="O602" s="106">
        <v>0</v>
      </c>
      <c r="P602" s="42">
        <f t="shared" si="33"/>
        <v>1</v>
      </c>
      <c r="Q602" s="42">
        <f t="shared" si="34"/>
        <v>100</v>
      </c>
      <c r="R602" s="210"/>
      <c r="S602" s="108"/>
      <c r="T602" s="108"/>
      <c r="U602" s="1"/>
      <c r="V602" s="108"/>
      <c r="W602" s="1"/>
      <c r="X602" s="1"/>
      <c r="Y602" s="99"/>
    </row>
    <row r="603" spans="1:25" ht="45" x14ac:dyDescent="0.25">
      <c r="A603" s="103" t="s">
        <v>1910</v>
      </c>
      <c r="B603" s="72"/>
      <c r="C603" s="72"/>
      <c r="D603" s="104"/>
      <c r="E603" s="39"/>
      <c r="F603" s="47" t="s">
        <v>3575</v>
      </c>
      <c r="G603" s="41" t="s">
        <v>826</v>
      </c>
      <c r="H603" s="40" t="s">
        <v>9</v>
      </c>
      <c r="I603" s="43">
        <v>12</v>
      </c>
      <c r="J603" s="44">
        <v>43009</v>
      </c>
      <c r="K603" s="105">
        <v>43009</v>
      </c>
      <c r="L603" s="105">
        <v>43100</v>
      </c>
      <c r="M603" s="42">
        <v>1</v>
      </c>
      <c r="N603" s="48">
        <v>1</v>
      </c>
      <c r="O603" s="106">
        <v>0</v>
      </c>
      <c r="P603" s="42">
        <f t="shared" si="33"/>
        <v>1</v>
      </c>
      <c r="Q603" s="42">
        <f t="shared" si="34"/>
        <v>100</v>
      </c>
      <c r="R603" s="210"/>
      <c r="S603" s="108"/>
      <c r="T603" s="108"/>
      <c r="U603" s="1"/>
      <c r="V603" s="108"/>
      <c r="W603" s="1"/>
      <c r="X603" s="1"/>
      <c r="Y603" s="99"/>
    </row>
    <row r="604" spans="1:25" ht="45" x14ac:dyDescent="0.25">
      <c r="A604" s="103" t="s">
        <v>1910</v>
      </c>
      <c r="B604" s="72"/>
      <c r="C604" s="72"/>
      <c r="D604" s="104"/>
      <c r="E604" s="39"/>
      <c r="F604" s="47" t="s">
        <v>3517</v>
      </c>
      <c r="G604" s="41" t="s">
        <v>827</v>
      </c>
      <c r="H604" s="40" t="s">
        <v>9</v>
      </c>
      <c r="I604" s="43">
        <v>12</v>
      </c>
      <c r="J604" s="44">
        <v>43009</v>
      </c>
      <c r="K604" s="105">
        <v>43009</v>
      </c>
      <c r="L604" s="105">
        <v>43100</v>
      </c>
      <c r="M604" s="42">
        <v>1</v>
      </c>
      <c r="N604" s="48">
        <v>1</v>
      </c>
      <c r="O604" s="106">
        <v>0</v>
      </c>
      <c r="P604" s="42">
        <f t="shared" si="33"/>
        <v>1</v>
      </c>
      <c r="Q604" s="42">
        <f t="shared" si="34"/>
        <v>100</v>
      </c>
      <c r="R604" s="210"/>
      <c r="S604" s="108"/>
      <c r="T604" s="108"/>
      <c r="U604" s="1"/>
      <c r="V604" s="108"/>
      <c r="W604" s="1"/>
      <c r="X604" s="1"/>
      <c r="Y604" s="99"/>
    </row>
    <row r="605" spans="1:25" ht="45" x14ac:dyDescent="0.25">
      <c r="A605" s="103" t="s">
        <v>1910</v>
      </c>
      <c r="B605" s="72" t="s">
        <v>3535</v>
      </c>
      <c r="C605" s="72" t="s">
        <v>671</v>
      </c>
      <c r="D605" s="104" t="s">
        <v>1721</v>
      </c>
      <c r="E605" s="39" t="s">
        <v>3744</v>
      </c>
      <c r="F605" s="47" t="s">
        <v>3544</v>
      </c>
      <c r="G605" s="41" t="s">
        <v>672</v>
      </c>
      <c r="H605" s="40" t="s">
        <v>9</v>
      </c>
      <c r="I605" s="43">
        <v>12</v>
      </c>
      <c r="J605" s="44">
        <v>43009</v>
      </c>
      <c r="K605" s="105">
        <v>43009</v>
      </c>
      <c r="L605" s="105">
        <v>43100</v>
      </c>
      <c r="M605" s="42">
        <v>1</v>
      </c>
      <c r="N605" s="48">
        <v>1</v>
      </c>
      <c r="O605" s="106">
        <v>0</v>
      </c>
      <c r="P605" s="42">
        <f t="shared" si="33"/>
        <v>1</v>
      </c>
      <c r="Q605" s="42">
        <f t="shared" si="34"/>
        <v>100</v>
      </c>
      <c r="R605" s="210" t="s">
        <v>8172</v>
      </c>
      <c r="S605" s="108">
        <f>VLOOKUP(C605,'[7]Sumado depto y gestion incorp1'!$A$2:$C$297,3,FALSE)</f>
        <v>3136323311</v>
      </c>
      <c r="T605" s="108">
        <f>VLOOKUP(C605,'[7]Sumado depto y gestion incorp1'!$A$2:$D$297,4,FALSE)</f>
        <v>0</v>
      </c>
      <c r="U605" s="1">
        <f>VLOOKUP(C605,'[7]Sumado depto y gestion incorp1'!$A$2:$F$297,6,FALSE)</f>
        <v>3136323309</v>
      </c>
      <c r="V605" s="108">
        <f>VLOOKUP(C605,'[7]Sumado depto y gestion incorp1'!$A$2:$G$297,7,FALSE)</f>
        <v>0</v>
      </c>
      <c r="W605" s="1">
        <f t="shared" si="35"/>
        <v>3136323311</v>
      </c>
      <c r="X605" s="1">
        <f t="shared" si="36"/>
        <v>3136323309</v>
      </c>
      <c r="Y605" s="99"/>
    </row>
    <row r="606" spans="1:25" ht="45" x14ac:dyDescent="0.25">
      <c r="A606" s="103" t="s">
        <v>1910</v>
      </c>
      <c r="B606" s="72"/>
      <c r="C606" s="72"/>
      <c r="D606" s="104"/>
      <c r="E606" s="39"/>
      <c r="F606" s="47" t="s">
        <v>3545</v>
      </c>
      <c r="G606" s="41" t="s">
        <v>673</v>
      </c>
      <c r="H606" s="40" t="s">
        <v>9</v>
      </c>
      <c r="I606" s="43">
        <v>12</v>
      </c>
      <c r="J606" s="44">
        <v>43009</v>
      </c>
      <c r="K606" s="105">
        <v>43009</v>
      </c>
      <c r="L606" s="105">
        <v>43100</v>
      </c>
      <c r="M606" s="42">
        <v>1</v>
      </c>
      <c r="N606" s="48">
        <v>1</v>
      </c>
      <c r="O606" s="106">
        <v>0</v>
      </c>
      <c r="P606" s="42">
        <f t="shared" si="33"/>
        <v>1</v>
      </c>
      <c r="Q606" s="42">
        <f t="shared" si="34"/>
        <v>100</v>
      </c>
      <c r="R606" s="210"/>
      <c r="S606" s="108"/>
      <c r="T606" s="108"/>
      <c r="U606" s="1"/>
      <c r="V606" s="108"/>
      <c r="W606" s="1"/>
      <c r="X606" s="1"/>
      <c r="Y606" s="99"/>
    </row>
    <row r="607" spans="1:25" ht="45" x14ac:dyDescent="0.25">
      <c r="A607" s="103" t="s">
        <v>1910</v>
      </c>
      <c r="B607" s="72"/>
      <c r="C607" s="72"/>
      <c r="D607" s="104"/>
      <c r="E607" s="39"/>
      <c r="F607" s="47" t="s">
        <v>3546</v>
      </c>
      <c r="G607" s="41" t="s">
        <v>674</v>
      </c>
      <c r="H607" s="40" t="s">
        <v>9</v>
      </c>
      <c r="I607" s="43">
        <v>12</v>
      </c>
      <c r="J607" s="44">
        <v>43009</v>
      </c>
      <c r="K607" s="105">
        <v>43009</v>
      </c>
      <c r="L607" s="105">
        <v>43100</v>
      </c>
      <c r="M607" s="42">
        <v>1</v>
      </c>
      <c r="N607" s="48">
        <v>0</v>
      </c>
      <c r="O607" s="106">
        <v>0</v>
      </c>
      <c r="P607" s="42">
        <f t="shared" si="33"/>
        <v>0</v>
      </c>
      <c r="Q607" s="42">
        <f t="shared" si="34"/>
        <v>0</v>
      </c>
      <c r="R607" s="210"/>
      <c r="S607" s="108"/>
      <c r="T607" s="108"/>
      <c r="U607" s="1"/>
      <c r="V607" s="108"/>
      <c r="W607" s="1"/>
      <c r="X607" s="1"/>
      <c r="Y607" s="99"/>
    </row>
    <row r="608" spans="1:25" ht="45" x14ac:dyDescent="0.25">
      <c r="A608" s="103" t="s">
        <v>1910</v>
      </c>
      <c r="B608" s="72"/>
      <c r="C608" s="72"/>
      <c r="D608" s="104"/>
      <c r="E608" s="39"/>
      <c r="F608" s="47" t="s">
        <v>3520</v>
      </c>
      <c r="G608" s="41" t="s">
        <v>675</v>
      </c>
      <c r="H608" s="40" t="s">
        <v>9</v>
      </c>
      <c r="I608" s="43">
        <v>12</v>
      </c>
      <c r="J608" s="44">
        <v>43009</v>
      </c>
      <c r="K608" s="105">
        <v>43009</v>
      </c>
      <c r="L608" s="105">
        <v>43100</v>
      </c>
      <c r="M608" s="42">
        <v>1</v>
      </c>
      <c r="N608" s="48">
        <v>0</v>
      </c>
      <c r="O608" s="106">
        <v>0</v>
      </c>
      <c r="P608" s="42">
        <f t="shared" si="33"/>
        <v>0</v>
      </c>
      <c r="Q608" s="42">
        <f t="shared" si="34"/>
        <v>0</v>
      </c>
      <c r="R608" s="210"/>
      <c r="S608" s="108"/>
      <c r="T608" s="108"/>
      <c r="U608" s="1"/>
      <c r="V608" s="108"/>
      <c r="W608" s="1"/>
      <c r="X608" s="1"/>
      <c r="Y608" s="99"/>
    </row>
    <row r="609" spans="1:25" ht="45" x14ac:dyDescent="0.25">
      <c r="A609" s="103" t="s">
        <v>1910</v>
      </c>
      <c r="B609" s="72"/>
      <c r="C609" s="72"/>
      <c r="D609" s="104"/>
      <c r="E609" s="39"/>
      <c r="F609" s="47" t="s">
        <v>3522</v>
      </c>
      <c r="G609" s="41" t="s">
        <v>676</v>
      </c>
      <c r="H609" s="40" t="s">
        <v>9</v>
      </c>
      <c r="I609" s="43">
        <v>12</v>
      </c>
      <c r="J609" s="44">
        <v>43009</v>
      </c>
      <c r="K609" s="105">
        <v>43009</v>
      </c>
      <c r="L609" s="105">
        <v>43100</v>
      </c>
      <c r="M609" s="42">
        <v>1</v>
      </c>
      <c r="N609" s="48">
        <v>0</v>
      </c>
      <c r="O609" s="106">
        <v>0</v>
      </c>
      <c r="P609" s="42">
        <f t="shared" si="33"/>
        <v>0</v>
      </c>
      <c r="Q609" s="42">
        <f t="shared" si="34"/>
        <v>0</v>
      </c>
      <c r="R609" s="210"/>
      <c r="S609" s="108"/>
      <c r="T609" s="108"/>
      <c r="U609" s="1"/>
      <c r="V609" s="108"/>
      <c r="W609" s="1"/>
      <c r="X609" s="1"/>
      <c r="Y609" s="99"/>
    </row>
    <row r="610" spans="1:25" ht="45" x14ac:dyDescent="0.25">
      <c r="A610" s="103" t="s">
        <v>1910</v>
      </c>
      <c r="B610" s="72"/>
      <c r="C610" s="72"/>
      <c r="D610" s="104"/>
      <c r="E610" s="39"/>
      <c r="F610" s="47" t="s">
        <v>3523</v>
      </c>
      <c r="G610" s="41" t="s">
        <v>677</v>
      </c>
      <c r="H610" s="40" t="s">
        <v>9</v>
      </c>
      <c r="I610" s="43">
        <v>12</v>
      </c>
      <c r="J610" s="44">
        <v>43009</v>
      </c>
      <c r="K610" s="105">
        <v>43009</v>
      </c>
      <c r="L610" s="105">
        <v>43100</v>
      </c>
      <c r="M610" s="42">
        <v>1</v>
      </c>
      <c r="N610" s="48">
        <v>1</v>
      </c>
      <c r="O610" s="106">
        <v>0</v>
      </c>
      <c r="P610" s="42">
        <f t="shared" si="33"/>
        <v>1</v>
      </c>
      <c r="Q610" s="42">
        <f t="shared" si="34"/>
        <v>100</v>
      </c>
      <c r="R610" s="210"/>
      <c r="S610" s="108"/>
      <c r="T610" s="108"/>
      <c r="U610" s="1"/>
      <c r="V610" s="108"/>
      <c r="W610" s="1"/>
      <c r="X610" s="1"/>
      <c r="Y610" s="99"/>
    </row>
    <row r="611" spans="1:25" ht="45" x14ac:dyDescent="0.25">
      <c r="A611" s="103" t="s">
        <v>1910</v>
      </c>
      <c r="B611" s="72"/>
      <c r="C611" s="72"/>
      <c r="D611" s="104"/>
      <c r="E611" s="39"/>
      <c r="F611" s="47" t="s">
        <v>3500</v>
      </c>
      <c r="G611" s="41" t="s">
        <v>1957</v>
      </c>
      <c r="H611" s="40" t="s">
        <v>3521</v>
      </c>
      <c r="I611" s="43">
        <v>12</v>
      </c>
      <c r="J611" s="44">
        <v>43009</v>
      </c>
      <c r="K611" s="105">
        <v>43009</v>
      </c>
      <c r="L611" s="105">
        <v>43100</v>
      </c>
      <c r="M611" s="42">
        <v>1</v>
      </c>
      <c r="N611" s="48">
        <v>0</v>
      </c>
      <c r="O611" s="106">
        <v>0</v>
      </c>
      <c r="P611" s="42">
        <f t="shared" si="33"/>
        <v>0</v>
      </c>
      <c r="Q611" s="42">
        <f t="shared" si="34"/>
        <v>0</v>
      </c>
      <c r="R611" s="210"/>
      <c r="S611" s="108"/>
      <c r="T611" s="108"/>
      <c r="U611" s="1"/>
      <c r="V611" s="108"/>
      <c r="W611" s="1"/>
      <c r="X611" s="1"/>
      <c r="Y611" s="99"/>
    </row>
    <row r="612" spans="1:25" ht="45" x14ac:dyDescent="0.25">
      <c r="A612" s="103" t="s">
        <v>1910</v>
      </c>
      <c r="B612" s="72"/>
      <c r="C612" s="72"/>
      <c r="D612" s="104"/>
      <c r="E612" s="39"/>
      <c r="F612" s="47" t="s">
        <v>3502</v>
      </c>
      <c r="G612" s="41" t="s">
        <v>3745</v>
      </c>
      <c r="H612" s="40" t="s">
        <v>3521</v>
      </c>
      <c r="I612" s="43">
        <v>12</v>
      </c>
      <c r="J612" s="44">
        <v>43009</v>
      </c>
      <c r="K612" s="105">
        <v>43009</v>
      </c>
      <c r="L612" s="105">
        <v>43100</v>
      </c>
      <c r="M612" s="42">
        <v>1</v>
      </c>
      <c r="N612" s="48">
        <v>0</v>
      </c>
      <c r="O612" s="106">
        <v>0</v>
      </c>
      <c r="P612" s="42">
        <f t="shared" si="33"/>
        <v>0</v>
      </c>
      <c r="Q612" s="42">
        <f t="shared" si="34"/>
        <v>0</v>
      </c>
      <c r="R612" s="210"/>
      <c r="S612" s="108"/>
      <c r="T612" s="108"/>
      <c r="U612" s="1"/>
      <c r="V612" s="108"/>
      <c r="W612" s="1"/>
      <c r="X612" s="1"/>
      <c r="Y612" s="99"/>
    </row>
    <row r="613" spans="1:25" ht="45" x14ac:dyDescent="0.25">
      <c r="A613" s="103" t="s">
        <v>1910</v>
      </c>
      <c r="B613" s="72"/>
      <c r="C613" s="72"/>
      <c r="D613" s="104"/>
      <c r="E613" s="39"/>
      <c r="F613" s="47" t="s">
        <v>3504</v>
      </c>
      <c r="G613" s="41" t="s">
        <v>3746</v>
      </c>
      <c r="H613" s="40" t="s">
        <v>3521</v>
      </c>
      <c r="I613" s="43">
        <v>12</v>
      </c>
      <c r="J613" s="44">
        <v>43009</v>
      </c>
      <c r="K613" s="105">
        <v>43009</v>
      </c>
      <c r="L613" s="105">
        <v>43100</v>
      </c>
      <c r="M613" s="42">
        <v>1</v>
      </c>
      <c r="N613" s="48">
        <v>0</v>
      </c>
      <c r="O613" s="106">
        <v>0</v>
      </c>
      <c r="P613" s="42">
        <f t="shared" si="33"/>
        <v>0</v>
      </c>
      <c r="Q613" s="42">
        <f t="shared" si="34"/>
        <v>0</v>
      </c>
      <c r="R613" s="210"/>
      <c r="S613" s="108"/>
      <c r="T613" s="108"/>
      <c r="U613" s="1"/>
      <c r="V613" s="108"/>
      <c r="W613" s="1"/>
      <c r="X613" s="1"/>
      <c r="Y613" s="99"/>
    </row>
    <row r="614" spans="1:25" ht="45" x14ac:dyDescent="0.25">
      <c r="A614" s="103" t="s">
        <v>1910</v>
      </c>
      <c r="B614" s="72"/>
      <c r="C614" s="72"/>
      <c r="D614" s="104"/>
      <c r="E614" s="39"/>
      <c r="F614" s="47" t="s">
        <v>3506</v>
      </c>
      <c r="G614" s="41" t="s">
        <v>3747</v>
      </c>
      <c r="H614" s="40" t="s">
        <v>3521</v>
      </c>
      <c r="I614" s="43">
        <v>12</v>
      </c>
      <c r="J614" s="44">
        <v>43009</v>
      </c>
      <c r="K614" s="105">
        <v>43009</v>
      </c>
      <c r="L614" s="105">
        <v>43100</v>
      </c>
      <c r="M614" s="42">
        <v>1</v>
      </c>
      <c r="N614" s="48">
        <v>0</v>
      </c>
      <c r="O614" s="106">
        <v>0</v>
      </c>
      <c r="P614" s="42">
        <f t="shared" si="33"/>
        <v>0</v>
      </c>
      <c r="Q614" s="42">
        <f t="shared" si="34"/>
        <v>0</v>
      </c>
      <c r="R614" s="210"/>
      <c r="S614" s="108"/>
      <c r="T614" s="108"/>
      <c r="U614" s="1"/>
      <c r="V614" s="108"/>
      <c r="W614" s="1"/>
      <c r="X614" s="1"/>
      <c r="Y614" s="99"/>
    </row>
    <row r="615" spans="1:25" ht="60" x14ac:dyDescent="0.25">
      <c r="A615" s="103" t="s">
        <v>1910</v>
      </c>
      <c r="B615" s="72" t="s">
        <v>3735</v>
      </c>
      <c r="C615" s="72" t="s">
        <v>678</v>
      </c>
      <c r="D615" s="104" t="s">
        <v>1722</v>
      </c>
      <c r="E615" s="39" t="s">
        <v>3748</v>
      </c>
      <c r="F615" s="47" t="s">
        <v>3537</v>
      </c>
      <c r="G615" s="41" t="s">
        <v>679</v>
      </c>
      <c r="H615" s="40" t="s">
        <v>9</v>
      </c>
      <c r="I615" s="43">
        <v>5</v>
      </c>
      <c r="J615" s="44">
        <v>43009</v>
      </c>
      <c r="K615" s="105">
        <v>43009</v>
      </c>
      <c r="L615" s="105">
        <v>43100</v>
      </c>
      <c r="M615" s="42">
        <v>1</v>
      </c>
      <c r="N615" s="48">
        <v>1</v>
      </c>
      <c r="O615" s="106">
        <v>0</v>
      </c>
      <c r="P615" s="42">
        <f t="shared" si="33"/>
        <v>1</v>
      </c>
      <c r="Q615" s="42">
        <f t="shared" si="34"/>
        <v>100</v>
      </c>
      <c r="R615" s="210" t="s">
        <v>8170</v>
      </c>
      <c r="S615" s="108">
        <f>VLOOKUP(C615,'[7]Sumado depto y gestion incorp1'!$A$2:$C$297,3,FALSE)</f>
        <v>9179299395</v>
      </c>
      <c r="T615" s="108">
        <f>VLOOKUP(C615,'[7]Sumado depto y gestion incorp1'!$A$2:$D$297,4,FALSE)</f>
        <v>11446865473</v>
      </c>
      <c r="U615" s="1">
        <f>VLOOKUP(C615,'[7]Sumado depto y gestion incorp1'!$A$2:$F$297,6,FALSE)</f>
        <v>8973582321</v>
      </c>
      <c r="V615" s="108">
        <f>VLOOKUP(C615,'[7]Sumado depto y gestion incorp1'!$A$2:$G$297,7,FALSE)</f>
        <v>9518885214</v>
      </c>
      <c r="W615" s="1">
        <f t="shared" si="35"/>
        <v>20626164868</v>
      </c>
      <c r="X615" s="1">
        <f t="shared" si="36"/>
        <v>18492467535</v>
      </c>
      <c r="Y615" s="99"/>
    </row>
    <row r="616" spans="1:25" ht="45" x14ac:dyDescent="0.25">
      <c r="A616" s="103" t="s">
        <v>1910</v>
      </c>
      <c r="B616" s="72"/>
      <c r="C616" s="72"/>
      <c r="D616" s="104"/>
      <c r="E616" s="39"/>
      <c r="F616" s="47" t="s">
        <v>3575</v>
      </c>
      <c r="G616" s="41" t="s">
        <v>680</v>
      </c>
      <c r="H616" s="40" t="s">
        <v>9</v>
      </c>
      <c r="I616" s="43">
        <v>10</v>
      </c>
      <c r="J616" s="44">
        <v>43009</v>
      </c>
      <c r="K616" s="105">
        <v>43009</v>
      </c>
      <c r="L616" s="105">
        <v>43100</v>
      </c>
      <c r="M616" s="42">
        <v>1</v>
      </c>
      <c r="N616" s="48">
        <v>1</v>
      </c>
      <c r="O616" s="106">
        <v>0</v>
      </c>
      <c r="P616" s="42">
        <f t="shared" si="33"/>
        <v>1</v>
      </c>
      <c r="Q616" s="42">
        <f t="shared" si="34"/>
        <v>100</v>
      </c>
      <c r="R616" s="210"/>
      <c r="S616" s="108"/>
      <c r="T616" s="108"/>
      <c r="U616" s="1"/>
      <c r="V616" s="108"/>
      <c r="W616" s="1"/>
      <c r="X616" s="1"/>
      <c r="Y616" s="99"/>
    </row>
    <row r="617" spans="1:25" ht="45" x14ac:dyDescent="0.25">
      <c r="A617" s="103" t="s">
        <v>1910</v>
      </c>
      <c r="B617" s="72"/>
      <c r="C617" s="72"/>
      <c r="D617" s="104"/>
      <c r="E617" s="39"/>
      <c r="F617" s="47" t="s">
        <v>3517</v>
      </c>
      <c r="G617" s="41" t="s">
        <v>681</v>
      </c>
      <c r="H617" s="40" t="s">
        <v>9</v>
      </c>
      <c r="I617" s="43">
        <v>10</v>
      </c>
      <c r="J617" s="44">
        <v>43009</v>
      </c>
      <c r="K617" s="105">
        <v>43009</v>
      </c>
      <c r="L617" s="105">
        <v>43100</v>
      </c>
      <c r="M617" s="42">
        <v>1</v>
      </c>
      <c r="N617" s="48">
        <v>1</v>
      </c>
      <c r="O617" s="106">
        <v>0</v>
      </c>
      <c r="P617" s="42">
        <f t="shared" si="33"/>
        <v>1</v>
      </c>
      <c r="Q617" s="42">
        <f t="shared" si="34"/>
        <v>100</v>
      </c>
      <c r="R617" s="210"/>
      <c r="S617" s="108"/>
      <c r="T617" s="108"/>
      <c r="U617" s="1"/>
      <c r="V617" s="108"/>
      <c r="W617" s="1"/>
      <c r="X617" s="1"/>
      <c r="Y617" s="99"/>
    </row>
    <row r="618" spans="1:25" ht="45" x14ac:dyDescent="0.25">
      <c r="A618" s="103" t="s">
        <v>1910</v>
      </c>
      <c r="B618" s="72"/>
      <c r="C618" s="72"/>
      <c r="D618" s="104"/>
      <c r="E618" s="39"/>
      <c r="F618" s="47" t="s">
        <v>3518</v>
      </c>
      <c r="G618" s="41" t="s">
        <v>682</v>
      </c>
      <c r="H618" s="40" t="s">
        <v>9</v>
      </c>
      <c r="I618" s="43">
        <v>10</v>
      </c>
      <c r="J618" s="44">
        <v>43009</v>
      </c>
      <c r="K618" s="105">
        <v>43009</v>
      </c>
      <c r="L618" s="105">
        <v>43100</v>
      </c>
      <c r="M618" s="42">
        <v>1</v>
      </c>
      <c r="N618" s="48">
        <v>1</v>
      </c>
      <c r="O618" s="106">
        <v>0</v>
      </c>
      <c r="P618" s="42">
        <f t="shared" si="33"/>
        <v>1</v>
      </c>
      <c r="Q618" s="42">
        <f t="shared" si="34"/>
        <v>100</v>
      </c>
      <c r="R618" s="210"/>
      <c r="S618" s="108"/>
      <c r="T618" s="108"/>
      <c r="U618" s="1"/>
      <c r="V618" s="108"/>
      <c r="W618" s="1"/>
      <c r="X618" s="1"/>
      <c r="Y618" s="99"/>
    </row>
    <row r="619" spans="1:25" ht="45" x14ac:dyDescent="0.25">
      <c r="A619" s="103" t="s">
        <v>1910</v>
      </c>
      <c r="B619" s="72"/>
      <c r="C619" s="72"/>
      <c r="D619" s="104"/>
      <c r="E619" s="39"/>
      <c r="F619" s="47" t="s">
        <v>3524</v>
      </c>
      <c r="G619" s="41" t="s">
        <v>683</v>
      </c>
      <c r="H619" s="40" t="s">
        <v>3521</v>
      </c>
      <c r="I619" s="43">
        <v>5</v>
      </c>
      <c r="J619" s="44">
        <v>43009</v>
      </c>
      <c r="K619" s="105">
        <v>43009</v>
      </c>
      <c r="L619" s="105">
        <v>43100</v>
      </c>
      <c r="M619" s="42">
        <v>1</v>
      </c>
      <c r="N619" s="48">
        <v>1</v>
      </c>
      <c r="O619" s="106">
        <v>0</v>
      </c>
      <c r="P619" s="42">
        <f t="shared" si="33"/>
        <v>1</v>
      </c>
      <c r="Q619" s="42">
        <f t="shared" si="34"/>
        <v>100</v>
      </c>
      <c r="R619" s="210"/>
      <c r="S619" s="108"/>
      <c r="T619" s="108"/>
      <c r="U619" s="1"/>
      <c r="V619" s="108"/>
      <c r="W619" s="1"/>
      <c r="X619" s="1"/>
      <c r="Y619" s="99"/>
    </row>
    <row r="620" spans="1:25" ht="45" x14ac:dyDescent="0.25">
      <c r="A620" s="103" t="s">
        <v>1910</v>
      </c>
      <c r="B620" s="72" t="s">
        <v>3749</v>
      </c>
      <c r="C620" s="72" t="s">
        <v>830</v>
      </c>
      <c r="D620" s="104" t="s">
        <v>1741</v>
      </c>
      <c r="E620" s="39" t="s">
        <v>3750</v>
      </c>
      <c r="F620" s="47" t="s">
        <v>3540</v>
      </c>
      <c r="G620" s="41" t="s">
        <v>831</v>
      </c>
      <c r="H620" s="40" t="s">
        <v>9</v>
      </c>
      <c r="I620" s="43">
        <v>12</v>
      </c>
      <c r="J620" s="44">
        <v>43009</v>
      </c>
      <c r="K620" s="105">
        <v>43009</v>
      </c>
      <c r="L620" s="105">
        <v>43100</v>
      </c>
      <c r="M620" s="42">
        <v>1</v>
      </c>
      <c r="N620" s="48">
        <v>0</v>
      </c>
      <c r="O620" s="106">
        <v>0</v>
      </c>
      <c r="P620" s="42">
        <f t="shared" si="33"/>
        <v>0</v>
      </c>
      <c r="Q620" s="42">
        <f t="shared" si="34"/>
        <v>0</v>
      </c>
      <c r="R620" s="210" t="s">
        <v>8173</v>
      </c>
      <c r="S620" s="108">
        <f>VLOOKUP(C620,'[7]Sumado depto y gestion incorp1'!$A$2:$C$297,3,FALSE)</f>
        <v>0</v>
      </c>
      <c r="T620" s="108">
        <f>VLOOKUP(C620,'[7]Sumado depto y gestion incorp1'!$A$2:$D$297,4,FALSE)</f>
        <v>0</v>
      </c>
      <c r="U620" s="1">
        <f>VLOOKUP(C620,'[7]Sumado depto y gestion incorp1'!$A$2:$F$297,6,FALSE)</f>
        <v>0</v>
      </c>
      <c r="V620" s="108">
        <f>VLOOKUP(C620,'[7]Sumado depto y gestion incorp1'!$A$2:$G$297,7,FALSE)</f>
        <v>0</v>
      </c>
      <c r="W620" s="1">
        <f t="shared" si="35"/>
        <v>0</v>
      </c>
      <c r="X620" s="1">
        <f t="shared" si="36"/>
        <v>0</v>
      </c>
      <c r="Y620" s="99"/>
    </row>
    <row r="621" spans="1:25" ht="45" x14ac:dyDescent="0.25">
      <c r="A621" s="103" t="s">
        <v>1910</v>
      </c>
      <c r="B621" s="72"/>
      <c r="C621" s="72"/>
      <c r="D621" s="104"/>
      <c r="E621" s="39"/>
      <c r="F621" s="47" t="s">
        <v>3537</v>
      </c>
      <c r="G621" s="41" t="s">
        <v>832</v>
      </c>
      <c r="H621" s="40" t="s">
        <v>9</v>
      </c>
      <c r="I621" s="43">
        <v>12</v>
      </c>
      <c r="J621" s="44">
        <v>43009</v>
      </c>
      <c r="K621" s="105">
        <v>43009</v>
      </c>
      <c r="L621" s="105">
        <v>43100</v>
      </c>
      <c r="M621" s="42">
        <v>1</v>
      </c>
      <c r="N621" s="48">
        <v>0</v>
      </c>
      <c r="O621" s="106">
        <v>0</v>
      </c>
      <c r="P621" s="42">
        <f t="shared" si="33"/>
        <v>0</v>
      </c>
      <c r="Q621" s="42">
        <f t="shared" si="34"/>
        <v>0</v>
      </c>
      <c r="R621" s="210"/>
      <c r="S621" s="108"/>
      <c r="T621" s="108"/>
      <c r="U621" s="1"/>
      <c r="V621" s="108"/>
      <c r="W621" s="1"/>
      <c r="X621" s="1"/>
      <c r="Y621" s="99"/>
    </row>
    <row r="622" spans="1:25" ht="45" x14ac:dyDescent="0.25">
      <c r="A622" s="103" t="s">
        <v>1910</v>
      </c>
      <c r="B622" s="72"/>
      <c r="C622" s="72"/>
      <c r="D622" s="104"/>
      <c r="E622" s="39"/>
      <c r="F622" s="47" t="s">
        <v>3575</v>
      </c>
      <c r="G622" s="41" t="s">
        <v>833</v>
      </c>
      <c r="H622" s="40" t="s">
        <v>9</v>
      </c>
      <c r="I622" s="43">
        <v>12</v>
      </c>
      <c r="J622" s="44">
        <v>43009</v>
      </c>
      <c r="K622" s="105">
        <v>43009</v>
      </c>
      <c r="L622" s="105">
        <v>43100</v>
      </c>
      <c r="M622" s="42">
        <v>1</v>
      </c>
      <c r="N622" s="48">
        <v>0</v>
      </c>
      <c r="O622" s="106">
        <v>0</v>
      </c>
      <c r="P622" s="42">
        <f t="shared" si="33"/>
        <v>0</v>
      </c>
      <c r="Q622" s="42">
        <f t="shared" si="34"/>
        <v>0</v>
      </c>
      <c r="R622" s="210"/>
      <c r="S622" s="108"/>
      <c r="T622" s="108"/>
      <c r="U622" s="1"/>
      <c r="V622" s="108"/>
      <c r="W622" s="1"/>
      <c r="X622" s="1"/>
      <c r="Y622" s="99"/>
    </row>
    <row r="623" spans="1:25" ht="45" x14ac:dyDescent="0.25">
      <c r="A623" s="103" t="s">
        <v>1910</v>
      </c>
      <c r="B623" s="72"/>
      <c r="C623" s="72"/>
      <c r="D623" s="104"/>
      <c r="E623" s="39"/>
      <c r="F623" s="47" t="s">
        <v>3517</v>
      </c>
      <c r="G623" s="41" t="s">
        <v>834</v>
      </c>
      <c r="H623" s="40" t="s">
        <v>9</v>
      </c>
      <c r="I623" s="43">
        <v>12</v>
      </c>
      <c r="J623" s="44">
        <v>43009</v>
      </c>
      <c r="K623" s="105">
        <v>43009</v>
      </c>
      <c r="L623" s="105">
        <v>43100</v>
      </c>
      <c r="M623" s="42">
        <v>1</v>
      </c>
      <c r="N623" s="48">
        <v>0</v>
      </c>
      <c r="O623" s="106">
        <v>0</v>
      </c>
      <c r="P623" s="42">
        <f t="shared" si="33"/>
        <v>0</v>
      </c>
      <c r="Q623" s="42">
        <f t="shared" si="34"/>
        <v>0</v>
      </c>
      <c r="R623" s="210"/>
      <c r="S623" s="108"/>
      <c r="T623" s="108"/>
      <c r="U623" s="1"/>
      <c r="V623" s="108"/>
      <c r="W623" s="1"/>
      <c r="X623" s="1"/>
      <c r="Y623" s="99"/>
    </row>
    <row r="624" spans="1:25" ht="60" x14ac:dyDescent="0.25">
      <c r="A624" s="103" t="s">
        <v>1910</v>
      </c>
      <c r="B624" s="72" t="s">
        <v>3737</v>
      </c>
      <c r="C624" s="72" t="s">
        <v>839</v>
      </c>
      <c r="D624" s="104" t="s">
        <v>1743</v>
      </c>
      <c r="E624" s="39" t="s">
        <v>3751</v>
      </c>
      <c r="F624" s="47" t="s">
        <v>3519</v>
      </c>
      <c r="G624" s="41" t="s">
        <v>840</v>
      </c>
      <c r="H624" s="40" t="s">
        <v>9</v>
      </c>
      <c r="I624" s="43">
        <v>12</v>
      </c>
      <c r="J624" s="44">
        <v>43009</v>
      </c>
      <c r="K624" s="105">
        <v>43009</v>
      </c>
      <c r="L624" s="105">
        <v>43100</v>
      </c>
      <c r="M624" s="42">
        <v>1</v>
      </c>
      <c r="N624" s="48">
        <v>1</v>
      </c>
      <c r="O624" s="106">
        <v>0</v>
      </c>
      <c r="P624" s="42">
        <f t="shared" si="33"/>
        <v>1</v>
      </c>
      <c r="Q624" s="42">
        <f t="shared" si="34"/>
        <v>100</v>
      </c>
      <c r="R624" s="210" t="s">
        <v>8174</v>
      </c>
      <c r="S624" s="108">
        <f>VLOOKUP(C624,'[7]Sumado depto y gestion incorp1'!$A$2:$C$297,3,FALSE)</f>
        <v>6465128491</v>
      </c>
      <c r="T624" s="108">
        <f>VLOOKUP(C624,'[7]Sumado depto y gestion incorp1'!$A$2:$D$297,4,FALSE)</f>
        <v>19089630754</v>
      </c>
      <c r="U624" s="1">
        <f>VLOOKUP(C624,'[7]Sumado depto y gestion incorp1'!$A$2:$F$297,6,FALSE)</f>
        <v>1272356354</v>
      </c>
      <c r="V624" s="108">
        <f>VLOOKUP(C624,'[7]Sumado depto y gestion incorp1'!$A$2:$G$297,7,FALSE)</f>
        <v>19089630754</v>
      </c>
      <c r="W624" s="1">
        <f t="shared" si="35"/>
        <v>25554759245</v>
      </c>
      <c r="X624" s="1">
        <f t="shared" si="36"/>
        <v>20361987108</v>
      </c>
      <c r="Y624" s="99"/>
    </row>
    <row r="625" spans="1:25" ht="45" x14ac:dyDescent="0.25">
      <c r="A625" s="103" t="s">
        <v>1910</v>
      </c>
      <c r="B625" s="72"/>
      <c r="C625" s="72"/>
      <c r="D625" s="104"/>
      <c r="E625" s="39"/>
      <c r="F625" s="47" t="s">
        <v>3544</v>
      </c>
      <c r="G625" s="41" t="s">
        <v>841</v>
      </c>
      <c r="H625" s="40" t="s">
        <v>9</v>
      </c>
      <c r="I625" s="43">
        <v>12</v>
      </c>
      <c r="J625" s="44">
        <v>43009</v>
      </c>
      <c r="K625" s="105">
        <v>43009</v>
      </c>
      <c r="L625" s="105">
        <v>43100</v>
      </c>
      <c r="M625" s="42">
        <v>1</v>
      </c>
      <c r="N625" s="48">
        <v>1</v>
      </c>
      <c r="O625" s="106">
        <v>0</v>
      </c>
      <c r="P625" s="42">
        <f t="shared" si="33"/>
        <v>1</v>
      </c>
      <c r="Q625" s="42">
        <f t="shared" si="34"/>
        <v>100</v>
      </c>
      <c r="R625" s="210"/>
      <c r="S625" s="108"/>
      <c r="T625" s="108"/>
      <c r="U625" s="1"/>
      <c r="V625" s="108"/>
      <c r="W625" s="1"/>
      <c r="X625" s="1"/>
      <c r="Y625" s="99"/>
    </row>
    <row r="626" spans="1:25" ht="45" x14ac:dyDescent="0.25">
      <c r="A626" s="103" t="s">
        <v>1910</v>
      </c>
      <c r="B626" s="72"/>
      <c r="C626" s="72"/>
      <c r="D626" s="104"/>
      <c r="E626" s="39"/>
      <c r="F626" s="47" t="s">
        <v>3545</v>
      </c>
      <c r="G626" s="41" t="s">
        <v>842</v>
      </c>
      <c r="H626" s="40" t="s">
        <v>9</v>
      </c>
      <c r="I626" s="43">
        <v>12</v>
      </c>
      <c r="J626" s="44">
        <v>43009</v>
      </c>
      <c r="K626" s="105">
        <v>43009</v>
      </c>
      <c r="L626" s="105">
        <v>43100</v>
      </c>
      <c r="M626" s="42">
        <v>1</v>
      </c>
      <c r="N626" s="48">
        <v>0</v>
      </c>
      <c r="O626" s="106">
        <v>0</v>
      </c>
      <c r="P626" s="42">
        <f t="shared" si="33"/>
        <v>0</v>
      </c>
      <c r="Q626" s="42">
        <f t="shared" si="34"/>
        <v>0</v>
      </c>
      <c r="R626" s="210"/>
      <c r="S626" s="108"/>
      <c r="T626" s="108"/>
      <c r="U626" s="1"/>
      <c r="V626" s="108"/>
      <c r="W626" s="1"/>
      <c r="X626" s="1"/>
      <c r="Y626" s="99"/>
    </row>
    <row r="627" spans="1:25" ht="45" x14ac:dyDescent="0.25">
      <c r="A627" s="103" t="s">
        <v>1910</v>
      </c>
      <c r="B627" s="72"/>
      <c r="C627" s="72"/>
      <c r="D627" s="104"/>
      <c r="E627" s="39"/>
      <c r="F627" s="47" t="s">
        <v>3546</v>
      </c>
      <c r="G627" s="41" t="s">
        <v>843</v>
      </c>
      <c r="H627" s="40" t="s">
        <v>9</v>
      </c>
      <c r="I627" s="43">
        <v>12</v>
      </c>
      <c r="J627" s="44">
        <v>43009</v>
      </c>
      <c r="K627" s="105">
        <v>43009</v>
      </c>
      <c r="L627" s="105">
        <v>43100</v>
      </c>
      <c r="M627" s="42">
        <v>1</v>
      </c>
      <c r="N627" s="48">
        <v>1</v>
      </c>
      <c r="O627" s="106">
        <v>0</v>
      </c>
      <c r="P627" s="42">
        <f t="shared" si="33"/>
        <v>1</v>
      </c>
      <c r="Q627" s="42">
        <f t="shared" si="34"/>
        <v>100</v>
      </c>
      <c r="R627" s="210"/>
      <c r="S627" s="108"/>
      <c r="T627" s="108"/>
      <c r="U627" s="1"/>
      <c r="V627" s="108"/>
      <c r="W627" s="1"/>
      <c r="X627" s="1"/>
      <c r="Y627" s="99"/>
    </row>
    <row r="628" spans="1:25" ht="45" x14ac:dyDescent="0.25">
      <c r="A628" s="103" t="s">
        <v>1910</v>
      </c>
      <c r="B628" s="72"/>
      <c r="C628" s="72"/>
      <c r="D628" s="104"/>
      <c r="E628" s="39"/>
      <c r="F628" s="47" t="s">
        <v>3520</v>
      </c>
      <c r="G628" s="41" t="s">
        <v>844</v>
      </c>
      <c r="H628" s="40" t="s">
        <v>9</v>
      </c>
      <c r="I628" s="43">
        <v>12</v>
      </c>
      <c r="J628" s="44">
        <v>43009</v>
      </c>
      <c r="K628" s="105">
        <v>43009</v>
      </c>
      <c r="L628" s="105">
        <v>43100</v>
      </c>
      <c r="M628" s="42">
        <v>1</v>
      </c>
      <c r="N628" s="48">
        <v>1</v>
      </c>
      <c r="O628" s="106">
        <v>0</v>
      </c>
      <c r="P628" s="42">
        <f t="shared" si="33"/>
        <v>1</v>
      </c>
      <c r="Q628" s="42">
        <f t="shared" si="34"/>
        <v>100</v>
      </c>
      <c r="R628" s="210"/>
      <c r="S628" s="108"/>
      <c r="T628" s="108"/>
      <c r="U628" s="1"/>
      <c r="V628" s="108"/>
      <c r="W628" s="1"/>
      <c r="X628" s="1"/>
      <c r="Y628" s="99"/>
    </row>
    <row r="629" spans="1:25" ht="45" x14ac:dyDescent="0.25">
      <c r="A629" s="103" t="s">
        <v>1910</v>
      </c>
      <c r="B629" s="72"/>
      <c r="C629" s="72"/>
      <c r="D629" s="104"/>
      <c r="E629" s="39"/>
      <c r="F629" s="47" t="s">
        <v>3522</v>
      </c>
      <c r="G629" s="41" t="s">
        <v>845</v>
      </c>
      <c r="H629" s="40" t="s">
        <v>9</v>
      </c>
      <c r="I629" s="43">
        <v>12</v>
      </c>
      <c r="J629" s="44">
        <v>43009</v>
      </c>
      <c r="K629" s="105">
        <v>43009</v>
      </c>
      <c r="L629" s="105">
        <v>43100</v>
      </c>
      <c r="M629" s="42">
        <v>1</v>
      </c>
      <c r="N629" s="48">
        <v>1</v>
      </c>
      <c r="O629" s="106">
        <v>0</v>
      </c>
      <c r="P629" s="42">
        <f t="shared" si="33"/>
        <v>1</v>
      </c>
      <c r="Q629" s="42">
        <f t="shared" si="34"/>
        <v>100</v>
      </c>
      <c r="R629" s="210"/>
      <c r="S629" s="108"/>
      <c r="T629" s="108"/>
      <c r="U629" s="1"/>
      <c r="V629" s="108"/>
      <c r="W629" s="1"/>
      <c r="X629" s="1"/>
      <c r="Y629" s="99"/>
    </row>
    <row r="630" spans="1:25" ht="75" x14ac:dyDescent="0.25">
      <c r="A630" s="103" t="s">
        <v>1910</v>
      </c>
      <c r="B630" s="72" t="s">
        <v>3737</v>
      </c>
      <c r="C630" s="72" t="s">
        <v>835</v>
      </c>
      <c r="D630" s="104" t="s">
        <v>1742</v>
      </c>
      <c r="E630" s="39" t="s">
        <v>3752</v>
      </c>
      <c r="F630" s="47" t="s">
        <v>3540</v>
      </c>
      <c r="G630" s="41" t="s">
        <v>665</v>
      </c>
      <c r="H630" s="40" t="s">
        <v>9</v>
      </c>
      <c r="I630" s="43">
        <v>12</v>
      </c>
      <c r="J630" s="44">
        <v>43009</v>
      </c>
      <c r="K630" s="105">
        <v>43009</v>
      </c>
      <c r="L630" s="105">
        <v>43100</v>
      </c>
      <c r="M630" s="42">
        <v>1</v>
      </c>
      <c r="N630" s="48">
        <v>1</v>
      </c>
      <c r="O630" s="106">
        <v>0</v>
      </c>
      <c r="P630" s="42">
        <f t="shared" si="33"/>
        <v>1</v>
      </c>
      <c r="Q630" s="42">
        <f t="shared" si="34"/>
        <v>100</v>
      </c>
      <c r="R630" s="210" t="s">
        <v>8175</v>
      </c>
      <c r="S630" s="108">
        <f>VLOOKUP(C630,'[7]Sumado depto y gestion incorp1'!$A$2:$C$297,3,FALSE)</f>
        <v>6580937231</v>
      </c>
      <c r="T630" s="108">
        <f>VLOOKUP(C630,'[7]Sumado depto y gestion incorp1'!$A$2:$D$297,4,FALSE)</f>
        <v>2778500000</v>
      </c>
      <c r="U630" s="1">
        <f>VLOOKUP(C630,'[7]Sumado depto y gestion incorp1'!$A$2:$F$297,6,FALSE)</f>
        <v>4492377998</v>
      </c>
      <c r="V630" s="108">
        <f>VLOOKUP(C630,'[7]Sumado depto y gestion incorp1'!$A$2:$G$297,7,FALSE)</f>
        <v>2770100000</v>
      </c>
      <c r="W630" s="1">
        <f t="shared" si="35"/>
        <v>9359437231</v>
      </c>
      <c r="X630" s="1">
        <f t="shared" si="36"/>
        <v>7262477998</v>
      </c>
      <c r="Y630" s="99"/>
    </row>
    <row r="631" spans="1:25" ht="45" x14ac:dyDescent="0.25">
      <c r="A631" s="103" t="s">
        <v>1910</v>
      </c>
      <c r="B631" s="72"/>
      <c r="C631" s="72"/>
      <c r="D631" s="104"/>
      <c r="E631" s="39"/>
      <c r="F631" s="47" t="s">
        <v>3540</v>
      </c>
      <c r="G631" s="41" t="s">
        <v>665</v>
      </c>
      <c r="H631" s="40" t="s">
        <v>9</v>
      </c>
      <c r="I631" s="43">
        <v>12</v>
      </c>
      <c r="J631" s="44">
        <v>43009</v>
      </c>
      <c r="K631" s="105">
        <v>43009</v>
      </c>
      <c r="L631" s="105">
        <v>43100</v>
      </c>
      <c r="M631" s="42">
        <v>1</v>
      </c>
      <c r="N631" s="48">
        <v>1</v>
      </c>
      <c r="O631" s="106">
        <v>0</v>
      </c>
      <c r="P631" s="42">
        <f t="shared" si="33"/>
        <v>1</v>
      </c>
      <c r="Q631" s="42">
        <f t="shared" si="34"/>
        <v>100</v>
      </c>
      <c r="R631" s="210"/>
      <c r="S631" s="108"/>
      <c r="T631" s="108"/>
      <c r="U631" s="1"/>
      <c r="V631" s="108"/>
      <c r="W631" s="1"/>
      <c r="X631" s="1"/>
      <c r="Y631" s="99"/>
    </row>
    <row r="632" spans="1:25" ht="45" x14ac:dyDescent="0.25">
      <c r="A632" s="103" t="s">
        <v>1910</v>
      </c>
      <c r="B632" s="72"/>
      <c r="C632" s="72"/>
      <c r="D632" s="104"/>
      <c r="E632" s="39"/>
      <c r="F632" s="47" t="s">
        <v>3537</v>
      </c>
      <c r="G632" s="41" t="s">
        <v>836</v>
      </c>
      <c r="H632" s="40" t="s">
        <v>9</v>
      </c>
      <c r="I632" s="43">
        <v>12</v>
      </c>
      <c r="J632" s="44">
        <v>43009</v>
      </c>
      <c r="K632" s="105">
        <v>43009</v>
      </c>
      <c r="L632" s="105">
        <v>43100</v>
      </c>
      <c r="M632" s="42">
        <v>1</v>
      </c>
      <c r="N632" s="48">
        <v>1</v>
      </c>
      <c r="O632" s="106">
        <v>0</v>
      </c>
      <c r="P632" s="42">
        <f t="shared" si="33"/>
        <v>1</v>
      </c>
      <c r="Q632" s="42">
        <f t="shared" si="34"/>
        <v>100</v>
      </c>
      <c r="R632" s="210"/>
      <c r="S632" s="108"/>
      <c r="T632" s="108"/>
      <c r="U632" s="1"/>
      <c r="V632" s="108"/>
      <c r="W632" s="1"/>
      <c r="X632" s="1"/>
      <c r="Y632" s="99"/>
    </row>
    <row r="633" spans="1:25" ht="45" x14ac:dyDescent="0.25">
      <c r="A633" s="103" t="s">
        <v>1910</v>
      </c>
      <c r="B633" s="72"/>
      <c r="C633" s="72"/>
      <c r="D633" s="104"/>
      <c r="E633" s="39"/>
      <c r="F633" s="47" t="s">
        <v>3537</v>
      </c>
      <c r="G633" s="41" t="s">
        <v>836</v>
      </c>
      <c r="H633" s="40" t="s">
        <v>9</v>
      </c>
      <c r="I633" s="43">
        <v>12</v>
      </c>
      <c r="J633" s="44">
        <v>43009</v>
      </c>
      <c r="K633" s="105">
        <v>43009</v>
      </c>
      <c r="L633" s="105">
        <v>43100</v>
      </c>
      <c r="M633" s="42">
        <v>1</v>
      </c>
      <c r="N633" s="48">
        <v>1</v>
      </c>
      <c r="O633" s="106">
        <v>0</v>
      </c>
      <c r="P633" s="42">
        <f t="shared" ref="P633:P696" si="37">N633+O633</f>
        <v>1</v>
      </c>
      <c r="Q633" s="42">
        <f t="shared" ref="Q633:Q696" si="38">P633/M633*100</f>
        <v>100</v>
      </c>
      <c r="R633" s="210"/>
      <c r="S633" s="108"/>
      <c r="T633" s="108"/>
      <c r="U633" s="1"/>
      <c r="V633" s="108"/>
      <c r="W633" s="1"/>
      <c r="X633" s="1"/>
      <c r="Y633" s="99"/>
    </row>
    <row r="634" spans="1:25" ht="45" x14ac:dyDescent="0.25">
      <c r="A634" s="103" t="s">
        <v>1910</v>
      </c>
      <c r="B634" s="72"/>
      <c r="C634" s="72"/>
      <c r="D634" s="104"/>
      <c r="E634" s="39"/>
      <c r="F634" s="47" t="s">
        <v>3575</v>
      </c>
      <c r="G634" s="41" t="s">
        <v>837</v>
      </c>
      <c r="H634" s="40" t="s">
        <v>9</v>
      </c>
      <c r="I634" s="43">
        <v>12</v>
      </c>
      <c r="J634" s="44">
        <v>43009</v>
      </c>
      <c r="K634" s="105">
        <v>43009</v>
      </c>
      <c r="L634" s="105">
        <v>43100</v>
      </c>
      <c r="M634" s="42">
        <v>1</v>
      </c>
      <c r="N634" s="48">
        <v>1</v>
      </c>
      <c r="O634" s="106">
        <v>0</v>
      </c>
      <c r="P634" s="42">
        <f t="shared" si="37"/>
        <v>1</v>
      </c>
      <c r="Q634" s="42">
        <f t="shared" si="38"/>
        <v>100</v>
      </c>
      <c r="R634" s="210"/>
      <c r="S634" s="108"/>
      <c r="T634" s="108"/>
      <c r="U634" s="1"/>
      <c r="V634" s="108"/>
      <c r="W634" s="1"/>
      <c r="X634" s="1"/>
      <c r="Y634" s="99"/>
    </row>
    <row r="635" spans="1:25" ht="45" x14ac:dyDescent="0.25">
      <c r="A635" s="103" t="s">
        <v>1910</v>
      </c>
      <c r="B635" s="72"/>
      <c r="C635" s="72"/>
      <c r="D635" s="104"/>
      <c r="E635" s="39"/>
      <c r="F635" s="47" t="s">
        <v>3575</v>
      </c>
      <c r="G635" s="41" t="s">
        <v>837</v>
      </c>
      <c r="H635" s="40" t="s">
        <v>9</v>
      </c>
      <c r="I635" s="43">
        <v>12</v>
      </c>
      <c r="J635" s="44">
        <v>43009</v>
      </c>
      <c r="K635" s="105">
        <v>43009</v>
      </c>
      <c r="L635" s="105">
        <v>43100</v>
      </c>
      <c r="M635" s="42">
        <v>1</v>
      </c>
      <c r="N635" s="48">
        <v>1</v>
      </c>
      <c r="O635" s="106">
        <v>0</v>
      </c>
      <c r="P635" s="42">
        <f t="shared" si="37"/>
        <v>1</v>
      </c>
      <c r="Q635" s="42">
        <f t="shared" si="38"/>
        <v>100</v>
      </c>
      <c r="R635" s="210"/>
      <c r="S635" s="108"/>
      <c r="T635" s="108"/>
      <c r="U635" s="1"/>
      <c r="V635" s="108"/>
      <c r="W635" s="1"/>
      <c r="X635" s="1"/>
      <c r="Y635" s="99"/>
    </row>
    <row r="636" spans="1:25" ht="45" x14ac:dyDescent="0.25">
      <c r="A636" s="103" t="s">
        <v>1910</v>
      </c>
      <c r="B636" s="72"/>
      <c r="C636" s="72"/>
      <c r="D636" s="104"/>
      <c r="E636" s="39"/>
      <c r="F636" s="47" t="s">
        <v>3517</v>
      </c>
      <c r="G636" s="41" t="s">
        <v>838</v>
      </c>
      <c r="H636" s="40" t="s">
        <v>9</v>
      </c>
      <c r="I636" s="43">
        <v>12</v>
      </c>
      <c r="J636" s="44">
        <v>43009</v>
      </c>
      <c r="K636" s="105">
        <v>43009</v>
      </c>
      <c r="L636" s="105">
        <v>43100</v>
      </c>
      <c r="M636" s="42">
        <v>1</v>
      </c>
      <c r="N636" s="48">
        <v>1</v>
      </c>
      <c r="O636" s="106">
        <v>0</v>
      </c>
      <c r="P636" s="42">
        <f t="shared" si="37"/>
        <v>1</v>
      </c>
      <c r="Q636" s="42">
        <f t="shared" si="38"/>
        <v>100</v>
      </c>
      <c r="R636" s="210"/>
      <c r="S636" s="108"/>
      <c r="T636" s="108"/>
      <c r="U636" s="1"/>
      <c r="V636" s="108"/>
      <c r="W636" s="1"/>
      <c r="X636" s="1"/>
      <c r="Y636" s="99"/>
    </row>
    <row r="637" spans="1:25" ht="45" x14ac:dyDescent="0.25">
      <c r="A637" s="103" t="s">
        <v>1910</v>
      </c>
      <c r="B637" s="72"/>
      <c r="C637" s="72"/>
      <c r="D637" s="104"/>
      <c r="E637" s="39"/>
      <c r="F637" s="47" t="s">
        <v>3517</v>
      </c>
      <c r="G637" s="41" t="s">
        <v>838</v>
      </c>
      <c r="H637" s="40" t="s">
        <v>9</v>
      </c>
      <c r="I637" s="43">
        <v>12</v>
      </c>
      <c r="J637" s="44">
        <v>43009</v>
      </c>
      <c r="K637" s="105">
        <v>43009</v>
      </c>
      <c r="L637" s="105">
        <v>43100</v>
      </c>
      <c r="M637" s="42">
        <v>1</v>
      </c>
      <c r="N637" s="48">
        <v>1</v>
      </c>
      <c r="O637" s="106">
        <v>0</v>
      </c>
      <c r="P637" s="42">
        <f t="shared" si="37"/>
        <v>1</v>
      </c>
      <c r="Q637" s="42">
        <f t="shared" si="38"/>
        <v>100</v>
      </c>
      <c r="R637" s="210"/>
      <c r="S637" s="108"/>
      <c r="T637" s="108"/>
      <c r="U637" s="1"/>
      <c r="V637" s="108"/>
      <c r="W637" s="1"/>
      <c r="X637" s="1"/>
      <c r="Y637" s="99"/>
    </row>
    <row r="638" spans="1:25" ht="75" x14ac:dyDescent="0.25">
      <c r="A638" s="103" t="s">
        <v>1910</v>
      </c>
      <c r="B638" s="72" t="s">
        <v>3753</v>
      </c>
      <c r="C638" s="72" t="s">
        <v>3412</v>
      </c>
      <c r="D638" s="104" t="s">
        <v>3754</v>
      </c>
      <c r="E638" s="39" t="s">
        <v>3755</v>
      </c>
      <c r="F638" s="47" t="s">
        <v>3517</v>
      </c>
      <c r="G638" s="41" t="s">
        <v>846</v>
      </c>
      <c r="H638" s="40" t="s">
        <v>9</v>
      </c>
      <c r="I638" s="43">
        <v>12</v>
      </c>
      <c r="J638" s="44">
        <v>43009</v>
      </c>
      <c r="K638" s="105">
        <v>43009</v>
      </c>
      <c r="L638" s="105">
        <v>43100</v>
      </c>
      <c r="M638" s="42">
        <v>1</v>
      </c>
      <c r="N638" s="45">
        <v>1</v>
      </c>
      <c r="O638" s="213">
        <v>0</v>
      </c>
      <c r="P638" s="42">
        <f t="shared" si="37"/>
        <v>1</v>
      </c>
      <c r="Q638" s="42">
        <f t="shared" si="38"/>
        <v>100</v>
      </c>
      <c r="R638" s="210" t="s">
        <v>8176</v>
      </c>
      <c r="S638" s="108">
        <f>VLOOKUP(C638,'[7]Sumado depto y gestion incorp1'!$A$2:$C$297,3,FALSE)</f>
        <v>0</v>
      </c>
      <c r="T638" s="108">
        <f>VLOOKUP(C638,'[7]Sumado depto y gestion incorp1'!$A$2:$D$297,4,FALSE)</f>
        <v>5171000000</v>
      </c>
      <c r="U638" s="1">
        <f>VLOOKUP(C638,'[7]Sumado depto y gestion incorp1'!$A$2:$F$297,6,FALSE)</f>
        <v>0</v>
      </c>
      <c r="V638" s="108">
        <f>VLOOKUP(C638,'[7]Sumado depto y gestion incorp1'!$A$2:$G$297,7,FALSE)</f>
        <v>5171000000</v>
      </c>
      <c r="W638" s="1">
        <f t="shared" si="35"/>
        <v>5171000000</v>
      </c>
      <c r="X638" s="1">
        <f t="shared" si="36"/>
        <v>5171000000</v>
      </c>
      <c r="Y638" s="99"/>
    </row>
    <row r="639" spans="1:25" ht="45" x14ac:dyDescent="0.25">
      <c r="A639" s="103" t="s">
        <v>1910</v>
      </c>
      <c r="B639" s="72"/>
      <c r="C639" s="72"/>
      <c r="D639" s="104"/>
      <c r="E639" s="39"/>
      <c r="F639" s="47" t="s">
        <v>3518</v>
      </c>
      <c r="G639" s="41" t="s">
        <v>847</v>
      </c>
      <c r="H639" s="40" t="s">
        <v>9</v>
      </c>
      <c r="I639" s="43">
        <v>12</v>
      </c>
      <c r="J639" s="44">
        <v>43009</v>
      </c>
      <c r="K639" s="105">
        <v>43009</v>
      </c>
      <c r="L639" s="105">
        <v>43100</v>
      </c>
      <c r="M639" s="42">
        <v>1</v>
      </c>
      <c r="N639" s="48">
        <v>0</v>
      </c>
      <c r="O639" s="111">
        <v>0</v>
      </c>
      <c r="P639" s="42">
        <f t="shared" si="37"/>
        <v>0</v>
      </c>
      <c r="Q639" s="42">
        <f t="shared" si="38"/>
        <v>0</v>
      </c>
      <c r="R639" s="210"/>
      <c r="S639" s="108"/>
      <c r="T639" s="108"/>
      <c r="U639" s="1"/>
      <c r="V639" s="108"/>
      <c r="W639" s="1"/>
      <c r="X639" s="1"/>
      <c r="Y639" s="99"/>
    </row>
    <row r="640" spans="1:25" ht="45" x14ac:dyDescent="0.25">
      <c r="A640" s="103" t="s">
        <v>1910</v>
      </c>
      <c r="B640" s="72"/>
      <c r="C640" s="72"/>
      <c r="D640" s="104"/>
      <c r="E640" s="39"/>
      <c r="F640" s="47" t="s">
        <v>3519</v>
      </c>
      <c r="G640" s="41" t="s">
        <v>848</v>
      </c>
      <c r="H640" s="40" t="s">
        <v>9</v>
      </c>
      <c r="I640" s="43">
        <v>12</v>
      </c>
      <c r="J640" s="44">
        <v>43009</v>
      </c>
      <c r="K640" s="105">
        <v>43009</v>
      </c>
      <c r="L640" s="105">
        <v>43100</v>
      </c>
      <c r="M640" s="42">
        <v>1</v>
      </c>
      <c r="N640" s="45">
        <v>1</v>
      </c>
      <c r="O640" s="213">
        <v>0</v>
      </c>
      <c r="P640" s="42">
        <f t="shared" si="37"/>
        <v>1</v>
      </c>
      <c r="Q640" s="42">
        <f t="shared" si="38"/>
        <v>100</v>
      </c>
      <c r="R640" s="210"/>
      <c r="S640" s="108"/>
      <c r="T640" s="108"/>
      <c r="U640" s="1"/>
      <c r="V640" s="108"/>
      <c r="W640" s="1"/>
      <c r="X640" s="1"/>
      <c r="Y640" s="99"/>
    </row>
    <row r="641" spans="1:25" ht="45" x14ac:dyDescent="0.25">
      <c r="A641" s="103" t="s">
        <v>1910</v>
      </c>
      <c r="B641" s="72" t="s">
        <v>3739</v>
      </c>
      <c r="C641" s="72" t="s">
        <v>849</v>
      </c>
      <c r="D641" s="104" t="s">
        <v>1744</v>
      </c>
      <c r="E641" s="39" t="s">
        <v>3756</v>
      </c>
      <c r="F641" s="47" t="s">
        <v>3540</v>
      </c>
      <c r="G641" s="41" t="s">
        <v>850</v>
      </c>
      <c r="H641" s="40" t="s">
        <v>9</v>
      </c>
      <c r="I641" s="43">
        <v>12</v>
      </c>
      <c r="J641" s="44">
        <v>43009</v>
      </c>
      <c r="K641" s="105">
        <v>43009</v>
      </c>
      <c r="L641" s="105">
        <v>43100</v>
      </c>
      <c r="M641" s="42">
        <v>1</v>
      </c>
      <c r="N641" s="48">
        <v>1</v>
      </c>
      <c r="O641" s="111">
        <v>0</v>
      </c>
      <c r="P641" s="42">
        <f t="shared" si="37"/>
        <v>1</v>
      </c>
      <c r="Q641" s="42">
        <f t="shared" si="38"/>
        <v>100</v>
      </c>
      <c r="R641" s="210" t="s">
        <v>8177</v>
      </c>
      <c r="S641" s="108">
        <f>VLOOKUP(C641,'[7]Sumado depto y gestion incorp1'!$A$2:$C$297,3,FALSE)</f>
        <v>0</v>
      </c>
      <c r="T641" s="108">
        <f>VLOOKUP(C641,'[7]Sumado depto y gestion incorp1'!$A$2:$D$297,4,FALSE)</f>
        <v>0</v>
      </c>
      <c r="U641" s="1">
        <f>VLOOKUP(C641,'[7]Sumado depto y gestion incorp1'!$A$2:$F$297,6,FALSE)</f>
        <v>0</v>
      </c>
      <c r="V641" s="108">
        <f>VLOOKUP(C641,'[7]Sumado depto y gestion incorp1'!$A$2:$G$297,7,FALSE)</f>
        <v>0</v>
      </c>
      <c r="W641" s="1">
        <f t="shared" si="35"/>
        <v>0</v>
      </c>
      <c r="X641" s="1">
        <f t="shared" si="36"/>
        <v>0</v>
      </c>
      <c r="Y641" s="99"/>
    </row>
    <row r="642" spans="1:25" ht="45" x14ac:dyDescent="0.25">
      <c r="A642" s="103" t="s">
        <v>1910</v>
      </c>
      <c r="B642" s="72"/>
      <c r="C642" s="72"/>
      <c r="D642" s="104"/>
      <c r="E642" s="39"/>
      <c r="F642" s="47" t="s">
        <v>3537</v>
      </c>
      <c r="G642" s="41" t="s">
        <v>851</v>
      </c>
      <c r="H642" s="40" t="s">
        <v>9</v>
      </c>
      <c r="I642" s="43">
        <v>12</v>
      </c>
      <c r="J642" s="44">
        <v>43009</v>
      </c>
      <c r="K642" s="105">
        <v>43009</v>
      </c>
      <c r="L642" s="105">
        <v>43100</v>
      </c>
      <c r="M642" s="42">
        <v>1</v>
      </c>
      <c r="N642" s="48">
        <v>1</v>
      </c>
      <c r="O642" s="111">
        <v>0</v>
      </c>
      <c r="P642" s="42">
        <f t="shared" si="37"/>
        <v>1</v>
      </c>
      <c r="Q642" s="42">
        <f t="shared" si="38"/>
        <v>100</v>
      </c>
      <c r="R642" s="210"/>
      <c r="S642" s="108"/>
      <c r="T642" s="108"/>
      <c r="U642" s="1"/>
      <c r="V642" s="108"/>
      <c r="W642" s="1"/>
      <c r="X642" s="1"/>
      <c r="Y642" s="99"/>
    </row>
    <row r="643" spans="1:25" ht="60" x14ac:dyDescent="0.25">
      <c r="A643" s="103" t="s">
        <v>1910</v>
      </c>
      <c r="B643" s="72" t="s">
        <v>3753</v>
      </c>
      <c r="C643" s="72" t="s">
        <v>684</v>
      </c>
      <c r="D643" s="104" t="s">
        <v>1723</v>
      </c>
      <c r="E643" s="39" t="s">
        <v>3757</v>
      </c>
      <c r="F643" s="47" t="s">
        <v>3518</v>
      </c>
      <c r="G643" s="41" t="s">
        <v>685</v>
      </c>
      <c r="H643" s="40" t="s">
        <v>9</v>
      </c>
      <c r="I643" s="43">
        <v>12</v>
      </c>
      <c r="J643" s="44">
        <v>43009</v>
      </c>
      <c r="K643" s="105">
        <v>43009</v>
      </c>
      <c r="L643" s="105">
        <v>43100</v>
      </c>
      <c r="M643" s="42">
        <v>1</v>
      </c>
      <c r="N643" s="48">
        <v>0</v>
      </c>
      <c r="O643" s="106">
        <v>0</v>
      </c>
      <c r="P643" s="42">
        <f t="shared" si="37"/>
        <v>0</v>
      </c>
      <c r="Q643" s="42">
        <f t="shared" si="38"/>
        <v>0</v>
      </c>
      <c r="R643" s="210" t="s">
        <v>8178</v>
      </c>
      <c r="S643" s="108">
        <f>VLOOKUP(C643,'[7]Sumado depto y gestion incorp1'!$A$2:$C$297,3,FALSE)</f>
        <v>1779000000</v>
      </c>
      <c r="T643" s="108">
        <f>VLOOKUP(C643,'[7]Sumado depto y gestion incorp1'!$A$2:$D$297,4,FALSE)</f>
        <v>0</v>
      </c>
      <c r="U643" s="1">
        <f>VLOOKUP(C643,'[7]Sumado depto y gestion incorp1'!$A$2:$F$297,6,FALSE)</f>
        <v>1633038591</v>
      </c>
      <c r="V643" s="108">
        <f>VLOOKUP(C643,'[7]Sumado depto y gestion incorp1'!$A$2:$G$297,7,FALSE)</f>
        <v>0</v>
      </c>
      <c r="W643" s="1">
        <f t="shared" si="35"/>
        <v>1779000000</v>
      </c>
      <c r="X643" s="1">
        <f t="shared" si="36"/>
        <v>1633038591</v>
      </c>
      <c r="Y643" s="99"/>
    </row>
    <row r="644" spans="1:25" ht="45" x14ac:dyDescent="0.25">
      <c r="A644" s="103" t="s">
        <v>1910</v>
      </c>
      <c r="B644" s="72"/>
      <c r="C644" s="72"/>
      <c r="D644" s="104"/>
      <c r="E644" s="39"/>
      <c r="F644" s="47" t="s">
        <v>3519</v>
      </c>
      <c r="G644" s="41" t="s">
        <v>686</v>
      </c>
      <c r="H644" s="40" t="s">
        <v>9</v>
      </c>
      <c r="I644" s="43">
        <v>12</v>
      </c>
      <c r="J644" s="44">
        <v>43009</v>
      </c>
      <c r="K644" s="105">
        <v>43009</v>
      </c>
      <c r="L644" s="105">
        <v>43100</v>
      </c>
      <c r="M644" s="42">
        <v>1</v>
      </c>
      <c r="N644" s="48">
        <v>0</v>
      </c>
      <c r="O644" s="106">
        <v>1</v>
      </c>
      <c r="P644" s="42">
        <f t="shared" si="37"/>
        <v>1</v>
      </c>
      <c r="Q644" s="42">
        <f t="shared" si="38"/>
        <v>100</v>
      </c>
      <c r="R644" s="210"/>
      <c r="S644" s="108"/>
      <c r="T644" s="108"/>
      <c r="U644" s="1"/>
      <c r="V644" s="108"/>
      <c r="W644" s="1"/>
      <c r="X644" s="1"/>
      <c r="Y644" s="99"/>
    </row>
    <row r="645" spans="1:25" ht="45" x14ac:dyDescent="0.25">
      <c r="A645" s="103" t="s">
        <v>1910</v>
      </c>
      <c r="B645" s="72"/>
      <c r="C645" s="72"/>
      <c r="D645" s="104"/>
      <c r="E645" s="39"/>
      <c r="F645" s="47" t="s">
        <v>3544</v>
      </c>
      <c r="G645" s="41" t="s">
        <v>687</v>
      </c>
      <c r="H645" s="40" t="s">
        <v>9</v>
      </c>
      <c r="I645" s="43">
        <v>12</v>
      </c>
      <c r="J645" s="44">
        <v>43009</v>
      </c>
      <c r="K645" s="105">
        <v>43009</v>
      </c>
      <c r="L645" s="105">
        <v>43100</v>
      </c>
      <c r="M645" s="42">
        <v>1</v>
      </c>
      <c r="N645" s="48">
        <v>0</v>
      </c>
      <c r="O645" s="106">
        <v>1</v>
      </c>
      <c r="P645" s="42">
        <f t="shared" si="37"/>
        <v>1</v>
      </c>
      <c r="Q645" s="42">
        <f t="shared" si="38"/>
        <v>100</v>
      </c>
      <c r="R645" s="210"/>
      <c r="S645" s="108"/>
      <c r="T645" s="108"/>
      <c r="U645" s="1"/>
      <c r="V645" s="108"/>
      <c r="W645" s="1"/>
      <c r="X645" s="1"/>
      <c r="Y645" s="99"/>
    </row>
    <row r="646" spans="1:25" ht="45" x14ac:dyDescent="0.25">
      <c r="A646" s="103" t="s">
        <v>1910</v>
      </c>
      <c r="B646" s="72"/>
      <c r="C646" s="72"/>
      <c r="D646" s="104"/>
      <c r="E646" s="39"/>
      <c r="F646" s="47" t="s">
        <v>3545</v>
      </c>
      <c r="G646" s="41" t="s">
        <v>688</v>
      </c>
      <c r="H646" s="40" t="s">
        <v>9</v>
      </c>
      <c r="I646" s="43">
        <v>12</v>
      </c>
      <c r="J646" s="44">
        <v>43009</v>
      </c>
      <c r="K646" s="105">
        <v>43009</v>
      </c>
      <c r="L646" s="105">
        <v>43100</v>
      </c>
      <c r="M646" s="42">
        <v>1</v>
      </c>
      <c r="N646" s="48">
        <v>0</v>
      </c>
      <c r="O646" s="106">
        <v>0</v>
      </c>
      <c r="P646" s="42">
        <f t="shared" si="37"/>
        <v>0</v>
      </c>
      <c r="Q646" s="42">
        <f t="shared" si="38"/>
        <v>0</v>
      </c>
      <c r="R646" s="210"/>
      <c r="S646" s="108"/>
      <c r="T646" s="108"/>
      <c r="U646" s="1"/>
      <c r="V646" s="108"/>
      <c r="W646" s="1"/>
      <c r="X646" s="1"/>
      <c r="Y646" s="99"/>
    </row>
    <row r="647" spans="1:25" ht="45" x14ac:dyDescent="0.25">
      <c r="A647" s="103" t="s">
        <v>1910</v>
      </c>
      <c r="B647" s="72"/>
      <c r="C647" s="72"/>
      <c r="D647" s="104"/>
      <c r="E647" s="39"/>
      <c r="F647" s="47" t="s">
        <v>3532</v>
      </c>
      <c r="G647" s="41" t="s">
        <v>689</v>
      </c>
      <c r="H647" s="40" t="s">
        <v>3521</v>
      </c>
      <c r="I647" s="43">
        <v>12</v>
      </c>
      <c r="J647" s="44">
        <v>43009</v>
      </c>
      <c r="K647" s="105">
        <v>43009</v>
      </c>
      <c r="L647" s="105">
        <v>43100</v>
      </c>
      <c r="M647" s="42">
        <v>1</v>
      </c>
      <c r="N647" s="48">
        <v>0</v>
      </c>
      <c r="O647" s="106">
        <v>1</v>
      </c>
      <c r="P647" s="42">
        <f t="shared" si="37"/>
        <v>1</v>
      </c>
      <c r="Q647" s="42">
        <f t="shared" si="38"/>
        <v>100</v>
      </c>
      <c r="R647" s="210"/>
      <c r="S647" s="108"/>
      <c r="T647" s="108"/>
      <c r="U647" s="1"/>
      <c r="V647" s="108"/>
      <c r="W647" s="1"/>
      <c r="X647" s="1"/>
      <c r="Y647" s="99"/>
    </row>
    <row r="648" spans="1:25" ht="45" x14ac:dyDescent="0.25">
      <c r="A648" s="103" t="s">
        <v>1910</v>
      </c>
      <c r="B648" s="72"/>
      <c r="C648" s="72"/>
      <c r="D648" s="104"/>
      <c r="E648" s="39"/>
      <c r="F648" s="47" t="s">
        <v>3533</v>
      </c>
      <c r="G648" s="41" t="s">
        <v>689</v>
      </c>
      <c r="H648" s="40" t="s">
        <v>3521</v>
      </c>
      <c r="I648" s="43">
        <v>12</v>
      </c>
      <c r="J648" s="44">
        <v>43009</v>
      </c>
      <c r="K648" s="105">
        <v>43009</v>
      </c>
      <c r="L648" s="105">
        <v>43100</v>
      </c>
      <c r="M648" s="42">
        <v>1</v>
      </c>
      <c r="N648" s="48">
        <v>0</v>
      </c>
      <c r="O648" s="106">
        <v>1</v>
      </c>
      <c r="P648" s="42">
        <f t="shared" si="37"/>
        <v>1</v>
      </c>
      <c r="Q648" s="42">
        <f t="shared" si="38"/>
        <v>100</v>
      </c>
      <c r="R648" s="210"/>
      <c r="S648" s="108"/>
      <c r="T648" s="108"/>
      <c r="U648" s="1"/>
      <c r="V648" s="108"/>
      <c r="W648" s="1"/>
      <c r="X648" s="1"/>
      <c r="Y648" s="99"/>
    </row>
    <row r="649" spans="1:25" ht="45" x14ac:dyDescent="0.25">
      <c r="A649" s="103" t="s">
        <v>1910</v>
      </c>
      <c r="B649" s="72" t="s">
        <v>3758</v>
      </c>
      <c r="C649" s="72" t="s">
        <v>852</v>
      </c>
      <c r="D649" s="104" t="s">
        <v>1745</v>
      </c>
      <c r="E649" s="39" t="s">
        <v>3759</v>
      </c>
      <c r="F649" s="47" t="s">
        <v>3540</v>
      </c>
      <c r="G649" s="41" t="s">
        <v>853</v>
      </c>
      <c r="H649" s="40" t="s">
        <v>9</v>
      </c>
      <c r="I649" s="43">
        <v>12</v>
      </c>
      <c r="J649" s="44">
        <v>43009</v>
      </c>
      <c r="K649" s="105">
        <v>43009</v>
      </c>
      <c r="L649" s="105">
        <v>43100</v>
      </c>
      <c r="M649" s="42">
        <v>1</v>
      </c>
      <c r="N649" s="48">
        <v>1</v>
      </c>
      <c r="O649" s="106">
        <v>0</v>
      </c>
      <c r="P649" s="42">
        <f t="shared" si="37"/>
        <v>1</v>
      </c>
      <c r="Q649" s="42">
        <f t="shared" si="38"/>
        <v>100</v>
      </c>
      <c r="R649" s="210" t="s">
        <v>8179</v>
      </c>
      <c r="S649" s="108">
        <f>VLOOKUP(C649,'[7]Sumado depto y gestion incorp1'!$A$2:$C$297,3,FALSE)</f>
        <v>0</v>
      </c>
      <c r="T649" s="108">
        <f>VLOOKUP(C649,'[7]Sumado depto y gestion incorp1'!$A$2:$D$297,4,FALSE)</f>
        <v>0</v>
      </c>
      <c r="U649" s="1">
        <f>VLOOKUP(C649,'[7]Sumado depto y gestion incorp1'!$A$2:$F$297,6,FALSE)</f>
        <v>0</v>
      </c>
      <c r="V649" s="108">
        <f>VLOOKUP(C649,'[7]Sumado depto y gestion incorp1'!$A$2:$G$297,7,FALSE)</f>
        <v>0</v>
      </c>
      <c r="W649" s="1">
        <f t="shared" ref="W649:W702" si="39">S649+T649+Z649</f>
        <v>0</v>
      </c>
      <c r="X649" s="1">
        <f t="shared" ref="X649:X702" si="40">U649+V649+Y649</f>
        <v>0</v>
      </c>
      <c r="Y649" s="99"/>
    </row>
    <row r="650" spans="1:25" ht="45" x14ac:dyDescent="0.25">
      <c r="A650" s="103" t="s">
        <v>1910</v>
      </c>
      <c r="B650" s="72"/>
      <c r="C650" s="72"/>
      <c r="D650" s="104"/>
      <c r="E650" s="39"/>
      <c r="F650" s="47" t="s">
        <v>3537</v>
      </c>
      <c r="G650" s="41" t="s">
        <v>854</v>
      </c>
      <c r="H650" s="40" t="s">
        <v>9</v>
      </c>
      <c r="I650" s="43">
        <v>12</v>
      </c>
      <c r="J650" s="44">
        <v>43009</v>
      </c>
      <c r="K650" s="105">
        <v>43009</v>
      </c>
      <c r="L650" s="105">
        <v>43100</v>
      </c>
      <c r="M650" s="42">
        <v>1</v>
      </c>
      <c r="N650" s="48">
        <v>1</v>
      </c>
      <c r="O650" s="106">
        <v>0</v>
      </c>
      <c r="P650" s="42">
        <f t="shared" si="37"/>
        <v>1</v>
      </c>
      <c r="Q650" s="42">
        <f t="shared" si="38"/>
        <v>100</v>
      </c>
      <c r="R650" s="210"/>
      <c r="S650" s="108"/>
      <c r="T650" s="108"/>
      <c r="U650" s="1"/>
      <c r="V650" s="108"/>
      <c r="W650" s="1"/>
      <c r="X650" s="1"/>
      <c r="Y650" s="99"/>
    </row>
    <row r="651" spans="1:25" ht="45" x14ac:dyDescent="0.25">
      <c r="A651" s="103" t="s">
        <v>1910</v>
      </c>
      <c r="B651" s="72"/>
      <c r="C651" s="72"/>
      <c r="D651" s="104"/>
      <c r="E651" s="39"/>
      <c r="F651" s="47" t="s">
        <v>3575</v>
      </c>
      <c r="G651" s="41" t="s">
        <v>855</v>
      </c>
      <c r="H651" s="40" t="s">
        <v>9</v>
      </c>
      <c r="I651" s="43">
        <v>12</v>
      </c>
      <c r="J651" s="44">
        <v>43009</v>
      </c>
      <c r="K651" s="105">
        <v>43009</v>
      </c>
      <c r="L651" s="105">
        <v>43100</v>
      </c>
      <c r="M651" s="42">
        <v>1</v>
      </c>
      <c r="N651" s="48">
        <v>0</v>
      </c>
      <c r="O651" s="106">
        <v>0</v>
      </c>
      <c r="P651" s="42">
        <f t="shared" si="37"/>
        <v>0</v>
      </c>
      <c r="Q651" s="42">
        <f t="shared" si="38"/>
        <v>0</v>
      </c>
      <c r="R651" s="210"/>
      <c r="S651" s="108"/>
      <c r="T651" s="108"/>
      <c r="U651" s="1"/>
      <c r="V651" s="108"/>
      <c r="W651" s="1"/>
      <c r="X651" s="1"/>
      <c r="Y651" s="99"/>
    </row>
    <row r="652" spans="1:25" ht="45" x14ac:dyDescent="0.25">
      <c r="A652" s="103" t="s">
        <v>1910</v>
      </c>
      <c r="B652" s="72"/>
      <c r="C652" s="72"/>
      <c r="D652" s="104"/>
      <c r="E652" s="39"/>
      <c r="F652" s="47" t="s">
        <v>3517</v>
      </c>
      <c r="G652" s="41" t="s">
        <v>856</v>
      </c>
      <c r="H652" s="40" t="s">
        <v>9</v>
      </c>
      <c r="I652" s="43">
        <v>12</v>
      </c>
      <c r="J652" s="44">
        <v>43009</v>
      </c>
      <c r="K652" s="105">
        <v>43009</v>
      </c>
      <c r="L652" s="105">
        <v>43100</v>
      </c>
      <c r="M652" s="42">
        <v>1</v>
      </c>
      <c r="N652" s="48">
        <v>0</v>
      </c>
      <c r="O652" s="106">
        <v>0</v>
      </c>
      <c r="P652" s="42">
        <f t="shared" si="37"/>
        <v>0</v>
      </c>
      <c r="Q652" s="42">
        <f t="shared" si="38"/>
        <v>0</v>
      </c>
      <c r="R652" s="210"/>
      <c r="S652" s="108"/>
      <c r="T652" s="108"/>
      <c r="U652" s="1"/>
      <c r="V652" s="108"/>
      <c r="W652" s="1"/>
      <c r="X652" s="1"/>
      <c r="Y652" s="99"/>
    </row>
    <row r="653" spans="1:25" ht="45" x14ac:dyDescent="0.25">
      <c r="A653" s="103" t="s">
        <v>1910</v>
      </c>
      <c r="B653" s="72"/>
      <c r="C653" s="72"/>
      <c r="D653" s="104"/>
      <c r="E653" s="39"/>
      <c r="F653" s="47" t="s">
        <v>3518</v>
      </c>
      <c r="G653" s="41" t="s">
        <v>857</v>
      </c>
      <c r="H653" s="40" t="s">
        <v>9</v>
      </c>
      <c r="I653" s="43">
        <v>12</v>
      </c>
      <c r="J653" s="44">
        <v>43009</v>
      </c>
      <c r="K653" s="105">
        <v>43009</v>
      </c>
      <c r="L653" s="105">
        <v>43100</v>
      </c>
      <c r="M653" s="42">
        <v>1</v>
      </c>
      <c r="N653" s="48">
        <v>1</v>
      </c>
      <c r="O653" s="106">
        <v>0</v>
      </c>
      <c r="P653" s="42">
        <f t="shared" si="37"/>
        <v>1</v>
      </c>
      <c r="Q653" s="42">
        <f t="shared" si="38"/>
        <v>100</v>
      </c>
      <c r="R653" s="210"/>
      <c r="S653" s="108"/>
      <c r="T653" s="108"/>
      <c r="U653" s="1"/>
      <c r="V653" s="108"/>
      <c r="W653" s="1"/>
      <c r="X653" s="1"/>
      <c r="Y653" s="99"/>
    </row>
    <row r="654" spans="1:25" ht="45" x14ac:dyDescent="0.25">
      <c r="A654" s="103" t="s">
        <v>1910</v>
      </c>
      <c r="B654" s="72"/>
      <c r="C654" s="72"/>
      <c r="D654" s="104"/>
      <c r="E654" s="39"/>
      <c r="F654" s="47" t="s">
        <v>3519</v>
      </c>
      <c r="G654" s="41" t="s">
        <v>858</v>
      </c>
      <c r="H654" s="40" t="s">
        <v>9</v>
      </c>
      <c r="I654" s="43">
        <v>12</v>
      </c>
      <c r="J654" s="44">
        <v>43009</v>
      </c>
      <c r="K654" s="105">
        <v>43009</v>
      </c>
      <c r="L654" s="105">
        <v>43100</v>
      </c>
      <c r="M654" s="42">
        <v>1</v>
      </c>
      <c r="N654" s="48">
        <v>0</v>
      </c>
      <c r="O654" s="106">
        <v>0</v>
      </c>
      <c r="P654" s="42">
        <f t="shared" si="37"/>
        <v>0</v>
      </c>
      <c r="Q654" s="42">
        <f t="shared" si="38"/>
        <v>0</v>
      </c>
      <c r="R654" s="210"/>
      <c r="S654" s="108"/>
      <c r="T654" s="108"/>
      <c r="U654" s="1"/>
      <c r="V654" s="108"/>
      <c r="W654" s="1"/>
      <c r="X654" s="1"/>
      <c r="Y654" s="99"/>
    </row>
    <row r="655" spans="1:25" ht="60" x14ac:dyDescent="0.25">
      <c r="A655" s="103" t="s">
        <v>1910</v>
      </c>
      <c r="B655" s="72" t="s">
        <v>3535</v>
      </c>
      <c r="C655" s="72" t="s">
        <v>690</v>
      </c>
      <c r="D655" s="104" t="s">
        <v>1724</v>
      </c>
      <c r="E655" s="39" t="s">
        <v>3760</v>
      </c>
      <c r="F655" s="47" t="s">
        <v>3575</v>
      </c>
      <c r="G655" s="41" t="s">
        <v>691</v>
      </c>
      <c r="H655" s="40" t="s">
        <v>9</v>
      </c>
      <c r="I655" s="43">
        <v>12</v>
      </c>
      <c r="J655" s="44">
        <v>43009</v>
      </c>
      <c r="K655" s="105">
        <v>43009</v>
      </c>
      <c r="L655" s="105">
        <v>43100</v>
      </c>
      <c r="M655" s="42">
        <v>1</v>
      </c>
      <c r="N655" s="48">
        <v>0.2</v>
      </c>
      <c r="O655" s="106">
        <v>0</v>
      </c>
      <c r="P655" s="42">
        <f t="shared" si="37"/>
        <v>0.2</v>
      </c>
      <c r="Q655" s="42">
        <f t="shared" si="38"/>
        <v>20</v>
      </c>
      <c r="R655" s="210" t="s">
        <v>8180</v>
      </c>
      <c r="S655" s="108">
        <f>VLOOKUP(C655,'[7]Sumado depto y gestion incorp1'!$A$2:$C$297,3,FALSE)</f>
        <v>3984319068</v>
      </c>
      <c r="T655" s="108">
        <f>VLOOKUP(C655,'[7]Sumado depto y gestion incorp1'!$A$2:$D$297,4,FALSE)</f>
        <v>1813856780</v>
      </c>
      <c r="U655" s="1">
        <f>VLOOKUP(C655,'[7]Sumado depto y gestion incorp1'!$A$2:$F$297,6,FALSE)</f>
        <v>3984319068</v>
      </c>
      <c r="V655" s="108">
        <f>VLOOKUP(C655,'[7]Sumado depto y gestion incorp1'!$A$2:$G$297,7,FALSE)</f>
        <v>1813856780</v>
      </c>
      <c r="W655" s="1">
        <f t="shared" si="39"/>
        <v>5798175848</v>
      </c>
      <c r="X655" s="1">
        <f t="shared" si="40"/>
        <v>5798175848</v>
      </c>
      <c r="Y655" s="99"/>
    </row>
    <row r="656" spans="1:25" ht="45" x14ac:dyDescent="0.25">
      <c r="A656" s="103" t="s">
        <v>1910</v>
      </c>
      <c r="B656" s="72"/>
      <c r="C656" s="72"/>
      <c r="D656" s="104"/>
      <c r="E656" s="39"/>
      <c r="F656" s="47" t="s">
        <v>3517</v>
      </c>
      <c r="G656" s="41" t="s">
        <v>692</v>
      </c>
      <c r="H656" s="40" t="s">
        <v>9</v>
      </c>
      <c r="I656" s="43">
        <v>12</v>
      </c>
      <c r="J656" s="44">
        <v>43009</v>
      </c>
      <c r="K656" s="105">
        <v>43009</v>
      </c>
      <c r="L656" s="105">
        <v>43100</v>
      </c>
      <c r="M656" s="42">
        <v>1</v>
      </c>
      <c r="N656" s="48">
        <v>1</v>
      </c>
      <c r="O656" s="106">
        <v>0</v>
      </c>
      <c r="P656" s="42">
        <f t="shared" si="37"/>
        <v>1</v>
      </c>
      <c r="Q656" s="42">
        <f t="shared" si="38"/>
        <v>100</v>
      </c>
      <c r="R656" s="210"/>
      <c r="S656" s="108"/>
      <c r="T656" s="108"/>
      <c r="U656" s="1"/>
      <c r="V656" s="108"/>
      <c r="W656" s="1"/>
      <c r="X656" s="1"/>
      <c r="Y656" s="99"/>
    </row>
    <row r="657" spans="1:25" ht="45" x14ac:dyDescent="0.25">
      <c r="A657" s="103" t="s">
        <v>1910</v>
      </c>
      <c r="B657" s="72"/>
      <c r="C657" s="72"/>
      <c r="D657" s="104"/>
      <c r="E657" s="39"/>
      <c r="F657" s="47" t="s">
        <v>3518</v>
      </c>
      <c r="G657" s="41" t="s">
        <v>693</v>
      </c>
      <c r="H657" s="40" t="s">
        <v>9</v>
      </c>
      <c r="I657" s="43">
        <v>12</v>
      </c>
      <c r="J657" s="44">
        <v>43009</v>
      </c>
      <c r="K657" s="105">
        <v>43009</v>
      </c>
      <c r="L657" s="105">
        <v>43100</v>
      </c>
      <c r="M657" s="42">
        <v>1</v>
      </c>
      <c r="N657" s="48">
        <v>1</v>
      </c>
      <c r="O657" s="106">
        <v>0</v>
      </c>
      <c r="P657" s="42">
        <f t="shared" si="37"/>
        <v>1</v>
      </c>
      <c r="Q657" s="42">
        <f t="shared" si="38"/>
        <v>100</v>
      </c>
      <c r="R657" s="210"/>
      <c r="S657" s="108"/>
      <c r="T657" s="108"/>
      <c r="U657" s="1"/>
      <c r="V657" s="108"/>
      <c r="W657" s="1"/>
      <c r="X657" s="1"/>
      <c r="Y657" s="99"/>
    </row>
    <row r="658" spans="1:25" ht="45" x14ac:dyDescent="0.25">
      <c r="A658" s="103" t="s">
        <v>1910</v>
      </c>
      <c r="B658" s="72"/>
      <c r="C658" s="72"/>
      <c r="D658" s="104"/>
      <c r="E658" s="39"/>
      <c r="F658" s="47" t="s">
        <v>3519</v>
      </c>
      <c r="G658" s="41" t="s">
        <v>694</v>
      </c>
      <c r="H658" s="40" t="s">
        <v>9</v>
      </c>
      <c r="I658" s="43">
        <v>12</v>
      </c>
      <c r="J658" s="44">
        <v>43009</v>
      </c>
      <c r="K658" s="105">
        <v>43009</v>
      </c>
      <c r="L658" s="105">
        <v>43100</v>
      </c>
      <c r="M658" s="42">
        <v>1</v>
      </c>
      <c r="N658" s="48">
        <v>1</v>
      </c>
      <c r="O658" s="106">
        <v>0</v>
      </c>
      <c r="P658" s="42">
        <f t="shared" si="37"/>
        <v>1</v>
      </c>
      <c r="Q658" s="42">
        <f t="shared" si="38"/>
        <v>100</v>
      </c>
      <c r="R658" s="210"/>
      <c r="S658" s="108"/>
      <c r="T658" s="108"/>
      <c r="U658" s="1"/>
      <c r="V658" s="108"/>
      <c r="W658" s="1"/>
      <c r="X658" s="1"/>
      <c r="Y658" s="99"/>
    </row>
    <row r="659" spans="1:25" ht="75" x14ac:dyDescent="0.25">
      <c r="A659" s="103" t="s">
        <v>1910</v>
      </c>
      <c r="B659" s="72" t="s">
        <v>3737</v>
      </c>
      <c r="C659" s="72" t="s">
        <v>859</v>
      </c>
      <c r="D659" s="104" t="s">
        <v>1746</v>
      </c>
      <c r="E659" s="39" t="s">
        <v>3761</v>
      </c>
      <c r="F659" s="47" t="s">
        <v>3540</v>
      </c>
      <c r="G659" s="41" t="s">
        <v>829</v>
      </c>
      <c r="H659" s="40" t="s">
        <v>9</v>
      </c>
      <c r="I659" s="43">
        <v>12</v>
      </c>
      <c r="J659" s="44">
        <v>43009</v>
      </c>
      <c r="K659" s="105">
        <v>43009</v>
      </c>
      <c r="L659" s="105">
        <v>43100</v>
      </c>
      <c r="M659" s="42">
        <v>1</v>
      </c>
      <c r="N659" s="48">
        <v>0</v>
      </c>
      <c r="O659" s="106">
        <v>0</v>
      </c>
      <c r="P659" s="42">
        <f t="shared" si="37"/>
        <v>0</v>
      </c>
      <c r="Q659" s="42">
        <f t="shared" si="38"/>
        <v>0</v>
      </c>
      <c r="R659" s="210" t="s">
        <v>8181</v>
      </c>
      <c r="S659" s="108">
        <f>VLOOKUP(C659,'[7]Sumado depto y gestion incorp1'!$A$2:$C$297,3,FALSE)</f>
        <v>0</v>
      </c>
      <c r="T659" s="108">
        <f>VLOOKUP(C659,'[7]Sumado depto y gestion incorp1'!$A$2:$D$297,4,FALSE)</f>
        <v>0</v>
      </c>
      <c r="U659" s="1">
        <f>VLOOKUP(C659,'[7]Sumado depto y gestion incorp1'!$A$2:$F$297,6,FALSE)</f>
        <v>0</v>
      </c>
      <c r="V659" s="108">
        <f>VLOOKUP(C659,'[7]Sumado depto y gestion incorp1'!$A$2:$G$297,7,FALSE)</f>
        <v>0</v>
      </c>
      <c r="W659" s="1">
        <f t="shared" si="39"/>
        <v>0</v>
      </c>
      <c r="X659" s="1">
        <f t="shared" si="40"/>
        <v>0</v>
      </c>
      <c r="Y659" s="99"/>
    </row>
    <row r="660" spans="1:25" ht="75" x14ac:dyDescent="0.25">
      <c r="A660" s="103" t="s">
        <v>1910</v>
      </c>
      <c r="B660" s="72" t="s">
        <v>3737</v>
      </c>
      <c r="C660" s="72" t="s">
        <v>884</v>
      </c>
      <c r="D660" s="104" t="s">
        <v>1750</v>
      </c>
      <c r="E660" s="39" t="s">
        <v>3762</v>
      </c>
      <c r="F660" s="47" t="s">
        <v>3540</v>
      </c>
      <c r="G660" s="41" t="s">
        <v>885</v>
      </c>
      <c r="H660" s="40" t="s">
        <v>9</v>
      </c>
      <c r="I660" s="43">
        <v>11</v>
      </c>
      <c r="J660" s="44">
        <v>43009</v>
      </c>
      <c r="K660" s="105">
        <v>43009</v>
      </c>
      <c r="L660" s="105">
        <v>43100</v>
      </c>
      <c r="M660" s="42">
        <v>1</v>
      </c>
      <c r="N660" s="48">
        <v>1</v>
      </c>
      <c r="O660" s="106">
        <v>0</v>
      </c>
      <c r="P660" s="42">
        <f t="shared" si="37"/>
        <v>1</v>
      </c>
      <c r="Q660" s="42">
        <f t="shared" si="38"/>
        <v>100</v>
      </c>
      <c r="R660" s="210" t="s">
        <v>8182</v>
      </c>
      <c r="S660" s="108">
        <f>VLOOKUP(C660,'[7]Sumado depto y gestion incorp1'!$A$2:$C$297,3,FALSE)</f>
        <v>0</v>
      </c>
      <c r="T660" s="108">
        <f>VLOOKUP(C660,'[7]Sumado depto y gestion incorp1'!$A$2:$D$297,4,FALSE)</f>
        <v>0</v>
      </c>
      <c r="U660" s="1">
        <f>VLOOKUP(C660,'[7]Sumado depto y gestion incorp1'!$A$2:$F$297,6,FALSE)</f>
        <v>0</v>
      </c>
      <c r="V660" s="108">
        <f>VLOOKUP(C660,'[7]Sumado depto y gestion incorp1'!$A$2:$G$297,7,FALSE)</f>
        <v>0</v>
      </c>
      <c r="W660" s="1">
        <f t="shared" si="39"/>
        <v>0</v>
      </c>
      <c r="X660" s="1">
        <f t="shared" si="40"/>
        <v>0</v>
      </c>
      <c r="Y660" s="99"/>
    </row>
    <row r="661" spans="1:25" ht="45" x14ac:dyDescent="0.25">
      <c r="A661" s="103" t="s">
        <v>1910</v>
      </c>
      <c r="B661" s="72"/>
      <c r="C661" s="72"/>
      <c r="D661" s="104"/>
      <c r="E661" s="39"/>
      <c r="F661" s="47" t="s">
        <v>3537</v>
      </c>
      <c r="G661" s="41" t="s">
        <v>886</v>
      </c>
      <c r="H661" s="40" t="s">
        <v>9</v>
      </c>
      <c r="I661" s="43">
        <v>11</v>
      </c>
      <c r="J661" s="44">
        <v>43009</v>
      </c>
      <c r="K661" s="105">
        <v>43009</v>
      </c>
      <c r="L661" s="105">
        <v>43100</v>
      </c>
      <c r="M661" s="42">
        <v>1</v>
      </c>
      <c r="N661" s="48">
        <v>1</v>
      </c>
      <c r="O661" s="106">
        <v>0</v>
      </c>
      <c r="P661" s="42">
        <f t="shared" si="37"/>
        <v>1</v>
      </c>
      <c r="Q661" s="42">
        <f t="shared" si="38"/>
        <v>100</v>
      </c>
      <c r="R661" s="210"/>
      <c r="S661" s="108"/>
      <c r="T661" s="108"/>
      <c r="U661" s="1"/>
      <c r="V661" s="108"/>
      <c r="W661" s="1"/>
      <c r="X661" s="1"/>
      <c r="Y661" s="99"/>
    </row>
    <row r="662" spans="1:25" ht="60" x14ac:dyDescent="0.25">
      <c r="A662" s="103" t="s">
        <v>1910</v>
      </c>
      <c r="B662" s="72" t="s">
        <v>3763</v>
      </c>
      <c r="C662" s="72" t="s">
        <v>695</v>
      </c>
      <c r="D662" s="104" t="s">
        <v>1725</v>
      </c>
      <c r="E662" s="39" t="s">
        <v>3764</v>
      </c>
      <c r="F662" s="47" t="s">
        <v>3518</v>
      </c>
      <c r="G662" s="41" t="s">
        <v>696</v>
      </c>
      <c r="H662" s="40" t="s">
        <v>9</v>
      </c>
      <c r="I662" s="43">
        <v>12</v>
      </c>
      <c r="J662" s="44">
        <v>43009</v>
      </c>
      <c r="K662" s="105">
        <v>43009</v>
      </c>
      <c r="L662" s="105">
        <v>43100</v>
      </c>
      <c r="M662" s="42">
        <v>1</v>
      </c>
      <c r="N662" s="48">
        <v>1</v>
      </c>
      <c r="O662" s="106">
        <v>0</v>
      </c>
      <c r="P662" s="42">
        <f t="shared" si="37"/>
        <v>1</v>
      </c>
      <c r="Q662" s="42">
        <f t="shared" si="38"/>
        <v>100</v>
      </c>
      <c r="R662" s="210" t="s">
        <v>8183</v>
      </c>
      <c r="S662" s="108">
        <f>VLOOKUP(C662,'[7]Sumado depto y gestion incorp1'!$A$2:$C$297,3,FALSE)</f>
        <v>979092499</v>
      </c>
      <c r="T662" s="108">
        <f>VLOOKUP(C662,'[7]Sumado depto y gestion incorp1'!$A$2:$D$297,4,FALSE)</f>
        <v>0</v>
      </c>
      <c r="U662" s="1">
        <f>VLOOKUP(C662,'[7]Sumado depto y gestion incorp1'!$A$2:$F$297,6,FALSE)</f>
        <v>131779000</v>
      </c>
      <c r="V662" s="108">
        <f>VLOOKUP(C662,'[7]Sumado depto y gestion incorp1'!$A$2:$G$297,7,FALSE)</f>
        <v>0</v>
      </c>
      <c r="W662" s="1">
        <f t="shared" si="39"/>
        <v>979092499</v>
      </c>
      <c r="X662" s="1">
        <f t="shared" si="40"/>
        <v>131779000</v>
      </c>
      <c r="Y662" s="99"/>
    </row>
    <row r="663" spans="1:25" ht="45" x14ac:dyDescent="0.25">
      <c r="A663" s="103" t="s">
        <v>1910</v>
      </c>
      <c r="B663" s="72"/>
      <c r="C663" s="72"/>
      <c r="D663" s="104"/>
      <c r="E663" s="39"/>
      <c r="F663" s="47" t="s">
        <v>3519</v>
      </c>
      <c r="G663" s="41" t="s">
        <v>697</v>
      </c>
      <c r="H663" s="40" t="s">
        <v>9</v>
      </c>
      <c r="I663" s="43">
        <v>12</v>
      </c>
      <c r="J663" s="44">
        <v>43009</v>
      </c>
      <c r="K663" s="105">
        <v>43009</v>
      </c>
      <c r="L663" s="105">
        <v>43100</v>
      </c>
      <c r="M663" s="42">
        <v>1</v>
      </c>
      <c r="N663" s="48">
        <v>0</v>
      </c>
      <c r="O663" s="106">
        <v>0</v>
      </c>
      <c r="P663" s="42">
        <f t="shared" si="37"/>
        <v>0</v>
      </c>
      <c r="Q663" s="42">
        <f t="shared" si="38"/>
        <v>0</v>
      </c>
      <c r="R663" s="210"/>
      <c r="S663" s="108"/>
      <c r="T663" s="108"/>
      <c r="U663" s="1"/>
      <c r="V663" s="108"/>
      <c r="W663" s="1"/>
      <c r="X663" s="1"/>
      <c r="Y663" s="99"/>
    </row>
    <row r="664" spans="1:25" ht="45" x14ac:dyDescent="0.25">
      <c r="A664" s="103" t="s">
        <v>1910</v>
      </c>
      <c r="B664" s="72"/>
      <c r="C664" s="72"/>
      <c r="D664" s="104"/>
      <c r="E664" s="39"/>
      <c r="F664" s="47" t="s">
        <v>3544</v>
      </c>
      <c r="G664" s="41" t="s">
        <v>698</v>
      </c>
      <c r="H664" s="40" t="s">
        <v>9</v>
      </c>
      <c r="I664" s="43">
        <v>12</v>
      </c>
      <c r="J664" s="44">
        <v>43009</v>
      </c>
      <c r="K664" s="105">
        <v>43009</v>
      </c>
      <c r="L664" s="105">
        <v>43100</v>
      </c>
      <c r="M664" s="42">
        <v>1</v>
      </c>
      <c r="N664" s="48">
        <v>0</v>
      </c>
      <c r="O664" s="106">
        <v>0</v>
      </c>
      <c r="P664" s="42">
        <f t="shared" si="37"/>
        <v>0</v>
      </c>
      <c r="Q664" s="42">
        <f t="shared" si="38"/>
        <v>0</v>
      </c>
      <c r="R664" s="210"/>
      <c r="S664" s="108"/>
      <c r="T664" s="108"/>
      <c r="U664" s="1"/>
      <c r="V664" s="108"/>
      <c r="W664" s="1"/>
      <c r="X664" s="1"/>
      <c r="Y664" s="99"/>
    </row>
    <row r="665" spans="1:25" ht="45" x14ac:dyDescent="0.25">
      <c r="A665" s="103" t="s">
        <v>1910</v>
      </c>
      <c r="B665" s="72"/>
      <c r="C665" s="72"/>
      <c r="D665" s="104"/>
      <c r="E665" s="39"/>
      <c r="F665" s="47" t="s">
        <v>3545</v>
      </c>
      <c r="G665" s="41" t="s">
        <v>699</v>
      </c>
      <c r="H665" s="40" t="s">
        <v>9</v>
      </c>
      <c r="I665" s="43">
        <v>12</v>
      </c>
      <c r="J665" s="44">
        <v>43009</v>
      </c>
      <c r="K665" s="105">
        <v>43009</v>
      </c>
      <c r="L665" s="105">
        <v>43100</v>
      </c>
      <c r="M665" s="42">
        <v>1</v>
      </c>
      <c r="N665" s="48">
        <v>0</v>
      </c>
      <c r="O665" s="106">
        <v>0</v>
      </c>
      <c r="P665" s="42">
        <f t="shared" si="37"/>
        <v>0</v>
      </c>
      <c r="Q665" s="42">
        <f t="shared" si="38"/>
        <v>0</v>
      </c>
      <c r="R665" s="210"/>
      <c r="S665" s="108"/>
      <c r="T665" s="108"/>
      <c r="U665" s="1"/>
      <c r="V665" s="108"/>
      <c r="W665" s="1"/>
      <c r="X665" s="1"/>
      <c r="Y665" s="99"/>
    </row>
    <row r="666" spans="1:25" ht="45" x14ac:dyDescent="0.25">
      <c r="A666" s="103" t="s">
        <v>1910</v>
      </c>
      <c r="B666" s="72"/>
      <c r="C666" s="72"/>
      <c r="D666" s="104"/>
      <c r="E666" s="39"/>
      <c r="F666" s="47" t="s">
        <v>3528</v>
      </c>
      <c r="G666" s="41" t="s">
        <v>700</v>
      </c>
      <c r="H666" s="40" t="s">
        <v>3521</v>
      </c>
      <c r="I666" s="43">
        <v>12</v>
      </c>
      <c r="J666" s="44">
        <v>43009</v>
      </c>
      <c r="K666" s="105">
        <v>43009</v>
      </c>
      <c r="L666" s="105">
        <v>43100</v>
      </c>
      <c r="M666" s="42">
        <v>1</v>
      </c>
      <c r="N666" s="48">
        <v>0</v>
      </c>
      <c r="O666" s="106">
        <v>0</v>
      </c>
      <c r="P666" s="42">
        <f t="shared" si="37"/>
        <v>0</v>
      </c>
      <c r="Q666" s="42">
        <f t="shared" si="38"/>
        <v>0</v>
      </c>
      <c r="R666" s="210"/>
      <c r="S666" s="108"/>
      <c r="T666" s="108"/>
      <c r="U666" s="1"/>
      <c r="V666" s="108"/>
      <c r="W666" s="1"/>
      <c r="X666" s="1"/>
      <c r="Y666" s="99"/>
    </row>
    <row r="667" spans="1:25" ht="45" x14ac:dyDescent="0.25">
      <c r="A667" s="103" t="s">
        <v>1910</v>
      </c>
      <c r="B667" s="72"/>
      <c r="C667" s="72"/>
      <c r="D667" s="104"/>
      <c r="E667" s="39"/>
      <c r="F667" s="47" t="s">
        <v>3529</v>
      </c>
      <c r="G667" s="41" t="s">
        <v>701</v>
      </c>
      <c r="H667" s="40" t="s">
        <v>3521</v>
      </c>
      <c r="I667" s="43">
        <v>12</v>
      </c>
      <c r="J667" s="44">
        <v>43009</v>
      </c>
      <c r="K667" s="105">
        <v>43009</v>
      </c>
      <c r="L667" s="105">
        <v>43100</v>
      </c>
      <c r="M667" s="42">
        <v>1</v>
      </c>
      <c r="N667" s="48">
        <v>0</v>
      </c>
      <c r="O667" s="106">
        <v>0</v>
      </c>
      <c r="P667" s="42">
        <f t="shared" si="37"/>
        <v>0</v>
      </c>
      <c r="Q667" s="42">
        <f t="shared" si="38"/>
        <v>0</v>
      </c>
      <c r="R667" s="210"/>
      <c r="S667" s="108"/>
      <c r="T667" s="108"/>
      <c r="U667" s="1"/>
      <c r="V667" s="108"/>
      <c r="W667" s="1"/>
      <c r="X667" s="1"/>
      <c r="Y667" s="99"/>
    </row>
    <row r="668" spans="1:25" ht="45" x14ac:dyDescent="0.25">
      <c r="A668" s="103" t="s">
        <v>1910</v>
      </c>
      <c r="B668" s="72"/>
      <c r="C668" s="72"/>
      <c r="D668" s="104"/>
      <c r="E668" s="39"/>
      <c r="F668" s="47" t="s">
        <v>3532</v>
      </c>
      <c r="G668" s="41" t="s">
        <v>702</v>
      </c>
      <c r="H668" s="40" t="s">
        <v>3521</v>
      </c>
      <c r="I668" s="43">
        <v>12</v>
      </c>
      <c r="J668" s="44">
        <v>43009</v>
      </c>
      <c r="K668" s="105">
        <v>43009</v>
      </c>
      <c r="L668" s="105">
        <v>43100</v>
      </c>
      <c r="M668" s="42">
        <v>1</v>
      </c>
      <c r="N668" s="48">
        <v>0</v>
      </c>
      <c r="O668" s="106">
        <v>0</v>
      </c>
      <c r="P668" s="42">
        <f t="shared" si="37"/>
        <v>0</v>
      </c>
      <c r="Q668" s="42">
        <f t="shared" si="38"/>
        <v>0</v>
      </c>
      <c r="R668" s="210"/>
      <c r="S668" s="108"/>
      <c r="T668" s="108"/>
      <c r="U668" s="1"/>
      <c r="V668" s="108"/>
      <c r="W668" s="1"/>
      <c r="X668" s="1"/>
      <c r="Y668" s="99"/>
    </row>
    <row r="669" spans="1:25" ht="45" x14ac:dyDescent="0.25">
      <c r="A669" s="103" t="s">
        <v>1910</v>
      </c>
      <c r="B669" s="72"/>
      <c r="C669" s="72"/>
      <c r="D669" s="104"/>
      <c r="E669" s="39"/>
      <c r="F669" s="47" t="s">
        <v>3533</v>
      </c>
      <c r="G669" s="41" t="s">
        <v>703</v>
      </c>
      <c r="H669" s="40" t="s">
        <v>3521</v>
      </c>
      <c r="I669" s="43">
        <v>12</v>
      </c>
      <c r="J669" s="44">
        <v>43009</v>
      </c>
      <c r="K669" s="105">
        <v>43009</v>
      </c>
      <c r="L669" s="105">
        <v>43100</v>
      </c>
      <c r="M669" s="42">
        <v>1</v>
      </c>
      <c r="N669" s="48">
        <v>0</v>
      </c>
      <c r="O669" s="106">
        <v>0</v>
      </c>
      <c r="P669" s="42">
        <f t="shared" si="37"/>
        <v>0</v>
      </c>
      <c r="Q669" s="42">
        <f t="shared" si="38"/>
        <v>0</v>
      </c>
      <c r="R669" s="210"/>
      <c r="S669" s="108"/>
      <c r="T669" s="108"/>
      <c r="U669" s="1"/>
      <c r="V669" s="108"/>
      <c r="W669" s="1"/>
      <c r="X669" s="1"/>
      <c r="Y669" s="99"/>
    </row>
    <row r="670" spans="1:25" ht="45" x14ac:dyDescent="0.25">
      <c r="A670" s="103" t="s">
        <v>1910</v>
      </c>
      <c r="B670" s="72"/>
      <c r="C670" s="72"/>
      <c r="D670" s="104"/>
      <c r="E670" s="39"/>
      <c r="F670" s="47" t="s">
        <v>3493</v>
      </c>
      <c r="G670" s="41" t="s">
        <v>704</v>
      </c>
      <c r="H670" s="40" t="s">
        <v>3521</v>
      </c>
      <c r="I670" s="43">
        <v>12</v>
      </c>
      <c r="J670" s="44">
        <v>43009</v>
      </c>
      <c r="K670" s="105">
        <v>43009</v>
      </c>
      <c r="L670" s="105">
        <v>43100</v>
      </c>
      <c r="M670" s="42">
        <v>1</v>
      </c>
      <c r="N670" s="48">
        <v>0</v>
      </c>
      <c r="O670" s="106">
        <v>0</v>
      </c>
      <c r="P670" s="42">
        <f t="shared" si="37"/>
        <v>0</v>
      </c>
      <c r="Q670" s="42">
        <f t="shared" si="38"/>
        <v>0</v>
      </c>
      <c r="R670" s="210"/>
      <c r="S670" s="108"/>
      <c r="T670" s="108"/>
      <c r="U670" s="1"/>
      <c r="V670" s="108"/>
      <c r="W670" s="1"/>
      <c r="X670" s="1"/>
      <c r="Y670" s="99"/>
    </row>
    <row r="671" spans="1:25" ht="60" x14ac:dyDescent="0.25">
      <c r="A671" s="103" t="s">
        <v>1910</v>
      </c>
      <c r="B671" s="72" t="s">
        <v>3535</v>
      </c>
      <c r="C671" s="72" t="s">
        <v>705</v>
      </c>
      <c r="D671" s="104" t="s">
        <v>1726</v>
      </c>
      <c r="E671" s="39" t="s">
        <v>3765</v>
      </c>
      <c r="F671" s="47" t="s">
        <v>3517</v>
      </c>
      <c r="G671" s="41" t="s">
        <v>706</v>
      </c>
      <c r="H671" s="40" t="s">
        <v>9</v>
      </c>
      <c r="I671" s="43">
        <v>12</v>
      </c>
      <c r="J671" s="44">
        <v>43009</v>
      </c>
      <c r="K671" s="105">
        <v>43009</v>
      </c>
      <c r="L671" s="105">
        <v>43100</v>
      </c>
      <c r="M671" s="42">
        <v>1</v>
      </c>
      <c r="N671" s="48">
        <v>1</v>
      </c>
      <c r="O671" s="106">
        <v>0</v>
      </c>
      <c r="P671" s="42">
        <f t="shared" si="37"/>
        <v>1</v>
      </c>
      <c r="Q671" s="42">
        <f t="shared" si="38"/>
        <v>100</v>
      </c>
      <c r="R671" s="210" t="s">
        <v>8184</v>
      </c>
      <c r="S671" s="108">
        <f>VLOOKUP(C671,'[7]Sumado depto y gestion incorp1'!$A$2:$C$297,3,FALSE)</f>
        <v>6856892039</v>
      </c>
      <c r="T671" s="108">
        <f>VLOOKUP(C671,'[7]Sumado depto y gestion incorp1'!$A$2:$D$297,4,FALSE)</f>
        <v>5106600000</v>
      </c>
      <c r="U671" s="1">
        <f>VLOOKUP(C671,'[7]Sumado depto y gestion incorp1'!$A$2:$F$297,6,FALSE)</f>
        <v>3704115704</v>
      </c>
      <c r="V671" s="108">
        <f>VLOOKUP(C671,'[7]Sumado depto y gestion incorp1'!$A$2:$G$297,7,FALSE)</f>
        <v>5106600000</v>
      </c>
      <c r="W671" s="1">
        <f t="shared" si="39"/>
        <v>11963492039</v>
      </c>
      <c r="X671" s="1">
        <f t="shared" si="40"/>
        <v>8810715704</v>
      </c>
      <c r="Y671" s="99"/>
    </row>
    <row r="672" spans="1:25" ht="45" x14ac:dyDescent="0.25">
      <c r="A672" s="103" t="s">
        <v>1910</v>
      </c>
      <c r="B672" s="72"/>
      <c r="C672" s="72"/>
      <c r="D672" s="104"/>
      <c r="E672" s="39"/>
      <c r="F672" s="47" t="s">
        <v>3518</v>
      </c>
      <c r="G672" s="41" t="s">
        <v>707</v>
      </c>
      <c r="H672" s="40" t="s">
        <v>9</v>
      </c>
      <c r="I672" s="43">
        <v>12</v>
      </c>
      <c r="J672" s="44">
        <v>43009</v>
      </c>
      <c r="K672" s="105">
        <v>43009</v>
      </c>
      <c r="L672" s="105">
        <v>43100</v>
      </c>
      <c r="M672" s="42">
        <v>1</v>
      </c>
      <c r="N672" s="48">
        <v>0</v>
      </c>
      <c r="O672" s="106">
        <v>1</v>
      </c>
      <c r="P672" s="42">
        <f t="shared" si="37"/>
        <v>1</v>
      </c>
      <c r="Q672" s="42">
        <f t="shared" si="38"/>
        <v>100</v>
      </c>
      <c r="R672" s="210"/>
      <c r="S672" s="108"/>
      <c r="T672" s="108"/>
      <c r="U672" s="1"/>
      <c r="V672" s="108"/>
      <c r="W672" s="1"/>
      <c r="X672" s="1"/>
      <c r="Y672" s="99"/>
    </row>
    <row r="673" spans="1:25" ht="45" x14ac:dyDescent="0.25">
      <c r="A673" s="103" t="s">
        <v>1910</v>
      </c>
      <c r="B673" s="72"/>
      <c r="C673" s="72"/>
      <c r="D673" s="104"/>
      <c r="E673" s="39"/>
      <c r="F673" s="47" t="s">
        <v>3519</v>
      </c>
      <c r="G673" s="41" t="s">
        <v>708</v>
      </c>
      <c r="H673" s="40" t="s">
        <v>9</v>
      </c>
      <c r="I673" s="43">
        <v>12</v>
      </c>
      <c r="J673" s="44">
        <v>43009</v>
      </c>
      <c r="K673" s="105">
        <v>43009</v>
      </c>
      <c r="L673" s="105">
        <v>43100</v>
      </c>
      <c r="M673" s="42">
        <v>1</v>
      </c>
      <c r="N673" s="48">
        <v>1</v>
      </c>
      <c r="O673" s="106">
        <v>0</v>
      </c>
      <c r="P673" s="42">
        <f t="shared" si="37"/>
        <v>1</v>
      </c>
      <c r="Q673" s="42">
        <f t="shared" si="38"/>
        <v>100</v>
      </c>
      <c r="R673" s="210"/>
      <c r="S673" s="108"/>
      <c r="T673" s="108"/>
      <c r="U673" s="1"/>
      <c r="V673" s="108"/>
      <c r="W673" s="1"/>
      <c r="X673" s="1"/>
      <c r="Y673" s="99"/>
    </row>
    <row r="674" spans="1:25" ht="45" x14ac:dyDescent="0.25">
      <c r="A674" s="103" t="s">
        <v>1910</v>
      </c>
      <c r="B674" s="72"/>
      <c r="C674" s="72"/>
      <c r="D674" s="104"/>
      <c r="E674" s="39"/>
      <c r="F674" s="47" t="s">
        <v>3524</v>
      </c>
      <c r="G674" s="41" t="s">
        <v>709</v>
      </c>
      <c r="H674" s="40" t="s">
        <v>3521</v>
      </c>
      <c r="I674" s="43">
        <v>12</v>
      </c>
      <c r="J674" s="44">
        <v>43009</v>
      </c>
      <c r="K674" s="105">
        <v>43009</v>
      </c>
      <c r="L674" s="105">
        <v>43100</v>
      </c>
      <c r="M674" s="42">
        <v>1</v>
      </c>
      <c r="N674" s="48">
        <v>1</v>
      </c>
      <c r="O674" s="106">
        <v>0</v>
      </c>
      <c r="P674" s="42">
        <f t="shared" si="37"/>
        <v>1</v>
      </c>
      <c r="Q674" s="42">
        <f t="shared" si="38"/>
        <v>100</v>
      </c>
      <c r="R674" s="210"/>
      <c r="S674" s="108"/>
      <c r="T674" s="108"/>
      <c r="U674" s="1"/>
      <c r="V674" s="108"/>
      <c r="W674" s="1"/>
      <c r="X674" s="1"/>
      <c r="Y674" s="99"/>
    </row>
    <row r="675" spans="1:25" ht="60" x14ac:dyDescent="0.25">
      <c r="A675" s="103" t="s">
        <v>1910</v>
      </c>
      <c r="B675" s="72" t="s">
        <v>3753</v>
      </c>
      <c r="C675" s="72" t="s">
        <v>860</v>
      </c>
      <c r="D675" s="104" t="s">
        <v>1747</v>
      </c>
      <c r="E675" s="39" t="s">
        <v>3766</v>
      </c>
      <c r="F675" s="47" t="s">
        <v>3575</v>
      </c>
      <c r="G675" s="41" t="s">
        <v>861</v>
      </c>
      <c r="H675" s="40" t="s">
        <v>9</v>
      </c>
      <c r="I675" s="43">
        <v>12</v>
      </c>
      <c r="J675" s="44">
        <v>43009</v>
      </c>
      <c r="K675" s="105">
        <v>43009</v>
      </c>
      <c r="L675" s="105">
        <v>43100</v>
      </c>
      <c r="M675" s="42">
        <v>1</v>
      </c>
      <c r="N675" s="48">
        <v>1</v>
      </c>
      <c r="O675" s="106">
        <v>0</v>
      </c>
      <c r="P675" s="42">
        <f t="shared" si="37"/>
        <v>1</v>
      </c>
      <c r="Q675" s="42">
        <f t="shared" si="38"/>
        <v>100</v>
      </c>
      <c r="R675" s="210" t="s">
        <v>8185</v>
      </c>
      <c r="S675" s="108">
        <f>VLOOKUP(C675,'[7]Sumado depto y gestion incorp1'!$A$2:$C$297,3,FALSE)</f>
        <v>0</v>
      </c>
      <c r="T675" s="108">
        <f>VLOOKUP(C675,'[7]Sumado depto y gestion incorp1'!$A$2:$D$297,4,FALSE)</f>
        <v>0</v>
      </c>
      <c r="U675" s="1">
        <f>VLOOKUP(C675,'[7]Sumado depto y gestion incorp1'!$A$2:$F$297,6,FALSE)</f>
        <v>0</v>
      </c>
      <c r="V675" s="108">
        <f>VLOOKUP(C675,'[7]Sumado depto y gestion incorp1'!$A$2:$G$297,7,FALSE)</f>
        <v>0</v>
      </c>
      <c r="W675" s="1">
        <f t="shared" si="39"/>
        <v>0</v>
      </c>
      <c r="X675" s="1">
        <f t="shared" si="40"/>
        <v>0</v>
      </c>
      <c r="Y675" s="99"/>
    </row>
    <row r="676" spans="1:25" ht="45" x14ac:dyDescent="0.25">
      <c r="A676" s="103" t="s">
        <v>1910</v>
      </c>
      <c r="B676" s="72"/>
      <c r="C676" s="72"/>
      <c r="D676" s="104"/>
      <c r="E676" s="39"/>
      <c r="F676" s="47" t="s">
        <v>3517</v>
      </c>
      <c r="G676" s="41" t="s">
        <v>862</v>
      </c>
      <c r="H676" s="40" t="s">
        <v>9</v>
      </c>
      <c r="I676" s="43">
        <v>12</v>
      </c>
      <c r="J676" s="44">
        <v>43009</v>
      </c>
      <c r="K676" s="105">
        <v>43009</v>
      </c>
      <c r="L676" s="105">
        <v>43100</v>
      </c>
      <c r="M676" s="42">
        <v>1</v>
      </c>
      <c r="N676" s="48">
        <v>1</v>
      </c>
      <c r="O676" s="106">
        <v>0</v>
      </c>
      <c r="P676" s="42">
        <f t="shared" si="37"/>
        <v>1</v>
      </c>
      <c r="Q676" s="42">
        <f t="shared" si="38"/>
        <v>100</v>
      </c>
      <c r="R676" s="210"/>
      <c r="S676" s="108"/>
      <c r="T676" s="108"/>
      <c r="U676" s="1"/>
      <c r="V676" s="108"/>
      <c r="W676" s="1"/>
      <c r="X676" s="1"/>
      <c r="Y676" s="99"/>
    </row>
    <row r="677" spans="1:25" ht="45" x14ac:dyDescent="0.25">
      <c r="A677" s="103" t="s">
        <v>1910</v>
      </c>
      <c r="B677" s="72"/>
      <c r="C677" s="72"/>
      <c r="D677" s="104"/>
      <c r="E677" s="39"/>
      <c r="F677" s="47" t="s">
        <v>3518</v>
      </c>
      <c r="G677" s="41" t="s">
        <v>863</v>
      </c>
      <c r="H677" s="40" t="s">
        <v>9</v>
      </c>
      <c r="I677" s="43">
        <v>12</v>
      </c>
      <c r="J677" s="44">
        <v>43009</v>
      </c>
      <c r="K677" s="105">
        <v>43009</v>
      </c>
      <c r="L677" s="105">
        <v>43100</v>
      </c>
      <c r="M677" s="42">
        <v>1</v>
      </c>
      <c r="N677" s="48">
        <v>0</v>
      </c>
      <c r="O677" s="106">
        <v>1</v>
      </c>
      <c r="P677" s="42">
        <f t="shared" si="37"/>
        <v>1</v>
      </c>
      <c r="Q677" s="42">
        <f t="shared" si="38"/>
        <v>100</v>
      </c>
      <c r="R677" s="210"/>
      <c r="S677" s="108"/>
      <c r="T677" s="108"/>
      <c r="U677" s="1"/>
      <c r="V677" s="108"/>
      <c r="W677" s="1"/>
      <c r="X677" s="1"/>
      <c r="Y677" s="99"/>
    </row>
    <row r="678" spans="1:25" ht="45" x14ac:dyDescent="0.25">
      <c r="A678" s="103" t="s">
        <v>1910</v>
      </c>
      <c r="B678" s="72"/>
      <c r="C678" s="72"/>
      <c r="D678" s="104"/>
      <c r="E678" s="39"/>
      <c r="F678" s="47" t="s">
        <v>3519</v>
      </c>
      <c r="G678" s="41" t="s">
        <v>864</v>
      </c>
      <c r="H678" s="40" t="s">
        <v>9</v>
      </c>
      <c r="I678" s="43">
        <v>12</v>
      </c>
      <c r="J678" s="44">
        <v>43009</v>
      </c>
      <c r="K678" s="105">
        <v>43009</v>
      </c>
      <c r="L678" s="105">
        <v>43100</v>
      </c>
      <c r="M678" s="42">
        <v>1</v>
      </c>
      <c r="N678" s="48">
        <v>0</v>
      </c>
      <c r="O678" s="106">
        <v>0</v>
      </c>
      <c r="P678" s="42">
        <f t="shared" si="37"/>
        <v>0</v>
      </c>
      <c r="Q678" s="42">
        <f t="shared" si="38"/>
        <v>0</v>
      </c>
      <c r="R678" s="210"/>
      <c r="S678" s="108"/>
      <c r="T678" s="108"/>
      <c r="U678" s="1"/>
      <c r="V678" s="108"/>
      <c r="W678" s="1"/>
      <c r="X678" s="1"/>
      <c r="Y678" s="99"/>
    </row>
    <row r="679" spans="1:25" ht="45" x14ac:dyDescent="0.25">
      <c r="A679" s="103" t="s">
        <v>1910</v>
      </c>
      <c r="B679" s="72" t="s">
        <v>3735</v>
      </c>
      <c r="C679" s="72" t="s">
        <v>865</v>
      </c>
      <c r="D679" s="104" t="s">
        <v>1748</v>
      </c>
      <c r="E679" s="39" t="s">
        <v>3767</v>
      </c>
      <c r="F679" s="47" t="s">
        <v>3544</v>
      </c>
      <c r="G679" s="41" t="s">
        <v>866</v>
      </c>
      <c r="H679" s="40" t="s">
        <v>9</v>
      </c>
      <c r="I679" s="43">
        <v>12</v>
      </c>
      <c r="J679" s="44">
        <v>43009</v>
      </c>
      <c r="K679" s="105">
        <v>43009</v>
      </c>
      <c r="L679" s="105">
        <v>43100</v>
      </c>
      <c r="M679" s="42">
        <v>1</v>
      </c>
      <c r="N679" s="48">
        <v>1</v>
      </c>
      <c r="O679" s="106">
        <v>0</v>
      </c>
      <c r="P679" s="42">
        <f t="shared" si="37"/>
        <v>1</v>
      </c>
      <c r="Q679" s="42">
        <f t="shared" si="38"/>
        <v>100</v>
      </c>
      <c r="R679" s="210" t="s">
        <v>8186</v>
      </c>
      <c r="S679" s="108">
        <f>VLOOKUP(C679,'[7]Sumado depto y gestion incorp1'!$A$2:$C$297,3,FALSE)</f>
        <v>0</v>
      </c>
      <c r="T679" s="108">
        <f>VLOOKUP(C679,'[7]Sumado depto y gestion incorp1'!$A$2:$D$297,4,FALSE)</f>
        <v>0</v>
      </c>
      <c r="U679" s="1">
        <f>VLOOKUP(C679,'[7]Sumado depto y gestion incorp1'!$A$2:$F$297,6,FALSE)</f>
        <v>0</v>
      </c>
      <c r="V679" s="108">
        <f>VLOOKUP(C679,'[7]Sumado depto y gestion incorp1'!$A$2:$G$297,7,FALSE)</f>
        <v>0</v>
      </c>
      <c r="W679" s="1">
        <f t="shared" si="39"/>
        <v>0</v>
      </c>
      <c r="X679" s="1">
        <f t="shared" si="40"/>
        <v>0</v>
      </c>
      <c r="Y679" s="99"/>
    </row>
    <row r="680" spans="1:25" ht="45" x14ac:dyDescent="0.25">
      <c r="A680" s="103" t="s">
        <v>1910</v>
      </c>
      <c r="B680" s="72"/>
      <c r="C680" s="72"/>
      <c r="D680" s="104"/>
      <c r="E680" s="39"/>
      <c r="F680" s="47" t="s">
        <v>3545</v>
      </c>
      <c r="G680" s="41" t="s">
        <v>867</v>
      </c>
      <c r="H680" s="40" t="s">
        <v>9</v>
      </c>
      <c r="I680" s="43">
        <v>12</v>
      </c>
      <c r="J680" s="44">
        <v>43009</v>
      </c>
      <c r="K680" s="105">
        <v>43009</v>
      </c>
      <c r="L680" s="105">
        <v>43100</v>
      </c>
      <c r="M680" s="42">
        <v>1</v>
      </c>
      <c r="N680" s="48">
        <v>0</v>
      </c>
      <c r="O680" s="106">
        <v>0</v>
      </c>
      <c r="P680" s="42">
        <f t="shared" si="37"/>
        <v>0</v>
      </c>
      <c r="Q680" s="42">
        <f t="shared" si="38"/>
        <v>0</v>
      </c>
      <c r="R680" s="210"/>
      <c r="S680" s="108"/>
      <c r="T680" s="108"/>
      <c r="U680" s="1"/>
      <c r="V680" s="108"/>
      <c r="W680" s="1"/>
      <c r="X680" s="1"/>
      <c r="Y680" s="99"/>
    </row>
    <row r="681" spans="1:25" ht="45" x14ac:dyDescent="0.25">
      <c r="A681" s="103" t="s">
        <v>1910</v>
      </c>
      <c r="B681" s="72"/>
      <c r="C681" s="72"/>
      <c r="D681" s="104"/>
      <c r="E681" s="39"/>
      <c r="F681" s="47" t="s">
        <v>3546</v>
      </c>
      <c r="G681" s="41" t="s">
        <v>868</v>
      </c>
      <c r="H681" s="40" t="s">
        <v>9</v>
      </c>
      <c r="I681" s="43">
        <v>12</v>
      </c>
      <c r="J681" s="44">
        <v>43009</v>
      </c>
      <c r="K681" s="105">
        <v>43009</v>
      </c>
      <c r="L681" s="105">
        <v>43100</v>
      </c>
      <c r="M681" s="42">
        <v>1</v>
      </c>
      <c r="N681" s="48">
        <v>0</v>
      </c>
      <c r="O681" s="106">
        <v>0</v>
      </c>
      <c r="P681" s="42">
        <f t="shared" si="37"/>
        <v>0</v>
      </c>
      <c r="Q681" s="42">
        <f t="shared" si="38"/>
        <v>0</v>
      </c>
      <c r="R681" s="210"/>
      <c r="S681" s="108"/>
      <c r="T681" s="108"/>
      <c r="U681" s="1"/>
      <c r="V681" s="108"/>
      <c r="W681" s="1"/>
      <c r="X681" s="1"/>
      <c r="Y681" s="99"/>
    </row>
    <row r="682" spans="1:25" ht="45" x14ac:dyDescent="0.25">
      <c r="A682" s="103" t="s">
        <v>1910</v>
      </c>
      <c r="B682" s="72"/>
      <c r="C682" s="72"/>
      <c r="D682" s="104"/>
      <c r="E682" s="39"/>
      <c r="F682" s="47" t="s">
        <v>3520</v>
      </c>
      <c r="G682" s="41" t="s">
        <v>869</v>
      </c>
      <c r="H682" s="40" t="s">
        <v>9</v>
      </c>
      <c r="I682" s="43">
        <v>12</v>
      </c>
      <c r="J682" s="44">
        <v>43009</v>
      </c>
      <c r="K682" s="105">
        <v>43009</v>
      </c>
      <c r="L682" s="105">
        <v>43100</v>
      </c>
      <c r="M682" s="42">
        <v>1</v>
      </c>
      <c r="N682" s="48">
        <v>0</v>
      </c>
      <c r="O682" s="106">
        <v>0</v>
      </c>
      <c r="P682" s="42">
        <f t="shared" si="37"/>
        <v>0</v>
      </c>
      <c r="Q682" s="42">
        <f t="shared" si="38"/>
        <v>0</v>
      </c>
      <c r="R682" s="210"/>
      <c r="S682" s="108"/>
      <c r="T682" s="108"/>
      <c r="U682" s="1"/>
      <c r="V682" s="108"/>
      <c r="W682" s="1"/>
      <c r="X682" s="1"/>
      <c r="Y682" s="99"/>
    </row>
    <row r="683" spans="1:25" ht="45" x14ac:dyDescent="0.25">
      <c r="A683" s="103" t="s">
        <v>1910</v>
      </c>
      <c r="B683" s="72"/>
      <c r="C683" s="72"/>
      <c r="D683" s="104"/>
      <c r="E683" s="39"/>
      <c r="F683" s="47" t="s">
        <v>3522</v>
      </c>
      <c r="G683" s="41" t="s">
        <v>870</v>
      </c>
      <c r="H683" s="40" t="s">
        <v>9</v>
      </c>
      <c r="I683" s="43">
        <v>12</v>
      </c>
      <c r="J683" s="44">
        <v>43009</v>
      </c>
      <c r="K683" s="105">
        <v>43009</v>
      </c>
      <c r="L683" s="105">
        <v>43100</v>
      </c>
      <c r="M683" s="42">
        <v>1</v>
      </c>
      <c r="N683" s="48">
        <v>0</v>
      </c>
      <c r="O683" s="106">
        <v>0</v>
      </c>
      <c r="P683" s="42">
        <f t="shared" si="37"/>
        <v>0</v>
      </c>
      <c r="Q683" s="42">
        <f t="shared" si="38"/>
        <v>0</v>
      </c>
      <c r="R683" s="210"/>
      <c r="S683" s="108"/>
      <c r="T683" s="108"/>
      <c r="U683" s="1"/>
      <c r="V683" s="108"/>
      <c r="W683" s="1"/>
      <c r="X683" s="1"/>
      <c r="Y683" s="99"/>
    </row>
    <row r="684" spans="1:25" ht="45" x14ac:dyDescent="0.25">
      <c r="A684" s="103" t="s">
        <v>1910</v>
      </c>
      <c r="B684" s="72"/>
      <c r="C684" s="72"/>
      <c r="D684" s="104"/>
      <c r="E684" s="39"/>
      <c r="F684" s="47" t="s">
        <v>3523</v>
      </c>
      <c r="G684" s="41" t="s">
        <v>871</v>
      </c>
      <c r="H684" s="40" t="s">
        <v>9</v>
      </c>
      <c r="I684" s="43">
        <v>12</v>
      </c>
      <c r="J684" s="44">
        <v>43009</v>
      </c>
      <c r="K684" s="105">
        <v>43009</v>
      </c>
      <c r="L684" s="105">
        <v>43100</v>
      </c>
      <c r="M684" s="42">
        <v>1</v>
      </c>
      <c r="N684" s="48">
        <v>0</v>
      </c>
      <c r="O684" s="106">
        <v>0</v>
      </c>
      <c r="P684" s="42">
        <f t="shared" si="37"/>
        <v>0</v>
      </c>
      <c r="Q684" s="42">
        <f t="shared" si="38"/>
        <v>0</v>
      </c>
      <c r="R684" s="210"/>
      <c r="S684" s="108"/>
      <c r="T684" s="108"/>
      <c r="U684" s="1"/>
      <c r="V684" s="108"/>
      <c r="W684" s="1"/>
      <c r="X684" s="1"/>
      <c r="Y684" s="99"/>
    </row>
    <row r="685" spans="1:25" ht="45" x14ac:dyDescent="0.25">
      <c r="A685" s="103" t="s">
        <v>1910</v>
      </c>
      <c r="B685" s="72"/>
      <c r="C685" s="72"/>
      <c r="D685" s="104"/>
      <c r="E685" s="39"/>
      <c r="F685" s="47" t="s">
        <v>3524</v>
      </c>
      <c r="G685" s="41" t="s">
        <v>872</v>
      </c>
      <c r="H685" s="40" t="s">
        <v>9</v>
      </c>
      <c r="I685" s="43">
        <v>12</v>
      </c>
      <c r="J685" s="44">
        <v>43009</v>
      </c>
      <c r="K685" s="105">
        <v>43009</v>
      </c>
      <c r="L685" s="105">
        <v>43100</v>
      </c>
      <c r="M685" s="42">
        <v>1</v>
      </c>
      <c r="N685" s="48">
        <v>0</v>
      </c>
      <c r="O685" s="106">
        <v>0</v>
      </c>
      <c r="P685" s="42">
        <f t="shared" si="37"/>
        <v>0</v>
      </c>
      <c r="Q685" s="42">
        <f t="shared" si="38"/>
        <v>0</v>
      </c>
      <c r="R685" s="210"/>
      <c r="S685" s="108"/>
      <c r="T685" s="108"/>
      <c r="U685" s="1"/>
      <c r="V685" s="108"/>
      <c r="W685" s="1"/>
      <c r="X685" s="1"/>
      <c r="Y685" s="99"/>
    </row>
    <row r="686" spans="1:25" ht="45" x14ac:dyDescent="0.25">
      <c r="A686" s="103" t="s">
        <v>1910</v>
      </c>
      <c r="B686" s="72"/>
      <c r="C686" s="72"/>
      <c r="D686" s="104"/>
      <c r="E686" s="39"/>
      <c r="F686" s="47" t="s">
        <v>3525</v>
      </c>
      <c r="G686" s="41" t="s">
        <v>873</v>
      </c>
      <c r="H686" s="40" t="s">
        <v>9</v>
      </c>
      <c r="I686" s="43">
        <v>12</v>
      </c>
      <c r="J686" s="44">
        <v>43009</v>
      </c>
      <c r="K686" s="105">
        <v>43009</v>
      </c>
      <c r="L686" s="105">
        <v>43100</v>
      </c>
      <c r="M686" s="42">
        <v>1</v>
      </c>
      <c r="N686" s="48">
        <v>0</v>
      </c>
      <c r="O686" s="106">
        <v>0</v>
      </c>
      <c r="P686" s="42">
        <f t="shared" si="37"/>
        <v>0</v>
      </c>
      <c r="Q686" s="42">
        <f t="shared" si="38"/>
        <v>0</v>
      </c>
      <c r="R686" s="210"/>
      <c r="S686" s="108"/>
      <c r="T686" s="108"/>
      <c r="U686" s="1"/>
      <c r="V686" s="108"/>
      <c r="W686" s="1"/>
      <c r="X686" s="1"/>
      <c r="Y686" s="99"/>
    </row>
    <row r="687" spans="1:25" ht="45" x14ac:dyDescent="0.25">
      <c r="A687" s="103" t="s">
        <v>1910</v>
      </c>
      <c r="B687" s="72"/>
      <c r="C687" s="72"/>
      <c r="D687" s="104"/>
      <c r="E687" s="39"/>
      <c r="F687" s="47" t="s">
        <v>3526</v>
      </c>
      <c r="G687" s="41" t="s">
        <v>874</v>
      </c>
      <c r="H687" s="40" t="s">
        <v>9</v>
      </c>
      <c r="I687" s="43">
        <v>12</v>
      </c>
      <c r="J687" s="44">
        <v>43009</v>
      </c>
      <c r="K687" s="105">
        <v>43009</v>
      </c>
      <c r="L687" s="105">
        <v>43100</v>
      </c>
      <c r="M687" s="42">
        <v>1</v>
      </c>
      <c r="N687" s="48">
        <v>1</v>
      </c>
      <c r="O687" s="106">
        <v>0</v>
      </c>
      <c r="P687" s="42">
        <f t="shared" si="37"/>
        <v>1</v>
      </c>
      <c r="Q687" s="42">
        <f t="shared" si="38"/>
        <v>100</v>
      </c>
      <c r="R687" s="210"/>
      <c r="S687" s="108"/>
      <c r="T687" s="108"/>
      <c r="U687" s="1"/>
      <c r="V687" s="108"/>
      <c r="W687" s="1"/>
      <c r="X687" s="1"/>
      <c r="Y687" s="99"/>
    </row>
    <row r="688" spans="1:25" ht="45" x14ac:dyDescent="0.25">
      <c r="A688" s="103" t="s">
        <v>1910</v>
      </c>
      <c r="B688" s="72"/>
      <c r="C688" s="72"/>
      <c r="D688" s="104"/>
      <c r="E688" s="39"/>
      <c r="F688" s="47" t="s">
        <v>3527</v>
      </c>
      <c r="G688" s="41" t="s">
        <v>875</v>
      </c>
      <c r="H688" s="40" t="s">
        <v>9</v>
      </c>
      <c r="I688" s="43">
        <v>12</v>
      </c>
      <c r="J688" s="44">
        <v>43009</v>
      </c>
      <c r="K688" s="105">
        <v>43009</v>
      </c>
      <c r="L688" s="105">
        <v>43100</v>
      </c>
      <c r="M688" s="42">
        <v>1</v>
      </c>
      <c r="N688" s="48">
        <v>0</v>
      </c>
      <c r="O688" s="106">
        <v>0</v>
      </c>
      <c r="P688" s="42">
        <f t="shared" si="37"/>
        <v>0</v>
      </c>
      <c r="Q688" s="42">
        <f t="shared" si="38"/>
        <v>0</v>
      </c>
      <c r="R688" s="210"/>
      <c r="S688" s="108"/>
      <c r="T688" s="108"/>
      <c r="U688" s="1"/>
      <c r="V688" s="108"/>
      <c r="W688" s="1"/>
      <c r="X688" s="1"/>
      <c r="Y688" s="99"/>
    </row>
    <row r="689" spans="1:25" ht="45" x14ac:dyDescent="0.25">
      <c r="A689" s="103" t="s">
        <v>1910</v>
      </c>
      <c r="B689" s="72"/>
      <c r="C689" s="72"/>
      <c r="D689" s="104"/>
      <c r="E689" s="39"/>
      <c r="F689" s="47" t="s">
        <v>3528</v>
      </c>
      <c r="G689" s="41" t="s">
        <v>876</v>
      </c>
      <c r="H689" s="40" t="s">
        <v>9</v>
      </c>
      <c r="I689" s="43">
        <v>12</v>
      </c>
      <c r="J689" s="44">
        <v>43009</v>
      </c>
      <c r="K689" s="105">
        <v>43009</v>
      </c>
      <c r="L689" s="105">
        <v>43100</v>
      </c>
      <c r="M689" s="42">
        <v>1</v>
      </c>
      <c r="N689" s="48">
        <v>0</v>
      </c>
      <c r="O689" s="106">
        <v>0</v>
      </c>
      <c r="P689" s="42">
        <f t="shared" si="37"/>
        <v>0</v>
      </c>
      <c r="Q689" s="42">
        <f t="shared" si="38"/>
        <v>0</v>
      </c>
      <c r="R689" s="210"/>
      <c r="S689" s="108"/>
      <c r="T689" s="108"/>
      <c r="U689" s="1"/>
      <c r="V689" s="108"/>
      <c r="W689" s="1"/>
      <c r="X689" s="1"/>
      <c r="Y689" s="99"/>
    </row>
    <row r="690" spans="1:25" ht="45" x14ac:dyDescent="0.25">
      <c r="A690" s="103" t="s">
        <v>1910</v>
      </c>
      <c r="B690" s="72"/>
      <c r="C690" s="72"/>
      <c r="D690" s="104"/>
      <c r="E690" s="39"/>
      <c r="F690" s="47" t="s">
        <v>3529</v>
      </c>
      <c r="G690" s="41" t="s">
        <v>877</v>
      </c>
      <c r="H690" s="40" t="s">
        <v>9</v>
      </c>
      <c r="I690" s="43">
        <v>12</v>
      </c>
      <c r="J690" s="44">
        <v>43009</v>
      </c>
      <c r="K690" s="105">
        <v>43009</v>
      </c>
      <c r="L690" s="105">
        <v>43100</v>
      </c>
      <c r="M690" s="42">
        <v>1</v>
      </c>
      <c r="N690" s="48">
        <v>0</v>
      </c>
      <c r="O690" s="106">
        <v>0</v>
      </c>
      <c r="P690" s="42">
        <f t="shared" si="37"/>
        <v>0</v>
      </c>
      <c r="Q690" s="42">
        <f t="shared" si="38"/>
        <v>0</v>
      </c>
      <c r="R690" s="210"/>
      <c r="S690" s="108"/>
      <c r="T690" s="108"/>
      <c r="U690" s="1"/>
      <c r="V690" s="108"/>
      <c r="W690" s="1"/>
      <c r="X690" s="1"/>
      <c r="Y690" s="99"/>
    </row>
    <row r="691" spans="1:25" ht="45" x14ac:dyDescent="0.25">
      <c r="A691" s="103" t="s">
        <v>1910</v>
      </c>
      <c r="B691" s="72"/>
      <c r="C691" s="72"/>
      <c r="D691" s="104"/>
      <c r="E691" s="39"/>
      <c r="F691" s="47" t="s">
        <v>3532</v>
      </c>
      <c r="G691" s="41" t="s">
        <v>878</v>
      </c>
      <c r="H691" s="40" t="s">
        <v>9</v>
      </c>
      <c r="I691" s="43">
        <v>12</v>
      </c>
      <c r="J691" s="44">
        <v>43009</v>
      </c>
      <c r="K691" s="105">
        <v>43009</v>
      </c>
      <c r="L691" s="105">
        <v>43100</v>
      </c>
      <c r="M691" s="42">
        <v>1</v>
      </c>
      <c r="N691" s="48">
        <v>0</v>
      </c>
      <c r="O691" s="106">
        <v>0</v>
      </c>
      <c r="P691" s="42">
        <f t="shared" si="37"/>
        <v>0</v>
      </c>
      <c r="Q691" s="42">
        <f t="shared" si="38"/>
        <v>0</v>
      </c>
      <c r="R691" s="210"/>
      <c r="S691" s="108"/>
      <c r="T691" s="108"/>
      <c r="U691" s="1"/>
      <c r="V691" s="108"/>
      <c r="W691" s="1"/>
      <c r="X691" s="1"/>
      <c r="Y691" s="99"/>
    </row>
    <row r="692" spans="1:25" ht="45" x14ac:dyDescent="0.25">
      <c r="A692" s="103" t="s">
        <v>1910</v>
      </c>
      <c r="B692" s="72"/>
      <c r="C692" s="72"/>
      <c r="D692" s="104"/>
      <c r="E692" s="39"/>
      <c r="F692" s="47" t="s">
        <v>3533</v>
      </c>
      <c r="G692" s="41" t="s">
        <v>879</v>
      </c>
      <c r="H692" s="40" t="s">
        <v>9</v>
      </c>
      <c r="I692" s="43">
        <v>12</v>
      </c>
      <c r="J692" s="44">
        <v>43009</v>
      </c>
      <c r="K692" s="105">
        <v>43009</v>
      </c>
      <c r="L692" s="105">
        <v>43100</v>
      </c>
      <c r="M692" s="42">
        <v>1</v>
      </c>
      <c r="N692" s="48">
        <v>0</v>
      </c>
      <c r="O692" s="106">
        <v>0</v>
      </c>
      <c r="P692" s="42">
        <f t="shared" si="37"/>
        <v>0</v>
      </c>
      <c r="Q692" s="42">
        <f t="shared" si="38"/>
        <v>0</v>
      </c>
      <c r="R692" s="210"/>
      <c r="S692" s="108"/>
      <c r="T692" s="108"/>
      <c r="U692" s="1"/>
      <c r="V692" s="108"/>
      <c r="W692" s="1"/>
      <c r="X692" s="1"/>
      <c r="Y692" s="99"/>
    </row>
    <row r="693" spans="1:25" ht="45" x14ac:dyDescent="0.25">
      <c r="A693" s="103" t="s">
        <v>1910</v>
      </c>
      <c r="B693" s="72"/>
      <c r="C693" s="72"/>
      <c r="D693" s="104"/>
      <c r="E693" s="39"/>
      <c r="F693" s="47" t="s">
        <v>3493</v>
      </c>
      <c r="G693" s="41" t="s">
        <v>880</v>
      </c>
      <c r="H693" s="40" t="s">
        <v>9</v>
      </c>
      <c r="I693" s="43">
        <v>12</v>
      </c>
      <c r="J693" s="44">
        <v>43009</v>
      </c>
      <c r="K693" s="105">
        <v>43009</v>
      </c>
      <c r="L693" s="105">
        <v>43100</v>
      </c>
      <c r="M693" s="42">
        <v>1</v>
      </c>
      <c r="N693" s="48">
        <v>0</v>
      </c>
      <c r="O693" s="106">
        <v>0</v>
      </c>
      <c r="P693" s="42">
        <f t="shared" si="37"/>
        <v>0</v>
      </c>
      <c r="Q693" s="42">
        <f t="shared" si="38"/>
        <v>0</v>
      </c>
      <c r="R693" s="210"/>
      <c r="S693" s="108"/>
      <c r="T693" s="108"/>
      <c r="U693" s="1"/>
      <c r="V693" s="108"/>
      <c r="W693" s="1"/>
      <c r="X693" s="1"/>
      <c r="Y693" s="99"/>
    </row>
    <row r="694" spans="1:25" ht="45" x14ac:dyDescent="0.25">
      <c r="A694" s="103" t="s">
        <v>1910</v>
      </c>
      <c r="B694" s="72" t="s">
        <v>3535</v>
      </c>
      <c r="C694" s="72" t="s">
        <v>881</v>
      </c>
      <c r="D694" s="104" t="s">
        <v>1749</v>
      </c>
      <c r="E694" s="39" t="s">
        <v>3768</v>
      </c>
      <c r="F694" s="47" t="s">
        <v>3540</v>
      </c>
      <c r="G694" s="41" t="s">
        <v>882</v>
      </c>
      <c r="H694" s="40" t="s">
        <v>9</v>
      </c>
      <c r="I694" s="43">
        <v>12</v>
      </c>
      <c r="J694" s="44">
        <v>43009</v>
      </c>
      <c r="K694" s="105">
        <v>43009</v>
      </c>
      <c r="L694" s="105">
        <v>43100</v>
      </c>
      <c r="M694" s="42">
        <v>1</v>
      </c>
      <c r="N694" s="48">
        <v>0</v>
      </c>
      <c r="O694" s="106">
        <v>0</v>
      </c>
      <c r="P694" s="42">
        <f t="shared" si="37"/>
        <v>0</v>
      </c>
      <c r="Q694" s="42">
        <f t="shared" si="38"/>
        <v>0</v>
      </c>
      <c r="R694" s="210"/>
      <c r="S694" s="108">
        <f>VLOOKUP(C694,'[7]Sumado depto y gestion incorp1'!$A$2:$C$297,3,FALSE)</f>
        <v>1098815563</v>
      </c>
      <c r="T694" s="108">
        <f>VLOOKUP(C694,'[7]Sumado depto y gestion incorp1'!$A$2:$D$297,4,FALSE)</f>
        <v>0</v>
      </c>
      <c r="U694" s="1">
        <f>VLOOKUP(C694,'[7]Sumado depto y gestion incorp1'!$A$2:$F$297,6,FALSE)</f>
        <v>0</v>
      </c>
      <c r="V694" s="108">
        <f>VLOOKUP(C694,'[7]Sumado depto y gestion incorp1'!$A$2:$G$297,7,FALSE)</f>
        <v>0</v>
      </c>
      <c r="W694" s="1">
        <f t="shared" si="39"/>
        <v>1098815563</v>
      </c>
      <c r="X694" s="1">
        <f t="shared" si="40"/>
        <v>0</v>
      </c>
      <c r="Y694" s="99"/>
    </row>
    <row r="695" spans="1:25" ht="45" x14ac:dyDescent="0.25">
      <c r="A695" s="103" t="s">
        <v>1910</v>
      </c>
      <c r="B695" s="72"/>
      <c r="C695" s="72"/>
      <c r="D695" s="104"/>
      <c r="E695" s="39"/>
      <c r="F695" s="47" t="s">
        <v>3537</v>
      </c>
      <c r="G695" s="41" t="s">
        <v>883</v>
      </c>
      <c r="H695" s="40" t="s">
        <v>9</v>
      </c>
      <c r="I695" s="43">
        <v>12</v>
      </c>
      <c r="J695" s="44">
        <v>43009</v>
      </c>
      <c r="K695" s="105">
        <v>43009</v>
      </c>
      <c r="L695" s="105">
        <v>43100</v>
      </c>
      <c r="M695" s="42">
        <v>1</v>
      </c>
      <c r="N695" s="48">
        <v>0</v>
      </c>
      <c r="O695" s="106">
        <v>0</v>
      </c>
      <c r="P695" s="42">
        <f t="shared" si="37"/>
        <v>0</v>
      </c>
      <c r="Q695" s="42">
        <f t="shared" si="38"/>
        <v>0</v>
      </c>
      <c r="R695" s="210"/>
      <c r="S695" s="108"/>
      <c r="T695" s="108"/>
      <c r="U695" s="1"/>
      <c r="V695" s="108"/>
      <c r="W695" s="1"/>
      <c r="X695" s="1"/>
      <c r="Y695" s="99"/>
    </row>
    <row r="696" spans="1:25" ht="60" x14ac:dyDescent="0.25">
      <c r="A696" s="103" t="s">
        <v>1910</v>
      </c>
      <c r="B696" s="72" t="s">
        <v>3769</v>
      </c>
      <c r="C696" s="72" t="s">
        <v>710</v>
      </c>
      <c r="D696" s="104" t="s">
        <v>1727</v>
      </c>
      <c r="E696" s="39" t="s">
        <v>3770</v>
      </c>
      <c r="F696" s="47" t="s">
        <v>3545</v>
      </c>
      <c r="G696" s="41" t="s">
        <v>711</v>
      </c>
      <c r="H696" s="40" t="s">
        <v>9</v>
      </c>
      <c r="I696" s="43">
        <v>12</v>
      </c>
      <c r="J696" s="44">
        <v>43009</v>
      </c>
      <c r="K696" s="105">
        <v>43009</v>
      </c>
      <c r="L696" s="105">
        <v>43100</v>
      </c>
      <c r="M696" s="42">
        <v>1</v>
      </c>
      <c r="N696" s="48">
        <v>0</v>
      </c>
      <c r="O696" s="106">
        <v>1</v>
      </c>
      <c r="P696" s="42">
        <f t="shared" si="37"/>
        <v>1</v>
      </c>
      <c r="Q696" s="42">
        <f t="shared" si="38"/>
        <v>100</v>
      </c>
      <c r="R696" s="210" t="s">
        <v>8187</v>
      </c>
      <c r="S696" s="108">
        <f>VLOOKUP(C696,'[7]Sumado depto y gestion incorp1'!$A$2:$C$297,3,FALSE)</f>
        <v>7393362839</v>
      </c>
      <c r="T696" s="108">
        <f>VLOOKUP(C696,'[7]Sumado depto y gestion incorp1'!$A$2:$D$297,4,FALSE)</f>
        <v>0</v>
      </c>
      <c r="U696" s="1">
        <f>VLOOKUP(C696,'[7]Sumado depto y gestion incorp1'!$A$2:$F$297,6,FALSE)</f>
        <v>5985307446</v>
      </c>
      <c r="V696" s="108">
        <f>VLOOKUP(C696,'[7]Sumado depto y gestion incorp1'!$A$2:$G$297,7,FALSE)</f>
        <v>0</v>
      </c>
      <c r="W696" s="1">
        <f t="shared" si="39"/>
        <v>7393362839</v>
      </c>
      <c r="X696" s="1">
        <f t="shared" si="40"/>
        <v>5985307446</v>
      </c>
      <c r="Y696" s="99"/>
    </row>
    <row r="697" spans="1:25" ht="45" x14ac:dyDescent="0.25">
      <c r="A697" s="103" t="s">
        <v>1910</v>
      </c>
      <c r="B697" s="72"/>
      <c r="C697" s="72"/>
      <c r="D697" s="104"/>
      <c r="E697" s="39"/>
      <c r="F697" s="47" t="s">
        <v>3546</v>
      </c>
      <c r="G697" s="41" t="s">
        <v>712</v>
      </c>
      <c r="H697" s="40" t="s">
        <v>9</v>
      </c>
      <c r="I697" s="43">
        <v>12</v>
      </c>
      <c r="J697" s="44">
        <v>43009</v>
      </c>
      <c r="K697" s="105">
        <v>43009</v>
      </c>
      <c r="L697" s="105">
        <v>43100</v>
      </c>
      <c r="M697" s="42">
        <v>1</v>
      </c>
      <c r="N697" s="48">
        <v>1</v>
      </c>
      <c r="O697" s="106">
        <v>0</v>
      </c>
      <c r="P697" s="42">
        <f t="shared" ref="P697:P760" si="41">N697+O697</f>
        <v>1</v>
      </c>
      <c r="Q697" s="42">
        <f t="shared" ref="Q697:Q760" si="42">P697/M697*100</f>
        <v>100</v>
      </c>
      <c r="R697" s="210"/>
      <c r="S697" s="108"/>
      <c r="T697" s="108"/>
      <c r="U697" s="1"/>
      <c r="V697" s="108"/>
      <c r="W697" s="1"/>
      <c r="X697" s="1"/>
      <c r="Y697" s="99"/>
    </row>
    <row r="698" spans="1:25" ht="45" x14ac:dyDescent="0.25">
      <c r="A698" s="103" t="s">
        <v>1910</v>
      </c>
      <c r="B698" s="72"/>
      <c r="C698" s="72"/>
      <c r="D698" s="104"/>
      <c r="E698" s="39"/>
      <c r="F698" s="47" t="s">
        <v>3520</v>
      </c>
      <c r="G698" s="41" t="s">
        <v>713</v>
      </c>
      <c r="H698" s="40" t="s">
        <v>9</v>
      </c>
      <c r="I698" s="43">
        <v>12</v>
      </c>
      <c r="J698" s="44">
        <v>43009</v>
      </c>
      <c r="K698" s="105">
        <v>43009</v>
      </c>
      <c r="L698" s="105">
        <v>43100</v>
      </c>
      <c r="M698" s="42">
        <v>1</v>
      </c>
      <c r="N698" s="48">
        <v>0</v>
      </c>
      <c r="O698" s="106">
        <v>0</v>
      </c>
      <c r="P698" s="42">
        <f t="shared" si="41"/>
        <v>0</v>
      </c>
      <c r="Q698" s="42">
        <f t="shared" si="42"/>
        <v>0</v>
      </c>
      <c r="R698" s="210"/>
      <c r="S698" s="108"/>
      <c r="T698" s="108"/>
      <c r="U698" s="1"/>
      <c r="V698" s="108"/>
      <c r="W698" s="1"/>
      <c r="X698" s="1"/>
      <c r="Y698" s="99"/>
    </row>
    <row r="699" spans="1:25" ht="45" x14ac:dyDescent="0.25">
      <c r="A699" s="103" t="s">
        <v>1910</v>
      </c>
      <c r="B699" s="72"/>
      <c r="C699" s="72"/>
      <c r="D699" s="104"/>
      <c r="E699" s="39"/>
      <c r="F699" s="47" t="s">
        <v>3522</v>
      </c>
      <c r="G699" s="41" t="s">
        <v>714</v>
      </c>
      <c r="H699" s="40" t="s">
        <v>9</v>
      </c>
      <c r="I699" s="43">
        <v>12</v>
      </c>
      <c r="J699" s="44">
        <v>43009</v>
      </c>
      <c r="K699" s="105">
        <v>43009</v>
      </c>
      <c r="L699" s="105">
        <v>43100</v>
      </c>
      <c r="M699" s="42">
        <v>1</v>
      </c>
      <c r="N699" s="48">
        <v>0</v>
      </c>
      <c r="O699" s="106">
        <v>0</v>
      </c>
      <c r="P699" s="42">
        <f t="shared" si="41"/>
        <v>0</v>
      </c>
      <c r="Q699" s="42">
        <f t="shared" si="42"/>
        <v>0</v>
      </c>
      <c r="R699" s="210"/>
      <c r="S699" s="108"/>
      <c r="T699" s="108"/>
      <c r="U699" s="1"/>
      <c r="V699" s="108"/>
      <c r="W699" s="1"/>
      <c r="X699" s="1"/>
      <c r="Y699" s="99"/>
    </row>
    <row r="700" spans="1:25" ht="45" x14ac:dyDescent="0.25">
      <c r="A700" s="103" t="s">
        <v>1910</v>
      </c>
      <c r="B700" s="72"/>
      <c r="C700" s="72"/>
      <c r="D700" s="104"/>
      <c r="E700" s="39"/>
      <c r="F700" s="47" t="s">
        <v>3504</v>
      </c>
      <c r="G700" s="41" t="s">
        <v>683</v>
      </c>
      <c r="H700" s="40" t="s">
        <v>3521</v>
      </c>
      <c r="I700" s="43">
        <v>12</v>
      </c>
      <c r="J700" s="44">
        <v>43009</v>
      </c>
      <c r="K700" s="105">
        <v>43009</v>
      </c>
      <c r="L700" s="105">
        <v>43100</v>
      </c>
      <c r="M700" s="42">
        <v>1</v>
      </c>
      <c r="N700" s="48">
        <v>1</v>
      </c>
      <c r="O700" s="106">
        <v>0</v>
      </c>
      <c r="P700" s="42">
        <f t="shared" si="41"/>
        <v>1</v>
      </c>
      <c r="Q700" s="42">
        <f t="shared" si="42"/>
        <v>100</v>
      </c>
      <c r="R700" s="210"/>
      <c r="S700" s="108"/>
      <c r="T700" s="108"/>
      <c r="U700" s="1"/>
      <c r="V700" s="108"/>
      <c r="W700" s="1"/>
      <c r="X700" s="1"/>
      <c r="Y700" s="99"/>
    </row>
    <row r="701" spans="1:25" ht="45" x14ac:dyDescent="0.25">
      <c r="A701" s="103" t="s">
        <v>1910</v>
      </c>
      <c r="B701" s="72"/>
      <c r="C701" s="72"/>
      <c r="D701" s="104"/>
      <c r="E701" s="39"/>
      <c r="F701" s="47" t="s">
        <v>3506</v>
      </c>
      <c r="G701" s="41" t="s">
        <v>3771</v>
      </c>
      <c r="H701" s="40" t="s">
        <v>3521</v>
      </c>
      <c r="I701" s="43">
        <v>12</v>
      </c>
      <c r="J701" s="44">
        <v>43009</v>
      </c>
      <c r="K701" s="105">
        <v>43009</v>
      </c>
      <c r="L701" s="105">
        <v>43100</v>
      </c>
      <c r="M701" s="42">
        <v>1</v>
      </c>
      <c r="N701" s="48">
        <v>1</v>
      </c>
      <c r="O701" s="106">
        <v>0</v>
      </c>
      <c r="P701" s="42">
        <f t="shared" si="41"/>
        <v>1</v>
      </c>
      <c r="Q701" s="42">
        <f t="shared" si="42"/>
        <v>100</v>
      </c>
      <c r="R701" s="210"/>
      <c r="S701" s="108"/>
      <c r="T701" s="108"/>
      <c r="U701" s="1"/>
      <c r="V701" s="108"/>
      <c r="W701" s="1"/>
      <c r="X701" s="1"/>
      <c r="Y701" s="99"/>
    </row>
    <row r="702" spans="1:25" ht="45" x14ac:dyDescent="0.25">
      <c r="A702" s="103" t="s">
        <v>1910</v>
      </c>
      <c r="B702" s="72" t="s">
        <v>3753</v>
      </c>
      <c r="C702" s="72" t="s">
        <v>887</v>
      </c>
      <c r="D702" s="104" t="s">
        <v>1751</v>
      </c>
      <c r="E702" s="39" t="s">
        <v>3772</v>
      </c>
      <c r="F702" s="47" t="s">
        <v>3540</v>
      </c>
      <c r="G702" s="41" t="s">
        <v>888</v>
      </c>
      <c r="H702" s="40" t="s">
        <v>9</v>
      </c>
      <c r="I702" s="43">
        <v>12</v>
      </c>
      <c r="J702" s="44">
        <v>43009</v>
      </c>
      <c r="K702" s="105">
        <v>43009</v>
      </c>
      <c r="L702" s="105">
        <v>43100</v>
      </c>
      <c r="M702" s="42">
        <v>1</v>
      </c>
      <c r="N702" s="48">
        <v>0</v>
      </c>
      <c r="O702" s="106">
        <v>1</v>
      </c>
      <c r="P702" s="42">
        <f t="shared" si="41"/>
        <v>1</v>
      </c>
      <c r="Q702" s="42">
        <f t="shared" si="42"/>
        <v>100</v>
      </c>
      <c r="R702" s="210" t="s">
        <v>8188</v>
      </c>
      <c r="S702" s="108">
        <f>VLOOKUP(C702,'[7]Sumado depto y gestion incorp1'!$A$2:$C$297,3,FALSE)</f>
        <v>0</v>
      </c>
      <c r="T702" s="108">
        <f>VLOOKUP(C702,'[7]Sumado depto y gestion incorp1'!$A$2:$D$297,4,FALSE)</f>
        <v>0</v>
      </c>
      <c r="U702" s="1">
        <f>VLOOKUP(C702,'[7]Sumado depto y gestion incorp1'!$A$2:$F$297,6,FALSE)</f>
        <v>0</v>
      </c>
      <c r="V702" s="108">
        <f>VLOOKUP(C702,'[7]Sumado depto y gestion incorp1'!$A$2:$G$297,7,FALSE)</f>
        <v>0</v>
      </c>
      <c r="W702" s="1">
        <f t="shared" si="39"/>
        <v>0</v>
      </c>
      <c r="X702" s="1">
        <f t="shared" si="40"/>
        <v>0</v>
      </c>
      <c r="Y702" s="99"/>
    </row>
    <row r="703" spans="1:25" ht="45" x14ac:dyDescent="0.25">
      <c r="A703" s="103" t="s">
        <v>1910</v>
      </c>
      <c r="B703" s="72"/>
      <c r="C703" s="72"/>
      <c r="D703" s="104"/>
      <c r="E703" s="39"/>
      <c r="F703" s="47" t="s">
        <v>3537</v>
      </c>
      <c r="G703" s="41" t="s">
        <v>889</v>
      </c>
      <c r="H703" s="40" t="s">
        <v>9</v>
      </c>
      <c r="I703" s="43">
        <v>12</v>
      </c>
      <c r="J703" s="44">
        <v>43009</v>
      </c>
      <c r="K703" s="105">
        <v>43009</v>
      </c>
      <c r="L703" s="105">
        <v>43100</v>
      </c>
      <c r="M703" s="42">
        <v>1</v>
      </c>
      <c r="N703" s="48">
        <v>0</v>
      </c>
      <c r="O703" s="106">
        <v>1</v>
      </c>
      <c r="P703" s="42">
        <f t="shared" si="41"/>
        <v>1</v>
      </c>
      <c r="Q703" s="42">
        <f t="shared" si="42"/>
        <v>100</v>
      </c>
      <c r="R703" s="210"/>
      <c r="S703" s="108"/>
      <c r="T703" s="108"/>
      <c r="U703" s="1"/>
      <c r="V703" s="108"/>
      <c r="W703" s="1"/>
      <c r="X703" s="1"/>
      <c r="Y703" s="99"/>
    </row>
    <row r="704" spans="1:25" ht="45" x14ac:dyDescent="0.25">
      <c r="A704" s="103" t="s">
        <v>1910</v>
      </c>
      <c r="B704" s="72"/>
      <c r="C704" s="72"/>
      <c r="D704" s="104"/>
      <c r="E704" s="39"/>
      <c r="F704" s="47" t="s">
        <v>3575</v>
      </c>
      <c r="G704" s="41" t="s">
        <v>890</v>
      </c>
      <c r="H704" s="40" t="s">
        <v>9</v>
      </c>
      <c r="I704" s="43">
        <v>12</v>
      </c>
      <c r="J704" s="44">
        <v>43009</v>
      </c>
      <c r="K704" s="105">
        <v>43009</v>
      </c>
      <c r="L704" s="105">
        <v>43100</v>
      </c>
      <c r="M704" s="42">
        <v>1</v>
      </c>
      <c r="N704" s="48">
        <v>0</v>
      </c>
      <c r="O704" s="106">
        <v>0</v>
      </c>
      <c r="P704" s="42">
        <f t="shared" si="41"/>
        <v>0</v>
      </c>
      <c r="Q704" s="42">
        <f t="shared" si="42"/>
        <v>0</v>
      </c>
      <c r="R704" s="210"/>
      <c r="S704" s="108"/>
      <c r="T704" s="108"/>
      <c r="U704" s="1"/>
      <c r="V704" s="108"/>
      <c r="W704" s="1"/>
      <c r="X704" s="1"/>
      <c r="Y704" s="99"/>
    </row>
    <row r="705" spans="1:25" ht="45" x14ac:dyDescent="0.25">
      <c r="A705" s="103" t="s">
        <v>1910</v>
      </c>
      <c r="B705" s="72"/>
      <c r="C705" s="72"/>
      <c r="D705" s="104"/>
      <c r="E705" s="39"/>
      <c r="F705" s="47" t="s">
        <v>3517</v>
      </c>
      <c r="G705" s="41" t="s">
        <v>891</v>
      </c>
      <c r="H705" s="40" t="s">
        <v>9</v>
      </c>
      <c r="I705" s="43">
        <v>12</v>
      </c>
      <c r="J705" s="44">
        <v>43009</v>
      </c>
      <c r="K705" s="105">
        <v>43009</v>
      </c>
      <c r="L705" s="105">
        <v>43100</v>
      </c>
      <c r="M705" s="42">
        <v>1</v>
      </c>
      <c r="N705" s="48">
        <v>0</v>
      </c>
      <c r="O705" s="106">
        <v>0</v>
      </c>
      <c r="P705" s="42">
        <f t="shared" si="41"/>
        <v>0</v>
      </c>
      <c r="Q705" s="42">
        <f t="shared" si="42"/>
        <v>0</v>
      </c>
      <c r="R705" s="210"/>
      <c r="S705" s="108"/>
      <c r="T705" s="108"/>
      <c r="U705" s="1"/>
      <c r="V705" s="108"/>
      <c r="W705" s="1"/>
      <c r="X705" s="1"/>
      <c r="Y705" s="99"/>
    </row>
    <row r="706" spans="1:25" ht="45" x14ac:dyDescent="0.25">
      <c r="A706" s="103" t="s">
        <v>1910</v>
      </c>
      <c r="B706" s="72"/>
      <c r="C706" s="72"/>
      <c r="D706" s="104"/>
      <c r="E706" s="39"/>
      <c r="F706" s="47" t="s">
        <v>3518</v>
      </c>
      <c r="G706" s="41" t="s">
        <v>892</v>
      </c>
      <c r="H706" s="40" t="s">
        <v>9</v>
      </c>
      <c r="I706" s="43">
        <v>12</v>
      </c>
      <c r="J706" s="44">
        <v>43009</v>
      </c>
      <c r="K706" s="105">
        <v>43009</v>
      </c>
      <c r="L706" s="105">
        <v>43100</v>
      </c>
      <c r="M706" s="42">
        <v>1</v>
      </c>
      <c r="N706" s="48">
        <v>0</v>
      </c>
      <c r="O706" s="106">
        <v>0</v>
      </c>
      <c r="P706" s="42">
        <f t="shared" si="41"/>
        <v>0</v>
      </c>
      <c r="Q706" s="42">
        <f t="shared" si="42"/>
        <v>0</v>
      </c>
      <c r="R706" s="210"/>
      <c r="S706" s="108"/>
      <c r="T706" s="108"/>
      <c r="U706" s="1"/>
      <c r="V706" s="108"/>
      <c r="W706" s="1"/>
      <c r="X706" s="1"/>
      <c r="Y706" s="99"/>
    </row>
    <row r="707" spans="1:25" ht="45" x14ac:dyDescent="0.25">
      <c r="A707" s="103" t="s">
        <v>1910</v>
      </c>
      <c r="B707" s="72"/>
      <c r="C707" s="72"/>
      <c r="D707" s="104"/>
      <c r="E707" s="39"/>
      <c r="F707" s="47" t="s">
        <v>3519</v>
      </c>
      <c r="G707" s="41" t="s">
        <v>893</v>
      </c>
      <c r="H707" s="40" t="s">
        <v>9</v>
      </c>
      <c r="I707" s="43">
        <v>12</v>
      </c>
      <c r="J707" s="44">
        <v>43009</v>
      </c>
      <c r="K707" s="105">
        <v>43009</v>
      </c>
      <c r="L707" s="105">
        <v>43100</v>
      </c>
      <c r="M707" s="42">
        <v>1</v>
      </c>
      <c r="N707" s="48">
        <v>0</v>
      </c>
      <c r="O707" s="106">
        <v>0</v>
      </c>
      <c r="P707" s="42">
        <f t="shared" si="41"/>
        <v>0</v>
      </c>
      <c r="Q707" s="42">
        <f t="shared" si="42"/>
        <v>0</v>
      </c>
      <c r="R707" s="210"/>
      <c r="S707" s="108"/>
      <c r="T707" s="108"/>
      <c r="U707" s="1"/>
      <c r="V707" s="108"/>
      <c r="W707" s="1"/>
      <c r="X707" s="1"/>
      <c r="Y707" s="99"/>
    </row>
    <row r="708" spans="1:25" ht="60" x14ac:dyDescent="0.25">
      <c r="A708" s="103" t="s">
        <v>1910</v>
      </c>
      <c r="B708" s="72" t="s">
        <v>3753</v>
      </c>
      <c r="C708" s="72" t="s">
        <v>894</v>
      </c>
      <c r="D708" s="104" t="s">
        <v>1752</v>
      </c>
      <c r="E708" s="39" t="s">
        <v>3773</v>
      </c>
      <c r="F708" s="47" t="s">
        <v>3540</v>
      </c>
      <c r="G708" s="41" t="s">
        <v>895</v>
      </c>
      <c r="H708" s="40" t="s">
        <v>9</v>
      </c>
      <c r="I708" s="43">
        <v>12</v>
      </c>
      <c r="J708" s="44">
        <v>43009</v>
      </c>
      <c r="K708" s="105">
        <v>43009</v>
      </c>
      <c r="L708" s="105">
        <v>43100</v>
      </c>
      <c r="M708" s="42">
        <v>1</v>
      </c>
      <c r="N708" s="48">
        <v>0</v>
      </c>
      <c r="O708" s="106">
        <v>0</v>
      </c>
      <c r="P708" s="42">
        <f t="shared" si="41"/>
        <v>0</v>
      </c>
      <c r="Q708" s="42">
        <f t="shared" si="42"/>
        <v>0</v>
      </c>
      <c r="R708" s="210" t="s">
        <v>8189</v>
      </c>
      <c r="S708" s="108">
        <f>VLOOKUP(C708,'[7]Sumado depto y gestion incorp1'!$A$2:$C$297,3,FALSE)</f>
        <v>0</v>
      </c>
      <c r="T708" s="108">
        <f>VLOOKUP(C708,'[7]Sumado depto y gestion incorp1'!$A$2:$D$297,4,FALSE)</f>
        <v>0</v>
      </c>
      <c r="U708" s="1">
        <f>VLOOKUP(C708,'[7]Sumado depto y gestion incorp1'!$A$2:$F$297,6,FALSE)</f>
        <v>0</v>
      </c>
      <c r="V708" s="108">
        <f>VLOOKUP(C708,'[7]Sumado depto y gestion incorp1'!$A$2:$G$297,7,FALSE)</f>
        <v>0</v>
      </c>
      <c r="W708" s="1">
        <f t="shared" ref="W708:W769" si="43">S708+T708+Z708</f>
        <v>0</v>
      </c>
      <c r="X708" s="1">
        <f t="shared" ref="X708:X769" si="44">U708+V708+Y708</f>
        <v>0</v>
      </c>
      <c r="Y708" s="99"/>
    </row>
    <row r="709" spans="1:25" ht="45" x14ac:dyDescent="0.25">
      <c r="A709" s="103" t="s">
        <v>1910</v>
      </c>
      <c r="B709" s="72"/>
      <c r="C709" s="72"/>
      <c r="D709" s="104"/>
      <c r="E709" s="39"/>
      <c r="F709" s="47" t="s">
        <v>3537</v>
      </c>
      <c r="G709" s="41" t="s">
        <v>896</v>
      </c>
      <c r="H709" s="40" t="s">
        <v>9</v>
      </c>
      <c r="I709" s="43">
        <v>12</v>
      </c>
      <c r="J709" s="44">
        <v>43009</v>
      </c>
      <c r="K709" s="105">
        <v>43009</v>
      </c>
      <c r="L709" s="105">
        <v>43100</v>
      </c>
      <c r="M709" s="42">
        <v>1</v>
      </c>
      <c r="N709" s="48">
        <v>0</v>
      </c>
      <c r="O709" s="106">
        <v>0</v>
      </c>
      <c r="P709" s="42">
        <f t="shared" si="41"/>
        <v>0</v>
      </c>
      <c r="Q709" s="42">
        <f t="shared" si="42"/>
        <v>0</v>
      </c>
      <c r="R709" s="210"/>
      <c r="S709" s="108"/>
      <c r="T709" s="108"/>
      <c r="U709" s="1"/>
      <c r="V709" s="108"/>
      <c r="W709" s="1"/>
      <c r="X709" s="1"/>
      <c r="Y709" s="99"/>
    </row>
    <row r="710" spans="1:25" ht="75" x14ac:dyDescent="0.25">
      <c r="A710" s="103" t="s">
        <v>1910</v>
      </c>
      <c r="B710" s="72" t="s">
        <v>3753</v>
      </c>
      <c r="C710" s="72" t="s">
        <v>715</v>
      </c>
      <c r="D710" s="104" t="s">
        <v>1728</v>
      </c>
      <c r="E710" s="39" t="s">
        <v>3774</v>
      </c>
      <c r="F710" s="47" t="s">
        <v>3575</v>
      </c>
      <c r="G710" s="41" t="s">
        <v>716</v>
      </c>
      <c r="H710" s="40" t="s">
        <v>9</v>
      </c>
      <c r="I710" s="43">
        <v>12</v>
      </c>
      <c r="J710" s="44">
        <v>43009</v>
      </c>
      <c r="K710" s="105">
        <v>43009</v>
      </c>
      <c r="L710" s="105">
        <v>43100</v>
      </c>
      <c r="M710" s="42">
        <v>1</v>
      </c>
      <c r="N710" s="48">
        <v>1</v>
      </c>
      <c r="O710" s="106">
        <v>0</v>
      </c>
      <c r="P710" s="42">
        <f t="shared" si="41"/>
        <v>1</v>
      </c>
      <c r="Q710" s="42">
        <f t="shared" si="42"/>
        <v>100</v>
      </c>
      <c r="R710" s="210" t="s">
        <v>8190</v>
      </c>
      <c r="S710" s="108">
        <f>VLOOKUP(C710,'[7]Sumado depto y gestion incorp1'!$A$2:$C$297,3,FALSE)</f>
        <v>9073409163</v>
      </c>
      <c r="T710" s="108">
        <f>VLOOKUP(C710,'[7]Sumado depto y gestion incorp1'!$A$2:$D$297,4,FALSE)</f>
        <v>110400000</v>
      </c>
      <c r="U710" s="1">
        <f>VLOOKUP(C710,'[7]Sumado depto y gestion incorp1'!$A$2:$F$297,6,FALSE)</f>
        <v>5659352411</v>
      </c>
      <c r="V710" s="108">
        <f>VLOOKUP(C710,'[7]Sumado depto y gestion incorp1'!$A$2:$G$297,7,FALSE)</f>
        <v>110400000</v>
      </c>
      <c r="W710" s="1">
        <f t="shared" si="43"/>
        <v>9183809163</v>
      </c>
      <c r="X710" s="1">
        <f t="shared" si="44"/>
        <v>5769752411</v>
      </c>
      <c r="Y710" s="99"/>
    </row>
    <row r="711" spans="1:25" ht="45" x14ac:dyDescent="0.25">
      <c r="A711" s="103" t="s">
        <v>1910</v>
      </c>
      <c r="B711" s="72"/>
      <c r="C711" s="72"/>
      <c r="D711" s="104"/>
      <c r="E711" s="39"/>
      <c r="F711" s="47" t="s">
        <v>3517</v>
      </c>
      <c r="G711" s="41" t="s">
        <v>717</v>
      </c>
      <c r="H711" s="40" t="s">
        <v>9</v>
      </c>
      <c r="I711" s="43">
        <v>12</v>
      </c>
      <c r="J711" s="44">
        <v>43009</v>
      </c>
      <c r="K711" s="105">
        <v>43009</v>
      </c>
      <c r="L711" s="105">
        <v>43100</v>
      </c>
      <c r="M711" s="42">
        <v>1</v>
      </c>
      <c r="N711" s="48">
        <v>1</v>
      </c>
      <c r="O711" s="106">
        <v>0</v>
      </c>
      <c r="P711" s="42">
        <f t="shared" si="41"/>
        <v>1</v>
      </c>
      <c r="Q711" s="42">
        <f t="shared" si="42"/>
        <v>100</v>
      </c>
      <c r="R711" s="210"/>
      <c r="S711" s="108"/>
      <c r="T711" s="108"/>
      <c r="U711" s="1"/>
      <c r="V711" s="108"/>
      <c r="W711" s="1"/>
      <c r="X711" s="1"/>
      <c r="Y711" s="99"/>
    </row>
    <row r="712" spans="1:25" ht="45" x14ac:dyDescent="0.25">
      <c r="A712" s="103" t="s">
        <v>1910</v>
      </c>
      <c r="B712" s="72"/>
      <c r="C712" s="72"/>
      <c r="D712" s="104"/>
      <c r="E712" s="39"/>
      <c r="F712" s="47" t="s">
        <v>3518</v>
      </c>
      <c r="G712" s="41" t="s">
        <v>718</v>
      </c>
      <c r="H712" s="40" t="s">
        <v>9</v>
      </c>
      <c r="I712" s="43">
        <v>12</v>
      </c>
      <c r="J712" s="44">
        <v>43009</v>
      </c>
      <c r="K712" s="105">
        <v>43009</v>
      </c>
      <c r="L712" s="105">
        <v>43100</v>
      </c>
      <c r="M712" s="42">
        <v>1</v>
      </c>
      <c r="N712" s="48">
        <v>1</v>
      </c>
      <c r="O712" s="106">
        <v>0</v>
      </c>
      <c r="P712" s="42">
        <f t="shared" si="41"/>
        <v>1</v>
      </c>
      <c r="Q712" s="42">
        <f t="shared" si="42"/>
        <v>100</v>
      </c>
      <c r="R712" s="210"/>
      <c r="S712" s="108"/>
      <c r="T712" s="108"/>
      <c r="U712" s="1"/>
      <c r="V712" s="108"/>
      <c r="W712" s="1"/>
      <c r="X712" s="1"/>
      <c r="Y712" s="99"/>
    </row>
    <row r="713" spans="1:25" ht="45" x14ac:dyDescent="0.25">
      <c r="A713" s="103" t="s">
        <v>1910</v>
      </c>
      <c r="B713" s="72"/>
      <c r="C713" s="72"/>
      <c r="D713" s="104"/>
      <c r="E713" s="39"/>
      <c r="F713" s="47" t="s">
        <v>3519</v>
      </c>
      <c r="G713" s="41" t="s">
        <v>719</v>
      </c>
      <c r="H713" s="40" t="s">
        <v>9</v>
      </c>
      <c r="I713" s="43">
        <v>12</v>
      </c>
      <c r="J713" s="44">
        <v>43009</v>
      </c>
      <c r="K713" s="105">
        <v>43009</v>
      </c>
      <c r="L713" s="105">
        <v>43100</v>
      </c>
      <c r="M713" s="42">
        <v>1</v>
      </c>
      <c r="N713" s="48">
        <v>1</v>
      </c>
      <c r="O713" s="106">
        <v>0</v>
      </c>
      <c r="P713" s="42">
        <f t="shared" si="41"/>
        <v>1</v>
      </c>
      <c r="Q713" s="42">
        <f t="shared" si="42"/>
        <v>100</v>
      </c>
      <c r="R713" s="210"/>
      <c r="S713" s="108"/>
      <c r="T713" s="108"/>
      <c r="U713" s="1"/>
      <c r="V713" s="108"/>
      <c r="W713" s="1"/>
      <c r="X713" s="1"/>
      <c r="Y713" s="99"/>
    </row>
    <row r="714" spans="1:25" ht="45" x14ac:dyDescent="0.25">
      <c r="A714" s="103" t="s">
        <v>1910</v>
      </c>
      <c r="B714" s="72"/>
      <c r="C714" s="72"/>
      <c r="D714" s="104"/>
      <c r="E714" s="39"/>
      <c r="F714" s="47" t="s">
        <v>3526</v>
      </c>
      <c r="G714" s="41" t="s">
        <v>2010</v>
      </c>
      <c r="H714" s="40" t="s">
        <v>3521</v>
      </c>
      <c r="I714" s="43">
        <v>9</v>
      </c>
      <c r="J714" s="44">
        <v>43009</v>
      </c>
      <c r="K714" s="105">
        <v>43009</v>
      </c>
      <c r="L714" s="105">
        <v>43100</v>
      </c>
      <c r="M714" s="42">
        <v>1</v>
      </c>
      <c r="N714" s="48">
        <v>1</v>
      </c>
      <c r="O714" s="106">
        <v>0</v>
      </c>
      <c r="P714" s="42">
        <f t="shared" si="41"/>
        <v>1</v>
      </c>
      <c r="Q714" s="42">
        <f t="shared" si="42"/>
        <v>100</v>
      </c>
      <c r="R714" s="210"/>
      <c r="S714" s="108"/>
      <c r="T714" s="108"/>
      <c r="U714" s="1"/>
      <c r="V714" s="108"/>
      <c r="W714" s="1"/>
      <c r="X714" s="1"/>
      <c r="Y714" s="99"/>
    </row>
    <row r="715" spans="1:25" ht="60" x14ac:dyDescent="0.25">
      <c r="A715" s="103" t="s">
        <v>1910</v>
      </c>
      <c r="B715" s="72" t="s">
        <v>3535</v>
      </c>
      <c r="C715" s="72" t="s">
        <v>897</v>
      </c>
      <c r="D715" s="104" t="s">
        <v>1753</v>
      </c>
      <c r="E715" s="39" t="s">
        <v>3775</v>
      </c>
      <c r="F715" s="47" t="s">
        <v>3540</v>
      </c>
      <c r="G715" s="41" t="s">
        <v>898</v>
      </c>
      <c r="H715" s="40" t="s">
        <v>9</v>
      </c>
      <c r="I715" s="43">
        <v>12</v>
      </c>
      <c r="J715" s="44">
        <v>43009</v>
      </c>
      <c r="K715" s="105">
        <v>43009</v>
      </c>
      <c r="L715" s="105">
        <v>43100</v>
      </c>
      <c r="M715" s="42">
        <v>1</v>
      </c>
      <c r="N715" s="48">
        <v>0</v>
      </c>
      <c r="O715" s="106">
        <v>0</v>
      </c>
      <c r="P715" s="42">
        <f t="shared" si="41"/>
        <v>0</v>
      </c>
      <c r="Q715" s="42">
        <f t="shared" si="42"/>
        <v>0</v>
      </c>
      <c r="R715" s="210" t="s">
        <v>8191</v>
      </c>
      <c r="S715" s="108">
        <f>VLOOKUP(C715,'[7]Sumado depto y gestion incorp1'!$A$2:$C$297,3,FALSE)</f>
        <v>7639871166</v>
      </c>
      <c r="T715" s="108">
        <f>VLOOKUP(C715,'[7]Sumado depto y gestion incorp1'!$A$2:$D$297,4,FALSE)</f>
        <v>0</v>
      </c>
      <c r="U715" s="1">
        <f>VLOOKUP(C715,'[7]Sumado depto y gestion incorp1'!$A$2:$F$297,6,FALSE)</f>
        <v>3154467430</v>
      </c>
      <c r="V715" s="108">
        <f>VLOOKUP(C715,'[7]Sumado depto y gestion incorp1'!$A$2:$G$297,7,FALSE)</f>
        <v>0</v>
      </c>
      <c r="W715" s="1">
        <f t="shared" si="43"/>
        <v>7639871166</v>
      </c>
      <c r="X715" s="1">
        <f t="shared" si="44"/>
        <v>3154467430</v>
      </c>
      <c r="Y715" s="99"/>
    </row>
    <row r="716" spans="1:25" ht="45" x14ac:dyDescent="0.25">
      <c r="A716" s="103" t="s">
        <v>1910</v>
      </c>
      <c r="B716" s="72"/>
      <c r="C716" s="72"/>
      <c r="D716" s="104"/>
      <c r="E716" s="39"/>
      <c r="F716" s="47" t="s">
        <v>3537</v>
      </c>
      <c r="G716" s="41" t="s">
        <v>899</v>
      </c>
      <c r="H716" s="40" t="s">
        <v>9</v>
      </c>
      <c r="I716" s="43">
        <v>12</v>
      </c>
      <c r="J716" s="44">
        <v>43009</v>
      </c>
      <c r="K716" s="105">
        <v>43009</v>
      </c>
      <c r="L716" s="105">
        <v>43100</v>
      </c>
      <c r="M716" s="42">
        <v>1</v>
      </c>
      <c r="N716" s="48">
        <v>0</v>
      </c>
      <c r="O716" s="106">
        <v>0</v>
      </c>
      <c r="P716" s="42">
        <f t="shared" si="41"/>
        <v>0</v>
      </c>
      <c r="Q716" s="42">
        <f t="shared" si="42"/>
        <v>0</v>
      </c>
      <c r="R716" s="210"/>
      <c r="S716" s="108"/>
      <c r="T716" s="108"/>
      <c r="U716" s="1"/>
      <c r="V716" s="108"/>
      <c r="W716" s="1"/>
      <c r="X716" s="1"/>
      <c r="Y716" s="99"/>
    </row>
    <row r="717" spans="1:25" ht="45" x14ac:dyDescent="0.25">
      <c r="A717" s="103" t="s">
        <v>1910</v>
      </c>
      <c r="B717" s="72"/>
      <c r="C717" s="72"/>
      <c r="D717" s="104"/>
      <c r="E717" s="39"/>
      <c r="F717" s="47" t="s">
        <v>3575</v>
      </c>
      <c r="G717" s="41" t="s">
        <v>900</v>
      </c>
      <c r="H717" s="40" t="s">
        <v>9</v>
      </c>
      <c r="I717" s="43">
        <v>12</v>
      </c>
      <c r="J717" s="44">
        <v>43009</v>
      </c>
      <c r="K717" s="105">
        <v>43009</v>
      </c>
      <c r="L717" s="105">
        <v>43100</v>
      </c>
      <c r="M717" s="42">
        <v>1</v>
      </c>
      <c r="N717" s="48">
        <v>1</v>
      </c>
      <c r="O717" s="106">
        <v>0</v>
      </c>
      <c r="P717" s="42">
        <f t="shared" si="41"/>
        <v>1</v>
      </c>
      <c r="Q717" s="42">
        <f t="shared" si="42"/>
        <v>100</v>
      </c>
      <c r="R717" s="210"/>
      <c r="S717" s="108"/>
      <c r="T717" s="108"/>
      <c r="U717" s="1"/>
      <c r="V717" s="108"/>
      <c r="W717" s="1"/>
      <c r="X717" s="1"/>
      <c r="Y717" s="99"/>
    </row>
    <row r="718" spans="1:25" ht="45" x14ac:dyDescent="0.25">
      <c r="A718" s="103" t="s">
        <v>1910</v>
      </c>
      <c r="B718" s="72"/>
      <c r="C718" s="72"/>
      <c r="D718" s="104"/>
      <c r="E718" s="39"/>
      <c r="F718" s="47" t="s">
        <v>3517</v>
      </c>
      <c r="G718" s="41" t="s">
        <v>901</v>
      </c>
      <c r="H718" s="40" t="s">
        <v>9</v>
      </c>
      <c r="I718" s="43">
        <v>12</v>
      </c>
      <c r="J718" s="44">
        <v>43009</v>
      </c>
      <c r="K718" s="105">
        <v>43009</v>
      </c>
      <c r="L718" s="105">
        <v>43100</v>
      </c>
      <c r="M718" s="42">
        <v>1</v>
      </c>
      <c r="N718" s="48">
        <v>0</v>
      </c>
      <c r="O718" s="106">
        <v>0</v>
      </c>
      <c r="P718" s="42">
        <f t="shared" si="41"/>
        <v>0</v>
      </c>
      <c r="Q718" s="42">
        <f t="shared" si="42"/>
        <v>0</v>
      </c>
      <c r="R718" s="210"/>
      <c r="S718" s="108"/>
      <c r="T718" s="108"/>
      <c r="U718" s="1"/>
      <c r="V718" s="108"/>
      <c r="W718" s="1"/>
      <c r="X718" s="1"/>
      <c r="Y718" s="99"/>
    </row>
    <row r="719" spans="1:25" ht="60" x14ac:dyDescent="0.25">
      <c r="A719" s="103" t="s">
        <v>1910</v>
      </c>
      <c r="B719" s="72" t="s">
        <v>3735</v>
      </c>
      <c r="C719" s="72" t="s">
        <v>902</v>
      </c>
      <c r="D719" s="104" t="s">
        <v>1754</v>
      </c>
      <c r="E719" s="39" t="s">
        <v>3776</v>
      </c>
      <c r="F719" s="47" t="s">
        <v>3518</v>
      </c>
      <c r="G719" s="41" t="s">
        <v>903</v>
      </c>
      <c r="H719" s="40" t="s">
        <v>9</v>
      </c>
      <c r="I719" s="43">
        <v>10</v>
      </c>
      <c r="J719" s="44">
        <v>43009</v>
      </c>
      <c r="K719" s="105">
        <v>43009</v>
      </c>
      <c r="L719" s="105">
        <v>43100</v>
      </c>
      <c r="M719" s="42">
        <v>1</v>
      </c>
      <c r="N719" s="48">
        <v>0</v>
      </c>
      <c r="O719" s="106"/>
      <c r="P719" s="42">
        <f t="shared" si="41"/>
        <v>0</v>
      </c>
      <c r="Q719" s="42">
        <f t="shared" si="42"/>
        <v>0</v>
      </c>
      <c r="R719" s="210" t="s">
        <v>8192</v>
      </c>
      <c r="S719" s="108">
        <f>VLOOKUP(C719,'[7]Sumado depto y gestion incorp1'!$A$2:$C$297,3,FALSE)</f>
        <v>0</v>
      </c>
      <c r="T719" s="108">
        <f>VLOOKUP(C719,'[7]Sumado depto y gestion incorp1'!$A$2:$D$297,4,FALSE)</f>
        <v>3094239388</v>
      </c>
      <c r="U719" s="1">
        <f>VLOOKUP(C719,'[7]Sumado depto y gestion incorp1'!$A$2:$F$297,6,FALSE)</f>
        <v>0</v>
      </c>
      <c r="V719" s="108">
        <f>VLOOKUP(C719,'[7]Sumado depto y gestion incorp1'!$A$2:$G$297,7,FALSE)</f>
        <v>3094239388</v>
      </c>
      <c r="W719" s="1">
        <f t="shared" si="43"/>
        <v>3094239388</v>
      </c>
      <c r="X719" s="1">
        <f t="shared" si="44"/>
        <v>3094239388</v>
      </c>
      <c r="Y719" s="99"/>
    </row>
    <row r="720" spans="1:25" ht="45" x14ac:dyDescent="0.25">
      <c r="A720" s="103" t="s">
        <v>1910</v>
      </c>
      <c r="B720" s="72"/>
      <c r="C720" s="72"/>
      <c r="D720" s="104"/>
      <c r="E720" s="39"/>
      <c r="F720" s="47" t="s">
        <v>3519</v>
      </c>
      <c r="G720" s="41" t="s">
        <v>904</v>
      </c>
      <c r="H720" s="40" t="s">
        <v>9</v>
      </c>
      <c r="I720" s="43">
        <v>10</v>
      </c>
      <c r="J720" s="44">
        <v>43009</v>
      </c>
      <c r="K720" s="105">
        <v>43009</v>
      </c>
      <c r="L720" s="105">
        <v>43100</v>
      </c>
      <c r="M720" s="42">
        <v>1</v>
      </c>
      <c r="N720" s="48">
        <v>1</v>
      </c>
      <c r="O720" s="106">
        <v>0</v>
      </c>
      <c r="P720" s="42">
        <f t="shared" si="41"/>
        <v>1</v>
      </c>
      <c r="Q720" s="42">
        <f t="shared" si="42"/>
        <v>100</v>
      </c>
      <c r="R720" s="210"/>
      <c r="S720" s="108"/>
      <c r="T720" s="108"/>
      <c r="U720" s="1"/>
      <c r="V720" s="108"/>
      <c r="W720" s="1"/>
      <c r="X720" s="1"/>
      <c r="Y720" s="99"/>
    </row>
    <row r="721" spans="1:25" ht="45" x14ac:dyDescent="0.25">
      <c r="A721" s="103" t="s">
        <v>1910</v>
      </c>
      <c r="B721" s="72"/>
      <c r="C721" s="72"/>
      <c r="D721" s="104"/>
      <c r="E721" s="39"/>
      <c r="F721" s="47" t="s">
        <v>3544</v>
      </c>
      <c r="G721" s="41" t="s">
        <v>905</v>
      </c>
      <c r="H721" s="40" t="s">
        <v>9</v>
      </c>
      <c r="I721" s="43">
        <v>10</v>
      </c>
      <c r="J721" s="44">
        <v>43009</v>
      </c>
      <c r="K721" s="105">
        <v>43009</v>
      </c>
      <c r="L721" s="105">
        <v>43100</v>
      </c>
      <c r="M721" s="42">
        <v>1</v>
      </c>
      <c r="N721" s="48">
        <v>1</v>
      </c>
      <c r="O721" s="106">
        <v>0</v>
      </c>
      <c r="P721" s="42">
        <f t="shared" si="41"/>
        <v>1</v>
      </c>
      <c r="Q721" s="42">
        <f t="shared" si="42"/>
        <v>100</v>
      </c>
      <c r="R721" s="210"/>
      <c r="S721" s="108"/>
      <c r="T721" s="108"/>
      <c r="U721" s="1"/>
      <c r="V721" s="108"/>
      <c r="W721" s="1"/>
      <c r="X721" s="1"/>
      <c r="Y721" s="99"/>
    </row>
    <row r="722" spans="1:25" ht="45" x14ac:dyDescent="0.25">
      <c r="A722" s="103" t="s">
        <v>1910</v>
      </c>
      <c r="B722" s="72"/>
      <c r="C722" s="72"/>
      <c r="D722" s="104"/>
      <c r="E722" s="39"/>
      <c r="F722" s="47" t="s">
        <v>3545</v>
      </c>
      <c r="G722" s="41" t="s">
        <v>906</v>
      </c>
      <c r="H722" s="40" t="s">
        <v>9</v>
      </c>
      <c r="I722" s="43">
        <v>10</v>
      </c>
      <c r="J722" s="44">
        <v>43009</v>
      </c>
      <c r="K722" s="105">
        <v>43009</v>
      </c>
      <c r="L722" s="105">
        <v>43100</v>
      </c>
      <c r="M722" s="42">
        <v>1</v>
      </c>
      <c r="N722" s="48">
        <v>0</v>
      </c>
      <c r="O722" s="106"/>
      <c r="P722" s="42">
        <f t="shared" si="41"/>
        <v>0</v>
      </c>
      <c r="Q722" s="42">
        <f t="shared" si="42"/>
        <v>0</v>
      </c>
      <c r="R722" s="210"/>
      <c r="S722" s="108"/>
      <c r="T722" s="108"/>
      <c r="U722" s="1"/>
      <c r="V722" s="108"/>
      <c r="W722" s="1"/>
      <c r="X722" s="1"/>
      <c r="Y722" s="99"/>
    </row>
    <row r="723" spans="1:25" ht="45" x14ac:dyDescent="0.25">
      <c r="A723" s="103" t="s">
        <v>1910</v>
      </c>
      <c r="B723" s="72" t="s">
        <v>3739</v>
      </c>
      <c r="C723" s="72" t="s">
        <v>907</v>
      </c>
      <c r="D723" s="104" t="s">
        <v>1755</v>
      </c>
      <c r="E723" s="39" t="s">
        <v>3777</v>
      </c>
      <c r="F723" s="47" t="s">
        <v>3517</v>
      </c>
      <c r="G723" s="41" t="s">
        <v>908</v>
      </c>
      <c r="H723" s="40" t="s">
        <v>9</v>
      </c>
      <c r="I723" s="43">
        <v>12</v>
      </c>
      <c r="J723" s="44">
        <v>43009</v>
      </c>
      <c r="K723" s="105">
        <v>43009</v>
      </c>
      <c r="L723" s="105">
        <v>43100</v>
      </c>
      <c r="M723" s="42">
        <v>1</v>
      </c>
      <c r="N723" s="48">
        <v>2</v>
      </c>
      <c r="O723" s="106">
        <v>0</v>
      </c>
      <c r="P723" s="42">
        <f t="shared" si="41"/>
        <v>2</v>
      </c>
      <c r="Q723" s="42">
        <f t="shared" si="42"/>
        <v>200</v>
      </c>
      <c r="R723" s="210" t="s">
        <v>8193</v>
      </c>
      <c r="S723" s="108">
        <f>VLOOKUP(C723,'[7]Sumado depto y gestion incorp1'!$A$2:$C$297,3,FALSE)</f>
        <v>0</v>
      </c>
      <c r="T723" s="108">
        <f>VLOOKUP(C723,'[7]Sumado depto y gestion incorp1'!$A$2:$D$297,4,FALSE)</f>
        <v>0</v>
      </c>
      <c r="U723" s="1">
        <f>VLOOKUP(C723,'[7]Sumado depto y gestion incorp1'!$A$2:$F$297,6,FALSE)</f>
        <v>0</v>
      </c>
      <c r="V723" s="108">
        <f>VLOOKUP(C723,'[7]Sumado depto y gestion incorp1'!$A$2:$G$297,7,FALSE)</f>
        <v>0</v>
      </c>
      <c r="W723" s="1">
        <f t="shared" si="43"/>
        <v>0</v>
      </c>
      <c r="X723" s="1">
        <f t="shared" si="44"/>
        <v>0</v>
      </c>
      <c r="Y723" s="99"/>
    </row>
    <row r="724" spans="1:25" ht="45" x14ac:dyDescent="0.25">
      <c r="A724" s="103" t="s">
        <v>1910</v>
      </c>
      <c r="B724" s="72"/>
      <c r="C724" s="72"/>
      <c r="D724" s="104"/>
      <c r="E724" s="39"/>
      <c r="F724" s="47" t="s">
        <v>3518</v>
      </c>
      <c r="G724" s="41" t="s">
        <v>909</v>
      </c>
      <c r="H724" s="40" t="s">
        <v>9</v>
      </c>
      <c r="I724" s="43">
        <v>12</v>
      </c>
      <c r="J724" s="44">
        <v>43009</v>
      </c>
      <c r="K724" s="105">
        <v>43009</v>
      </c>
      <c r="L724" s="105">
        <v>43100</v>
      </c>
      <c r="M724" s="42">
        <v>1</v>
      </c>
      <c r="N724" s="48">
        <v>0</v>
      </c>
      <c r="O724" s="106">
        <v>0</v>
      </c>
      <c r="P724" s="42">
        <f t="shared" si="41"/>
        <v>0</v>
      </c>
      <c r="Q724" s="42">
        <f t="shared" si="42"/>
        <v>0</v>
      </c>
      <c r="R724" s="210"/>
      <c r="S724" s="108"/>
      <c r="T724" s="108"/>
      <c r="U724" s="1"/>
      <c r="V724" s="108"/>
      <c r="W724" s="1"/>
      <c r="X724" s="1"/>
      <c r="Y724" s="99"/>
    </row>
    <row r="725" spans="1:25" ht="45" x14ac:dyDescent="0.25">
      <c r="A725" s="103" t="s">
        <v>1910</v>
      </c>
      <c r="B725" s="72"/>
      <c r="C725" s="72"/>
      <c r="D725" s="104"/>
      <c r="E725" s="39"/>
      <c r="F725" s="47" t="s">
        <v>3519</v>
      </c>
      <c r="G725" s="41" t="s">
        <v>910</v>
      </c>
      <c r="H725" s="40" t="s">
        <v>9</v>
      </c>
      <c r="I725" s="43">
        <v>12</v>
      </c>
      <c r="J725" s="44">
        <v>43009</v>
      </c>
      <c r="K725" s="105">
        <v>43009</v>
      </c>
      <c r="L725" s="105">
        <v>43100</v>
      </c>
      <c r="M725" s="42">
        <v>1</v>
      </c>
      <c r="N725" s="48">
        <v>0</v>
      </c>
      <c r="O725" s="106">
        <v>0</v>
      </c>
      <c r="P725" s="42">
        <f t="shared" si="41"/>
        <v>0</v>
      </c>
      <c r="Q725" s="42">
        <f t="shared" si="42"/>
        <v>0</v>
      </c>
      <c r="R725" s="210"/>
      <c r="S725" s="108"/>
      <c r="T725" s="108"/>
      <c r="U725" s="1"/>
      <c r="V725" s="108"/>
      <c r="W725" s="1"/>
      <c r="X725" s="1"/>
      <c r="Y725" s="99"/>
    </row>
    <row r="726" spans="1:25" ht="45" x14ac:dyDescent="0.25">
      <c r="A726" s="103" t="s">
        <v>1910</v>
      </c>
      <c r="B726" s="72" t="s">
        <v>3753</v>
      </c>
      <c r="C726" s="72" t="s">
        <v>740</v>
      </c>
      <c r="D726" s="104" t="s">
        <v>1730</v>
      </c>
      <c r="E726" s="39" t="s">
        <v>3778</v>
      </c>
      <c r="F726" s="47" t="s">
        <v>3544</v>
      </c>
      <c r="G726" s="41" t="s">
        <v>741</v>
      </c>
      <c r="H726" s="40" t="s">
        <v>9</v>
      </c>
      <c r="I726" s="43">
        <v>12</v>
      </c>
      <c r="J726" s="44">
        <v>43009</v>
      </c>
      <c r="K726" s="105">
        <v>43009</v>
      </c>
      <c r="L726" s="105">
        <v>43100</v>
      </c>
      <c r="M726" s="42">
        <v>1</v>
      </c>
      <c r="N726" s="48">
        <v>1</v>
      </c>
      <c r="O726" s="106">
        <v>0</v>
      </c>
      <c r="P726" s="42">
        <f t="shared" si="41"/>
        <v>1</v>
      </c>
      <c r="Q726" s="42">
        <f t="shared" si="42"/>
        <v>100</v>
      </c>
      <c r="R726" s="210" t="s">
        <v>8194</v>
      </c>
      <c r="S726" s="108">
        <f>VLOOKUP(C726,'[7]Sumado depto y gestion incorp1'!$A$2:$C$297,3,FALSE)</f>
        <v>150000000</v>
      </c>
      <c r="T726" s="108">
        <f>VLOOKUP(C726,'[7]Sumado depto y gestion incorp1'!$A$2:$D$297,4,FALSE)</f>
        <v>0</v>
      </c>
      <c r="U726" s="1">
        <f>VLOOKUP(C726,'[7]Sumado depto y gestion incorp1'!$A$2:$F$297,6,FALSE)</f>
        <v>100000000</v>
      </c>
      <c r="V726" s="108">
        <f>VLOOKUP(C726,'[7]Sumado depto y gestion incorp1'!$A$2:$G$297,7,FALSE)</f>
        <v>0</v>
      </c>
      <c r="W726" s="1">
        <f t="shared" si="43"/>
        <v>150000000</v>
      </c>
      <c r="X726" s="1">
        <f t="shared" si="44"/>
        <v>100000000</v>
      </c>
      <c r="Y726" s="99"/>
    </row>
    <row r="727" spans="1:25" ht="45" x14ac:dyDescent="0.25">
      <c r="A727" s="103" t="s">
        <v>1910</v>
      </c>
      <c r="B727" s="72"/>
      <c r="C727" s="72"/>
      <c r="D727" s="104"/>
      <c r="E727" s="39"/>
      <c r="F727" s="47" t="s">
        <v>3545</v>
      </c>
      <c r="G727" s="41" t="s">
        <v>742</v>
      </c>
      <c r="H727" s="40" t="s">
        <v>9</v>
      </c>
      <c r="I727" s="43">
        <v>12</v>
      </c>
      <c r="J727" s="44">
        <v>43009</v>
      </c>
      <c r="K727" s="105">
        <v>43009</v>
      </c>
      <c r="L727" s="105">
        <v>43100</v>
      </c>
      <c r="M727" s="42">
        <v>1</v>
      </c>
      <c r="N727" s="48">
        <v>1</v>
      </c>
      <c r="O727" s="106">
        <v>0</v>
      </c>
      <c r="P727" s="42">
        <f t="shared" si="41"/>
        <v>1</v>
      </c>
      <c r="Q727" s="42">
        <f t="shared" si="42"/>
        <v>100</v>
      </c>
      <c r="R727" s="210"/>
      <c r="S727" s="108"/>
      <c r="T727" s="108"/>
      <c r="U727" s="1"/>
      <c r="V727" s="108"/>
      <c r="W727" s="1"/>
      <c r="X727" s="1"/>
      <c r="Y727" s="99"/>
    </row>
    <row r="728" spans="1:25" ht="45" x14ac:dyDescent="0.25">
      <c r="A728" s="103" t="s">
        <v>1910</v>
      </c>
      <c r="B728" s="72"/>
      <c r="C728" s="72"/>
      <c r="D728" s="104"/>
      <c r="E728" s="39"/>
      <c r="F728" s="47" t="s">
        <v>3546</v>
      </c>
      <c r="G728" s="41" t="s">
        <v>743</v>
      </c>
      <c r="H728" s="40" t="s">
        <v>9</v>
      </c>
      <c r="I728" s="43">
        <v>12</v>
      </c>
      <c r="J728" s="44">
        <v>43009</v>
      </c>
      <c r="K728" s="105">
        <v>43009</v>
      </c>
      <c r="L728" s="105">
        <v>43100</v>
      </c>
      <c r="M728" s="42">
        <v>1</v>
      </c>
      <c r="N728" s="48">
        <v>1</v>
      </c>
      <c r="O728" s="106">
        <v>0</v>
      </c>
      <c r="P728" s="42">
        <f t="shared" si="41"/>
        <v>1</v>
      </c>
      <c r="Q728" s="42">
        <f t="shared" si="42"/>
        <v>100</v>
      </c>
      <c r="R728" s="210"/>
      <c r="S728" s="108"/>
      <c r="T728" s="108"/>
      <c r="U728" s="1"/>
      <c r="V728" s="108"/>
      <c r="W728" s="1"/>
      <c r="X728" s="1"/>
      <c r="Y728" s="99"/>
    </row>
    <row r="729" spans="1:25" ht="45" x14ac:dyDescent="0.25">
      <c r="A729" s="103" t="s">
        <v>1910</v>
      </c>
      <c r="B729" s="72"/>
      <c r="C729" s="72"/>
      <c r="D729" s="104"/>
      <c r="E729" s="39"/>
      <c r="F729" s="47" t="s">
        <v>3520</v>
      </c>
      <c r="G729" s="41" t="s">
        <v>744</v>
      </c>
      <c r="H729" s="40" t="s">
        <v>9</v>
      </c>
      <c r="I729" s="43">
        <v>12</v>
      </c>
      <c r="J729" s="44">
        <v>43009</v>
      </c>
      <c r="K729" s="105">
        <v>43009</v>
      </c>
      <c r="L729" s="105">
        <v>43100</v>
      </c>
      <c r="M729" s="42">
        <v>1</v>
      </c>
      <c r="N729" s="48">
        <v>1</v>
      </c>
      <c r="O729" s="106">
        <v>0</v>
      </c>
      <c r="P729" s="42">
        <f t="shared" si="41"/>
        <v>1</v>
      </c>
      <c r="Q729" s="42">
        <f t="shared" si="42"/>
        <v>100</v>
      </c>
      <c r="R729" s="210"/>
      <c r="S729" s="108"/>
      <c r="T729" s="108"/>
      <c r="U729" s="1"/>
      <c r="V729" s="108"/>
      <c r="W729" s="1"/>
      <c r="X729" s="1"/>
      <c r="Y729" s="99"/>
    </row>
    <row r="730" spans="1:25" ht="45" x14ac:dyDescent="0.25">
      <c r="A730" s="103" t="s">
        <v>1910</v>
      </c>
      <c r="B730" s="72"/>
      <c r="C730" s="72"/>
      <c r="D730" s="104"/>
      <c r="E730" s="39"/>
      <c r="F730" s="47" t="s">
        <v>3522</v>
      </c>
      <c r="G730" s="41" t="s">
        <v>745</v>
      </c>
      <c r="H730" s="40" t="s">
        <v>9</v>
      </c>
      <c r="I730" s="43">
        <v>12</v>
      </c>
      <c r="J730" s="44">
        <v>43009</v>
      </c>
      <c r="K730" s="105">
        <v>43009</v>
      </c>
      <c r="L730" s="105">
        <v>43100</v>
      </c>
      <c r="M730" s="42">
        <v>1</v>
      </c>
      <c r="N730" s="48">
        <v>1</v>
      </c>
      <c r="O730" s="106">
        <v>0</v>
      </c>
      <c r="P730" s="42">
        <f t="shared" si="41"/>
        <v>1</v>
      </c>
      <c r="Q730" s="42">
        <f t="shared" si="42"/>
        <v>100</v>
      </c>
      <c r="R730" s="210"/>
      <c r="S730" s="108"/>
      <c r="T730" s="108"/>
      <c r="U730" s="1"/>
      <c r="V730" s="108"/>
      <c r="W730" s="1"/>
      <c r="X730" s="1"/>
      <c r="Y730" s="99"/>
    </row>
    <row r="731" spans="1:25" ht="45" x14ac:dyDescent="0.25">
      <c r="A731" s="103" t="s">
        <v>1910</v>
      </c>
      <c r="B731" s="72"/>
      <c r="C731" s="72"/>
      <c r="D731" s="104"/>
      <c r="E731" s="39"/>
      <c r="F731" s="47" t="s">
        <v>3523</v>
      </c>
      <c r="G731" s="41" t="s">
        <v>746</v>
      </c>
      <c r="H731" s="40" t="s">
        <v>9</v>
      </c>
      <c r="I731" s="43">
        <v>12</v>
      </c>
      <c r="J731" s="44">
        <v>43009</v>
      </c>
      <c r="K731" s="105">
        <v>43009</v>
      </c>
      <c r="L731" s="105">
        <v>43100</v>
      </c>
      <c r="M731" s="42">
        <v>1</v>
      </c>
      <c r="N731" s="48">
        <v>1</v>
      </c>
      <c r="O731" s="106">
        <v>0</v>
      </c>
      <c r="P731" s="42">
        <f t="shared" si="41"/>
        <v>1</v>
      </c>
      <c r="Q731" s="42">
        <f t="shared" si="42"/>
        <v>100</v>
      </c>
      <c r="R731" s="210"/>
      <c r="S731" s="108"/>
      <c r="T731" s="108"/>
      <c r="U731" s="1"/>
      <c r="V731" s="108"/>
      <c r="W731" s="1"/>
      <c r="X731" s="1"/>
      <c r="Y731" s="99"/>
    </row>
    <row r="732" spans="1:25" ht="60" x14ac:dyDescent="0.25">
      <c r="A732" s="103" t="s">
        <v>1910</v>
      </c>
      <c r="B732" s="72" t="s">
        <v>3739</v>
      </c>
      <c r="C732" s="72" t="s">
        <v>911</v>
      </c>
      <c r="D732" s="104" t="s">
        <v>1756</v>
      </c>
      <c r="E732" s="39" t="s">
        <v>3779</v>
      </c>
      <c r="F732" s="47" t="s">
        <v>3518</v>
      </c>
      <c r="G732" s="41" t="s">
        <v>903</v>
      </c>
      <c r="H732" s="40" t="s">
        <v>9</v>
      </c>
      <c r="I732" s="43">
        <v>10</v>
      </c>
      <c r="J732" s="44">
        <v>43009</v>
      </c>
      <c r="K732" s="105">
        <v>43009</v>
      </c>
      <c r="L732" s="105">
        <v>43100</v>
      </c>
      <c r="M732" s="42">
        <v>1</v>
      </c>
      <c r="N732" s="48">
        <v>0</v>
      </c>
      <c r="O732" s="106">
        <v>0</v>
      </c>
      <c r="P732" s="42">
        <f t="shared" si="41"/>
        <v>0</v>
      </c>
      <c r="Q732" s="42">
        <f t="shared" si="42"/>
        <v>0</v>
      </c>
      <c r="R732" s="210" t="s">
        <v>8195</v>
      </c>
      <c r="S732" s="108">
        <f>VLOOKUP(C732,'[7]Sumado depto y gestion incorp1'!$A$2:$C$297,3,FALSE)</f>
        <v>57215079</v>
      </c>
      <c r="T732" s="108">
        <f>VLOOKUP(C732,'[7]Sumado depto y gestion incorp1'!$A$2:$D$297,4,FALSE)</f>
        <v>940700929</v>
      </c>
      <c r="U732" s="1">
        <f>VLOOKUP(C732,'[7]Sumado depto y gestion incorp1'!$A$2:$F$297,6,FALSE)</f>
        <v>22968423</v>
      </c>
      <c r="V732" s="108">
        <f>VLOOKUP(C732,'[7]Sumado depto y gestion incorp1'!$A$2:$G$297,7,FALSE)</f>
        <v>798343288</v>
      </c>
      <c r="W732" s="1">
        <f t="shared" si="43"/>
        <v>997916008</v>
      </c>
      <c r="X732" s="1">
        <f t="shared" si="44"/>
        <v>821311711</v>
      </c>
      <c r="Y732" s="99"/>
    </row>
    <row r="733" spans="1:25" ht="45" x14ac:dyDescent="0.25">
      <c r="A733" s="103" t="s">
        <v>1910</v>
      </c>
      <c r="B733" s="72"/>
      <c r="C733" s="72"/>
      <c r="D733" s="104"/>
      <c r="E733" s="39"/>
      <c r="F733" s="47" t="s">
        <v>3519</v>
      </c>
      <c r="G733" s="41" t="s">
        <v>904</v>
      </c>
      <c r="H733" s="40" t="s">
        <v>9</v>
      </c>
      <c r="I733" s="43">
        <v>10</v>
      </c>
      <c r="J733" s="44">
        <v>43009</v>
      </c>
      <c r="K733" s="105">
        <v>43009</v>
      </c>
      <c r="L733" s="105">
        <v>43100</v>
      </c>
      <c r="M733" s="42">
        <v>1</v>
      </c>
      <c r="N733" s="48">
        <v>1</v>
      </c>
      <c r="O733" s="106">
        <v>0</v>
      </c>
      <c r="P733" s="42">
        <f t="shared" si="41"/>
        <v>1</v>
      </c>
      <c r="Q733" s="42">
        <f t="shared" si="42"/>
        <v>100</v>
      </c>
      <c r="R733" s="210"/>
      <c r="S733" s="108"/>
      <c r="T733" s="108"/>
      <c r="U733" s="1"/>
      <c r="V733" s="108"/>
      <c r="W733" s="1"/>
      <c r="X733" s="1"/>
      <c r="Y733" s="99"/>
    </row>
    <row r="734" spans="1:25" ht="45" x14ac:dyDescent="0.25">
      <c r="A734" s="103" t="s">
        <v>1910</v>
      </c>
      <c r="B734" s="72"/>
      <c r="C734" s="72"/>
      <c r="D734" s="104"/>
      <c r="E734" s="39"/>
      <c r="F734" s="47" t="s">
        <v>3544</v>
      </c>
      <c r="G734" s="41" t="s">
        <v>905</v>
      </c>
      <c r="H734" s="40" t="s">
        <v>9</v>
      </c>
      <c r="I734" s="43">
        <v>10</v>
      </c>
      <c r="J734" s="44">
        <v>43009</v>
      </c>
      <c r="K734" s="105">
        <v>43009</v>
      </c>
      <c r="L734" s="105">
        <v>43100</v>
      </c>
      <c r="M734" s="42">
        <v>1</v>
      </c>
      <c r="N734" s="48">
        <v>1</v>
      </c>
      <c r="O734" s="106">
        <v>0</v>
      </c>
      <c r="P734" s="42">
        <f t="shared" si="41"/>
        <v>1</v>
      </c>
      <c r="Q734" s="42">
        <f t="shared" si="42"/>
        <v>100</v>
      </c>
      <c r="R734" s="210"/>
      <c r="S734" s="108"/>
      <c r="T734" s="108"/>
      <c r="U734" s="1"/>
      <c r="V734" s="108"/>
      <c r="W734" s="1"/>
      <c r="X734" s="1"/>
      <c r="Y734" s="99"/>
    </row>
    <row r="735" spans="1:25" ht="45" x14ac:dyDescent="0.25">
      <c r="A735" s="103" t="s">
        <v>1910</v>
      </c>
      <c r="B735" s="72"/>
      <c r="C735" s="72"/>
      <c r="D735" s="104"/>
      <c r="E735" s="39"/>
      <c r="F735" s="47" t="s">
        <v>3545</v>
      </c>
      <c r="G735" s="41" t="s">
        <v>906</v>
      </c>
      <c r="H735" s="40" t="s">
        <v>9</v>
      </c>
      <c r="I735" s="43">
        <v>10</v>
      </c>
      <c r="J735" s="44">
        <v>43009</v>
      </c>
      <c r="K735" s="105">
        <v>43009</v>
      </c>
      <c r="L735" s="105">
        <v>43100</v>
      </c>
      <c r="M735" s="42">
        <v>1</v>
      </c>
      <c r="N735" s="48">
        <v>0</v>
      </c>
      <c r="O735" s="106">
        <v>0</v>
      </c>
      <c r="P735" s="42">
        <f t="shared" si="41"/>
        <v>0</v>
      </c>
      <c r="Q735" s="42">
        <f t="shared" si="42"/>
        <v>0</v>
      </c>
      <c r="R735" s="210"/>
      <c r="S735" s="108"/>
      <c r="T735" s="108"/>
      <c r="U735" s="1"/>
      <c r="V735" s="108"/>
      <c r="W735" s="1"/>
      <c r="X735" s="1"/>
      <c r="Y735" s="99"/>
    </row>
    <row r="736" spans="1:25" ht="75" x14ac:dyDescent="0.25">
      <c r="A736" s="103" t="s">
        <v>1910</v>
      </c>
      <c r="B736" s="72" t="s">
        <v>3735</v>
      </c>
      <c r="C736" s="72" t="s">
        <v>747</v>
      </c>
      <c r="D736" s="104" t="s">
        <v>1731</v>
      </c>
      <c r="E736" s="39" t="s">
        <v>3780</v>
      </c>
      <c r="F736" s="47" t="s">
        <v>3540</v>
      </c>
      <c r="G736" s="41" t="s">
        <v>748</v>
      </c>
      <c r="H736" s="40" t="s">
        <v>9</v>
      </c>
      <c r="I736" s="43">
        <v>12</v>
      </c>
      <c r="J736" s="44">
        <v>43009</v>
      </c>
      <c r="K736" s="105">
        <v>43009</v>
      </c>
      <c r="L736" s="105">
        <v>43100</v>
      </c>
      <c r="M736" s="42">
        <v>1</v>
      </c>
      <c r="N736" s="48">
        <v>1</v>
      </c>
      <c r="O736" s="106">
        <v>0</v>
      </c>
      <c r="P736" s="42">
        <f t="shared" si="41"/>
        <v>1</v>
      </c>
      <c r="Q736" s="42">
        <f t="shared" si="42"/>
        <v>100</v>
      </c>
      <c r="R736" s="210" t="s">
        <v>8196</v>
      </c>
      <c r="S736" s="108">
        <f>VLOOKUP(C736,'[7]Sumado depto y gestion incorp1'!$A$2:$C$297,3,FALSE)</f>
        <v>361434257607</v>
      </c>
      <c r="T736" s="108">
        <f>VLOOKUP(C736,'[7]Sumado depto y gestion incorp1'!$A$2:$D$297,4,FALSE)</f>
        <v>0</v>
      </c>
      <c r="U736" s="1">
        <f>VLOOKUP(C736,'[7]Sumado depto y gestion incorp1'!$A$2:$F$297,6,FALSE)</f>
        <v>359225494171</v>
      </c>
      <c r="V736" s="108">
        <f>VLOOKUP(C736,'[7]Sumado depto y gestion incorp1'!$A$2:$G$297,7,FALSE)</f>
        <v>0</v>
      </c>
      <c r="W736" s="1">
        <f t="shared" si="43"/>
        <v>361434257607</v>
      </c>
      <c r="X736" s="1">
        <f t="shared" si="44"/>
        <v>359225494171</v>
      </c>
      <c r="Y736" s="99"/>
    </row>
    <row r="737" spans="1:25" ht="45" x14ac:dyDescent="0.25">
      <c r="A737" s="103" t="s">
        <v>1910</v>
      </c>
      <c r="B737" s="72"/>
      <c r="C737" s="72"/>
      <c r="D737" s="104"/>
      <c r="E737" s="39"/>
      <c r="F737" s="47" t="s">
        <v>3537</v>
      </c>
      <c r="G737" s="41" t="s">
        <v>749</v>
      </c>
      <c r="H737" s="40" t="s">
        <v>9</v>
      </c>
      <c r="I737" s="43">
        <v>12</v>
      </c>
      <c r="J737" s="44">
        <v>43009</v>
      </c>
      <c r="K737" s="105">
        <v>43009</v>
      </c>
      <c r="L737" s="105">
        <v>43100</v>
      </c>
      <c r="M737" s="42">
        <v>1</v>
      </c>
      <c r="N737" s="48">
        <v>1</v>
      </c>
      <c r="O737" s="106">
        <v>0</v>
      </c>
      <c r="P737" s="42">
        <f t="shared" si="41"/>
        <v>1</v>
      </c>
      <c r="Q737" s="42">
        <f t="shared" si="42"/>
        <v>100</v>
      </c>
      <c r="R737" s="210"/>
      <c r="S737" s="108"/>
      <c r="T737" s="108"/>
      <c r="U737" s="1"/>
      <c r="V737" s="108"/>
      <c r="W737" s="1"/>
      <c r="X737" s="1"/>
      <c r="Y737" s="99"/>
    </row>
    <row r="738" spans="1:25" ht="45" x14ac:dyDescent="0.25">
      <c r="A738" s="103" t="s">
        <v>1910</v>
      </c>
      <c r="B738" s="72"/>
      <c r="C738" s="72"/>
      <c r="D738" s="104"/>
      <c r="E738" s="39"/>
      <c r="F738" s="47" t="s">
        <v>3575</v>
      </c>
      <c r="G738" s="41" t="s">
        <v>750</v>
      </c>
      <c r="H738" s="40" t="s">
        <v>9</v>
      </c>
      <c r="I738" s="43">
        <v>12</v>
      </c>
      <c r="J738" s="44">
        <v>43009</v>
      </c>
      <c r="K738" s="105">
        <v>43009</v>
      </c>
      <c r="L738" s="105">
        <v>43100</v>
      </c>
      <c r="M738" s="42">
        <v>1</v>
      </c>
      <c r="N738" s="48">
        <v>1</v>
      </c>
      <c r="O738" s="106">
        <v>0</v>
      </c>
      <c r="P738" s="42">
        <f t="shared" si="41"/>
        <v>1</v>
      </c>
      <c r="Q738" s="42">
        <f t="shared" si="42"/>
        <v>100</v>
      </c>
      <c r="R738" s="210"/>
      <c r="S738" s="108"/>
      <c r="T738" s="108"/>
      <c r="U738" s="1"/>
      <c r="V738" s="108"/>
      <c r="W738" s="1"/>
      <c r="X738" s="1"/>
      <c r="Y738" s="99"/>
    </row>
    <row r="739" spans="1:25" ht="45" x14ac:dyDescent="0.25">
      <c r="A739" s="103" t="s">
        <v>1910</v>
      </c>
      <c r="B739" s="72"/>
      <c r="C739" s="72"/>
      <c r="D739" s="104"/>
      <c r="E739" s="39"/>
      <c r="F739" s="47" t="s">
        <v>3517</v>
      </c>
      <c r="G739" s="41" t="s">
        <v>751</v>
      </c>
      <c r="H739" s="40" t="s">
        <v>9</v>
      </c>
      <c r="I739" s="43">
        <v>12</v>
      </c>
      <c r="J739" s="44">
        <v>43009</v>
      </c>
      <c r="K739" s="105">
        <v>43009</v>
      </c>
      <c r="L739" s="105">
        <v>43100</v>
      </c>
      <c r="M739" s="42">
        <v>1</v>
      </c>
      <c r="N739" s="48">
        <v>1</v>
      </c>
      <c r="O739" s="106">
        <v>0</v>
      </c>
      <c r="P739" s="42">
        <f t="shared" si="41"/>
        <v>1</v>
      </c>
      <c r="Q739" s="42">
        <f t="shared" si="42"/>
        <v>100</v>
      </c>
      <c r="R739" s="210"/>
      <c r="S739" s="108"/>
      <c r="T739" s="108"/>
      <c r="U739" s="1"/>
      <c r="V739" s="108"/>
      <c r="W739" s="1"/>
      <c r="X739" s="1"/>
      <c r="Y739" s="99"/>
    </row>
    <row r="740" spans="1:25" ht="45" x14ac:dyDescent="0.25">
      <c r="A740" s="103" t="s">
        <v>1910</v>
      </c>
      <c r="B740" s="72"/>
      <c r="C740" s="72"/>
      <c r="D740" s="104"/>
      <c r="E740" s="39"/>
      <c r="F740" s="47" t="s">
        <v>3518</v>
      </c>
      <c r="G740" s="41" t="s">
        <v>752</v>
      </c>
      <c r="H740" s="40" t="s">
        <v>9</v>
      </c>
      <c r="I740" s="43">
        <v>12</v>
      </c>
      <c r="J740" s="44">
        <v>43009</v>
      </c>
      <c r="K740" s="105">
        <v>43009</v>
      </c>
      <c r="L740" s="105">
        <v>43100</v>
      </c>
      <c r="M740" s="42">
        <v>1</v>
      </c>
      <c r="N740" s="48">
        <v>1</v>
      </c>
      <c r="O740" s="106">
        <v>0</v>
      </c>
      <c r="P740" s="42">
        <f t="shared" si="41"/>
        <v>1</v>
      </c>
      <c r="Q740" s="42">
        <f t="shared" si="42"/>
        <v>100</v>
      </c>
      <c r="R740" s="210"/>
      <c r="S740" s="108"/>
      <c r="T740" s="108"/>
      <c r="U740" s="1"/>
      <c r="V740" s="108"/>
      <c r="W740" s="1"/>
      <c r="X740" s="1"/>
      <c r="Y740" s="99"/>
    </row>
    <row r="741" spans="1:25" ht="45" x14ac:dyDescent="0.25">
      <c r="A741" s="103" t="s">
        <v>1910</v>
      </c>
      <c r="B741" s="72"/>
      <c r="C741" s="72"/>
      <c r="D741" s="104"/>
      <c r="E741" s="39"/>
      <c r="F741" s="47" t="s">
        <v>3519</v>
      </c>
      <c r="G741" s="41" t="s">
        <v>753</v>
      </c>
      <c r="H741" s="40" t="s">
        <v>9</v>
      </c>
      <c r="I741" s="43">
        <v>12</v>
      </c>
      <c r="J741" s="44">
        <v>43009</v>
      </c>
      <c r="K741" s="105">
        <v>43009</v>
      </c>
      <c r="L741" s="105">
        <v>43100</v>
      </c>
      <c r="M741" s="42">
        <v>1</v>
      </c>
      <c r="N741" s="48">
        <v>1</v>
      </c>
      <c r="O741" s="106">
        <v>0</v>
      </c>
      <c r="P741" s="42">
        <f t="shared" si="41"/>
        <v>1</v>
      </c>
      <c r="Q741" s="42">
        <f t="shared" si="42"/>
        <v>100</v>
      </c>
      <c r="R741" s="210"/>
      <c r="S741" s="108"/>
      <c r="T741" s="108"/>
      <c r="U741" s="1"/>
      <c r="V741" s="108"/>
      <c r="W741" s="1"/>
      <c r="X741" s="1"/>
      <c r="Y741" s="99"/>
    </row>
    <row r="742" spans="1:25" ht="45" x14ac:dyDescent="0.25">
      <c r="A742" s="103" t="s">
        <v>1910</v>
      </c>
      <c r="B742" s="72"/>
      <c r="C742" s="72"/>
      <c r="D742" s="104"/>
      <c r="E742" s="39"/>
      <c r="F742" s="47" t="s">
        <v>3544</v>
      </c>
      <c r="G742" s="41" t="s">
        <v>754</v>
      </c>
      <c r="H742" s="40" t="s">
        <v>9</v>
      </c>
      <c r="I742" s="43">
        <v>12</v>
      </c>
      <c r="J742" s="44">
        <v>43009</v>
      </c>
      <c r="K742" s="105">
        <v>43009</v>
      </c>
      <c r="L742" s="105">
        <v>43100</v>
      </c>
      <c r="M742" s="42">
        <v>1</v>
      </c>
      <c r="N742" s="48">
        <v>1</v>
      </c>
      <c r="O742" s="106">
        <v>0</v>
      </c>
      <c r="P742" s="42">
        <f t="shared" si="41"/>
        <v>1</v>
      </c>
      <c r="Q742" s="42">
        <f t="shared" si="42"/>
        <v>100</v>
      </c>
      <c r="R742" s="210"/>
      <c r="S742" s="108"/>
      <c r="T742" s="108"/>
      <c r="U742" s="1"/>
      <c r="V742" s="108"/>
      <c r="W742" s="1"/>
      <c r="X742" s="1"/>
      <c r="Y742" s="99"/>
    </row>
    <row r="743" spans="1:25" ht="45" x14ac:dyDescent="0.25">
      <c r="A743" s="103" t="s">
        <v>1910</v>
      </c>
      <c r="B743" s="72"/>
      <c r="C743" s="72"/>
      <c r="D743" s="104"/>
      <c r="E743" s="39"/>
      <c r="F743" s="47" t="s">
        <v>3545</v>
      </c>
      <c r="G743" s="41" t="s">
        <v>755</v>
      </c>
      <c r="H743" s="40" t="s">
        <v>9</v>
      </c>
      <c r="I743" s="43">
        <v>12</v>
      </c>
      <c r="J743" s="44">
        <v>43009</v>
      </c>
      <c r="K743" s="105">
        <v>43009</v>
      </c>
      <c r="L743" s="105">
        <v>43100</v>
      </c>
      <c r="M743" s="42">
        <v>1</v>
      </c>
      <c r="N743" s="48">
        <v>1</v>
      </c>
      <c r="O743" s="106">
        <v>0</v>
      </c>
      <c r="P743" s="42">
        <f t="shared" si="41"/>
        <v>1</v>
      </c>
      <c r="Q743" s="42">
        <f t="shared" si="42"/>
        <v>100</v>
      </c>
      <c r="R743" s="210"/>
      <c r="S743" s="108"/>
      <c r="T743" s="108"/>
      <c r="U743" s="1"/>
      <c r="V743" s="108"/>
      <c r="W743" s="1"/>
      <c r="X743" s="1"/>
      <c r="Y743" s="99"/>
    </row>
    <row r="744" spans="1:25" ht="45" x14ac:dyDescent="0.25">
      <c r="A744" s="103" t="s">
        <v>1910</v>
      </c>
      <c r="B744" s="72"/>
      <c r="C744" s="72"/>
      <c r="D744" s="104"/>
      <c r="E744" s="39"/>
      <c r="F744" s="47" t="s">
        <v>3546</v>
      </c>
      <c r="G744" s="41" t="s">
        <v>756</v>
      </c>
      <c r="H744" s="40" t="s">
        <v>9</v>
      </c>
      <c r="I744" s="43">
        <v>12</v>
      </c>
      <c r="J744" s="44">
        <v>43009</v>
      </c>
      <c r="K744" s="105">
        <v>43009</v>
      </c>
      <c r="L744" s="105">
        <v>43100</v>
      </c>
      <c r="M744" s="42">
        <v>1</v>
      </c>
      <c r="N744" s="48">
        <v>1</v>
      </c>
      <c r="O744" s="106">
        <v>0</v>
      </c>
      <c r="P744" s="42">
        <f t="shared" si="41"/>
        <v>1</v>
      </c>
      <c r="Q744" s="42">
        <f t="shared" si="42"/>
        <v>100</v>
      </c>
      <c r="R744" s="210"/>
      <c r="S744" s="108"/>
      <c r="T744" s="108"/>
      <c r="U744" s="1"/>
      <c r="V744" s="108"/>
      <c r="W744" s="1"/>
      <c r="X744" s="1"/>
      <c r="Y744" s="99"/>
    </row>
    <row r="745" spans="1:25" ht="45" x14ac:dyDescent="0.25">
      <c r="A745" s="103" t="s">
        <v>1910</v>
      </c>
      <c r="B745" s="72"/>
      <c r="C745" s="72"/>
      <c r="D745" s="104"/>
      <c r="E745" s="39"/>
      <c r="F745" s="47" t="s">
        <v>3520</v>
      </c>
      <c r="G745" s="41" t="s">
        <v>757</v>
      </c>
      <c r="H745" s="40" t="s">
        <v>9</v>
      </c>
      <c r="I745" s="43">
        <v>12</v>
      </c>
      <c r="J745" s="44">
        <v>43009</v>
      </c>
      <c r="K745" s="105">
        <v>43009</v>
      </c>
      <c r="L745" s="105">
        <v>43100</v>
      </c>
      <c r="M745" s="42">
        <v>1</v>
      </c>
      <c r="N745" s="48">
        <v>1</v>
      </c>
      <c r="O745" s="106">
        <v>0</v>
      </c>
      <c r="P745" s="42">
        <f t="shared" si="41"/>
        <v>1</v>
      </c>
      <c r="Q745" s="42">
        <f t="shared" si="42"/>
        <v>100</v>
      </c>
      <c r="R745" s="210"/>
      <c r="S745" s="108"/>
      <c r="T745" s="108"/>
      <c r="U745" s="1"/>
      <c r="V745" s="108"/>
      <c r="W745" s="1"/>
      <c r="X745" s="1"/>
      <c r="Y745" s="99"/>
    </row>
    <row r="746" spans="1:25" ht="45" x14ac:dyDescent="0.25">
      <c r="A746" s="103" t="s">
        <v>1910</v>
      </c>
      <c r="B746" s="72"/>
      <c r="C746" s="72"/>
      <c r="D746" s="104"/>
      <c r="E746" s="39"/>
      <c r="F746" s="47" t="s">
        <v>3522</v>
      </c>
      <c r="G746" s="41" t="s">
        <v>758</v>
      </c>
      <c r="H746" s="40" t="s">
        <v>9</v>
      </c>
      <c r="I746" s="43">
        <v>12</v>
      </c>
      <c r="J746" s="44">
        <v>43009</v>
      </c>
      <c r="K746" s="105">
        <v>43009</v>
      </c>
      <c r="L746" s="105">
        <v>43100</v>
      </c>
      <c r="M746" s="42">
        <v>1</v>
      </c>
      <c r="N746" s="48">
        <v>1</v>
      </c>
      <c r="O746" s="106">
        <v>0</v>
      </c>
      <c r="P746" s="42">
        <f t="shared" si="41"/>
        <v>1</v>
      </c>
      <c r="Q746" s="42">
        <f t="shared" si="42"/>
        <v>100</v>
      </c>
      <c r="R746" s="210"/>
      <c r="S746" s="108"/>
      <c r="T746" s="108"/>
      <c r="U746" s="1"/>
      <c r="V746" s="108"/>
      <c r="W746" s="1"/>
      <c r="X746" s="1"/>
      <c r="Y746" s="99"/>
    </row>
    <row r="747" spans="1:25" ht="45" x14ac:dyDescent="0.25">
      <c r="A747" s="103" t="s">
        <v>1910</v>
      </c>
      <c r="B747" s="72"/>
      <c r="C747" s="72"/>
      <c r="D747" s="104"/>
      <c r="E747" s="39"/>
      <c r="F747" s="47" t="s">
        <v>3523</v>
      </c>
      <c r="G747" s="41" t="s">
        <v>759</v>
      </c>
      <c r="H747" s="40" t="s">
        <v>9</v>
      </c>
      <c r="I747" s="43">
        <v>12</v>
      </c>
      <c r="J747" s="44">
        <v>43009</v>
      </c>
      <c r="K747" s="105">
        <v>43009</v>
      </c>
      <c r="L747" s="105">
        <v>43100</v>
      </c>
      <c r="M747" s="42">
        <v>1</v>
      </c>
      <c r="N747" s="48">
        <v>1</v>
      </c>
      <c r="O747" s="106">
        <v>0</v>
      </c>
      <c r="P747" s="42">
        <f t="shared" si="41"/>
        <v>1</v>
      </c>
      <c r="Q747" s="42">
        <f t="shared" si="42"/>
        <v>100</v>
      </c>
      <c r="R747" s="210"/>
      <c r="S747" s="108"/>
      <c r="T747" s="108"/>
      <c r="U747" s="1"/>
      <c r="V747" s="108"/>
      <c r="W747" s="1"/>
      <c r="X747" s="1"/>
      <c r="Y747" s="99"/>
    </row>
    <row r="748" spans="1:25" ht="75" x14ac:dyDescent="0.25">
      <c r="A748" s="103" t="s">
        <v>1910</v>
      </c>
      <c r="B748" s="72" t="s">
        <v>3739</v>
      </c>
      <c r="C748" s="72" t="s">
        <v>760</v>
      </c>
      <c r="D748" s="104" t="s">
        <v>1732</v>
      </c>
      <c r="E748" s="39" t="s">
        <v>3781</v>
      </c>
      <c r="F748" s="47" t="s">
        <v>3540</v>
      </c>
      <c r="G748" s="41" t="s">
        <v>761</v>
      </c>
      <c r="H748" s="40" t="s">
        <v>9</v>
      </c>
      <c r="I748" s="43">
        <v>12</v>
      </c>
      <c r="J748" s="44">
        <v>43009</v>
      </c>
      <c r="K748" s="105">
        <v>43009</v>
      </c>
      <c r="L748" s="105">
        <v>43100</v>
      </c>
      <c r="M748" s="42">
        <v>1</v>
      </c>
      <c r="N748" s="48">
        <v>1</v>
      </c>
      <c r="O748" s="106">
        <v>0</v>
      </c>
      <c r="P748" s="42">
        <f t="shared" si="41"/>
        <v>1</v>
      </c>
      <c r="Q748" s="42">
        <f t="shared" si="42"/>
        <v>100</v>
      </c>
      <c r="R748" s="210" t="s">
        <v>8196</v>
      </c>
      <c r="S748" s="108">
        <f>VLOOKUP(C748,'[7]Sumado depto y gestion incorp1'!$A$2:$C$297,3,FALSE)</f>
        <v>627534165245</v>
      </c>
      <c r="T748" s="108">
        <f>VLOOKUP(C748,'[7]Sumado depto y gestion incorp1'!$A$2:$D$297,4,FALSE)</f>
        <v>0</v>
      </c>
      <c r="U748" s="1">
        <f>VLOOKUP(C748,'[7]Sumado depto y gestion incorp1'!$A$2:$F$297,6,FALSE)</f>
        <v>613609975822</v>
      </c>
      <c r="V748" s="108">
        <f>VLOOKUP(C748,'[7]Sumado depto y gestion incorp1'!$A$2:$G$297,7,FALSE)</f>
        <v>0</v>
      </c>
      <c r="W748" s="1">
        <f t="shared" si="43"/>
        <v>627534165245</v>
      </c>
      <c r="X748" s="1">
        <f t="shared" si="44"/>
        <v>613609975822</v>
      </c>
      <c r="Y748" s="99"/>
    </row>
    <row r="749" spans="1:25" ht="45" x14ac:dyDescent="0.25">
      <c r="A749" s="103" t="s">
        <v>1910</v>
      </c>
      <c r="B749" s="72"/>
      <c r="C749" s="72"/>
      <c r="D749" s="104"/>
      <c r="E749" s="39"/>
      <c r="F749" s="47" t="s">
        <v>3537</v>
      </c>
      <c r="G749" s="41" t="s">
        <v>762</v>
      </c>
      <c r="H749" s="40" t="s">
        <v>9</v>
      </c>
      <c r="I749" s="43">
        <v>12</v>
      </c>
      <c r="J749" s="44">
        <v>43009</v>
      </c>
      <c r="K749" s="105">
        <v>43009</v>
      </c>
      <c r="L749" s="105">
        <v>43100</v>
      </c>
      <c r="M749" s="42">
        <v>1</v>
      </c>
      <c r="N749" s="48">
        <v>1</v>
      </c>
      <c r="O749" s="106">
        <v>0</v>
      </c>
      <c r="P749" s="42">
        <f t="shared" si="41"/>
        <v>1</v>
      </c>
      <c r="Q749" s="42">
        <f t="shared" si="42"/>
        <v>100</v>
      </c>
      <c r="R749" s="210"/>
      <c r="S749" s="108"/>
      <c r="T749" s="108"/>
      <c r="U749" s="1"/>
      <c r="V749" s="108"/>
      <c r="W749" s="1"/>
      <c r="X749" s="1"/>
      <c r="Y749" s="99"/>
    </row>
    <row r="750" spans="1:25" ht="45" x14ac:dyDescent="0.25">
      <c r="A750" s="103" t="s">
        <v>1910</v>
      </c>
      <c r="B750" s="72"/>
      <c r="C750" s="72"/>
      <c r="D750" s="104"/>
      <c r="E750" s="39"/>
      <c r="F750" s="47" t="s">
        <v>3575</v>
      </c>
      <c r="G750" s="41" t="s">
        <v>763</v>
      </c>
      <c r="H750" s="40" t="s">
        <v>9</v>
      </c>
      <c r="I750" s="43">
        <v>12</v>
      </c>
      <c r="J750" s="44">
        <v>43009</v>
      </c>
      <c r="K750" s="105">
        <v>43009</v>
      </c>
      <c r="L750" s="105">
        <v>43100</v>
      </c>
      <c r="M750" s="42">
        <v>1</v>
      </c>
      <c r="N750" s="48">
        <v>1</v>
      </c>
      <c r="O750" s="106">
        <v>0</v>
      </c>
      <c r="P750" s="42">
        <f t="shared" si="41"/>
        <v>1</v>
      </c>
      <c r="Q750" s="42">
        <f t="shared" si="42"/>
        <v>100</v>
      </c>
      <c r="R750" s="210"/>
      <c r="S750" s="108"/>
      <c r="T750" s="108"/>
      <c r="U750" s="1"/>
      <c r="V750" s="108"/>
      <c r="W750" s="1"/>
      <c r="X750" s="1"/>
      <c r="Y750" s="99"/>
    </row>
    <row r="751" spans="1:25" ht="45" x14ac:dyDescent="0.25">
      <c r="A751" s="103" t="s">
        <v>1910</v>
      </c>
      <c r="B751" s="72"/>
      <c r="C751" s="72"/>
      <c r="D751" s="104"/>
      <c r="E751" s="39"/>
      <c r="F751" s="47" t="s">
        <v>3517</v>
      </c>
      <c r="G751" s="41" t="s">
        <v>764</v>
      </c>
      <c r="H751" s="40" t="s">
        <v>9</v>
      </c>
      <c r="I751" s="43">
        <v>12</v>
      </c>
      <c r="J751" s="44">
        <v>43009</v>
      </c>
      <c r="K751" s="105">
        <v>43009</v>
      </c>
      <c r="L751" s="105">
        <v>43100</v>
      </c>
      <c r="M751" s="42">
        <v>1</v>
      </c>
      <c r="N751" s="48">
        <v>1</v>
      </c>
      <c r="O751" s="106">
        <v>0</v>
      </c>
      <c r="P751" s="42">
        <f t="shared" si="41"/>
        <v>1</v>
      </c>
      <c r="Q751" s="42">
        <f t="shared" si="42"/>
        <v>100</v>
      </c>
      <c r="R751" s="210"/>
      <c r="S751" s="108"/>
      <c r="T751" s="108"/>
      <c r="U751" s="1"/>
      <c r="V751" s="108"/>
      <c r="W751" s="1"/>
      <c r="X751" s="1"/>
      <c r="Y751" s="99"/>
    </row>
    <row r="752" spans="1:25" ht="45" x14ac:dyDescent="0.25">
      <c r="A752" s="103" t="s">
        <v>1910</v>
      </c>
      <c r="B752" s="72"/>
      <c r="C752" s="72"/>
      <c r="D752" s="104"/>
      <c r="E752" s="39"/>
      <c r="F752" s="47" t="s">
        <v>3518</v>
      </c>
      <c r="G752" s="41" t="s">
        <v>765</v>
      </c>
      <c r="H752" s="40" t="s">
        <v>9</v>
      </c>
      <c r="I752" s="43">
        <v>12</v>
      </c>
      <c r="J752" s="44">
        <v>43009</v>
      </c>
      <c r="K752" s="105">
        <v>43009</v>
      </c>
      <c r="L752" s="105">
        <v>43100</v>
      </c>
      <c r="M752" s="42">
        <v>1</v>
      </c>
      <c r="N752" s="48">
        <v>1</v>
      </c>
      <c r="O752" s="106">
        <v>0</v>
      </c>
      <c r="P752" s="42">
        <f t="shared" si="41"/>
        <v>1</v>
      </c>
      <c r="Q752" s="42">
        <f t="shared" si="42"/>
        <v>100</v>
      </c>
      <c r="R752" s="210"/>
      <c r="S752" s="108"/>
      <c r="T752" s="108"/>
      <c r="U752" s="1"/>
      <c r="V752" s="108"/>
      <c r="W752" s="1"/>
      <c r="X752" s="1"/>
      <c r="Y752" s="99"/>
    </row>
    <row r="753" spans="1:25" ht="45" x14ac:dyDescent="0.25">
      <c r="A753" s="103" t="s">
        <v>1910</v>
      </c>
      <c r="B753" s="72"/>
      <c r="C753" s="72"/>
      <c r="D753" s="104"/>
      <c r="E753" s="39"/>
      <c r="F753" s="47" t="s">
        <v>3519</v>
      </c>
      <c r="G753" s="41" t="s">
        <v>766</v>
      </c>
      <c r="H753" s="40" t="s">
        <v>9</v>
      </c>
      <c r="I753" s="43">
        <v>12</v>
      </c>
      <c r="J753" s="44">
        <v>43009</v>
      </c>
      <c r="K753" s="105">
        <v>43009</v>
      </c>
      <c r="L753" s="105">
        <v>43100</v>
      </c>
      <c r="M753" s="42">
        <v>1</v>
      </c>
      <c r="N753" s="48">
        <v>1</v>
      </c>
      <c r="O753" s="106">
        <v>0</v>
      </c>
      <c r="P753" s="42">
        <f t="shared" si="41"/>
        <v>1</v>
      </c>
      <c r="Q753" s="42">
        <f t="shared" si="42"/>
        <v>100</v>
      </c>
      <c r="R753" s="210"/>
      <c r="S753" s="108"/>
      <c r="T753" s="108"/>
      <c r="U753" s="1"/>
      <c r="V753" s="108"/>
      <c r="W753" s="1"/>
      <c r="X753" s="1"/>
      <c r="Y753" s="99"/>
    </row>
    <row r="754" spans="1:25" ht="45" x14ac:dyDescent="0.25">
      <c r="A754" s="103" t="s">
        <v>1910</v>
      </c>
      <c r="B754" s="72"/>
      <c r="C754" s="72"/>
      <c r="D754" s="104"/>
      <c r="E754" s="39"/>
      <c r="F754" s="47" t="s">
        <v>3544</v>
      </c>
      <c r="G754" s="41" t="s">
        <v>767</v>
      </c>
      <c r="H754" s="40" t="s">
        <v>9</v>
      </c>
      <c r="I754" s="43">
        <v>12</v>
      </c>
      <c r="J754" s="44">
        <v>43009</v>
      </c>
      <c r="K754" s="105">
        <v>43009</v>
      </c>
      <c r="L754" s="105">
        <v>43100</v>
      </c>
      <c r="M754" s="42">
        <v>1</v>
      </c>
      <c r="N754" s="48">
        <v>1</v>
      </c>
      <c r="O754" s="106">
        <v>0</v>
      </c>
      <c r="P754" s="42">
        <f t="shared" si="41"/>
        <v>1</v>
      </c>
      <c r="Q754" s="42">
        <f t="shared" si="42"/>
        <v>100</v>
      </c>
      <c r="R754" s="210"/>
      <c r="S754" s="108"/>
      <c r="T754" s="108"/>
      <c r="U754" s="1"/>
      <c r="V754" s="108"/>
      <c r="W754" s="1"/>
      <c r="X754" s="1"/>
      <c r="Y754" s="99"/>
    </row>
    <row r="755" spans="1:25" ht="45" x14ac:dyDescent="0.25">
      <c r="A755" s="103" t="s">
        <v>1910</v>
      </c>
      <c r="B755" s="72"/>
      <c r="C755" s="72"/>
      <c r="D755" s="104"/>
      <c r="E755" s="39"/>
      <c r="F755" s="47" t="s">
        <v>3545</v>
      </c>
      <c r="G755" s="41" t="s">
        <v>768</v>
      </c>
      <c r="H755" s="40" t="s">
        <v>9</v>
      </c>
      <c r="I755" s="43">
        <v>12</v>
      </c>
      <c r="J755" s="44">
        <v>43009</v>
      </c>
      <c r="K755" s="105">
        <v>43009</v>
      </c>
      <c r="L755" s="105">
        <v>43100</v>
      </c>
      <c r="M755" s="42">
        <v>1</v>
      </c>
      <c r="N755" s="48">
        <v>1</v>
      </c>
      <c r="O755" s="106">
        <v>0</v>
      </c>
      <c r="P755" s="42">
        <f t="shared" si="41"/>
        <v>1</v>
      </c>
      <c r="Q755" s="42">
        <f t="shared" si="42"/>
        <v>100</v>
      </c>
      <c r="R755" s="210"/>
      <c r="S755" s="108"/>
      <c r="T755" s="108"/>
      <c r="U755" s="1"/>
      <c r="V755" s="108"/>
      <c r="W755" s="1"/>
      <c r="X755" s="1"/>
      <c r="Y755" s="99"/>
    </row>
    <row r="756" spans="1:25" ht="45" x14ac:dyDescent="0.25">
      <c r="A756" s="103" t="s">
        <v>1910</v>
      </c>
      <c r="B756" s="72"/>
      <c r="C756" s="72"/>
      <c r="D756" s="104"/>
      <c r="E756" s="39"/>
      <c r="F756" s="47" t="s">
        <v>3546</v>
      </c>
      <c r="G756" s="41" t="s">
        <v>769</v>
      </c>
      <c r="H756" s="40" t="s">
        <v>9</v>
      </c>
      <c r="I756" s="43">
        <v>12</v>
      </c>
      <c r="J756" s="44">
        <v>43009</v>
      </c>
      <c r="K756" s="105">
        <v>43009</v>
      </c>
      <c r="L756" s="105">
        <v>43100</v>
      </c>
      <c r="M756" s="42">
        <v>1</v>
      </c>
      <c r="N756" s="48">
        <v>1</v>
      </c>
      <c r="O756" s="106">
        <v>0</v>
      </c>
      <c r="P756" s="42">
        <f t="shared" si="41"/>
        <v>1</v>
      </c>
      <c r="Q756" s="42">
        <f t="shared" si="42"/>
        <v>100</v>
      </c>
      <c r="R756" s="210"/>
      <c r="S756" s="108"/>
      <c r="T756" s="108"/>
      <c r="U756" s="1"/>
      <c r="V756" s="108"/>
      <c r="W756" s="1"/>
      <c r="X756" s="1"/>
      <c r="Y756" s="99"/>
    </row>
    <row r="757" spans="1:25" ht="45" x14ac:dyDescent="0.25">
      <c r="A757" s="103" t="s">
        <v>1910</v>
      </c>
      <c r="B757" s="72"/>
      <c r="C757" s="72"/>
      <c r="D757" s="104"/>
      <c r="E757" s="39"/>
      <c r="F757" s="47" t="s">
        <v>3520</v>
      </c>
      <c r="G757" s="41" t="s">
        <v>770</v>
      </c>
      <c r="H757" s="40" t="s">
        <v>9</v>
      </c>
      <c r="I757" s="43">
        <v>12</v>
      </c>
      <c r="J757" s="44">
        <v>43009</v>
      </c>
      <c r="K757" s="105">
        <v>43009</v>
      </c>
      <c r="L757" s="105">
        <v>43100</v>
      </c>
      <c r="M757" s="42">
        <v>1</v>
      </c>
      <c r="N757" s="48">
        <v>1</v>
      </c>
      <c r="O757" s="106">
        <v>0</v>
      </c>
      <c r="P757" s="42">
        <f t="shared" si="41"/>
        <v>1</v>
      </c>
      <c r="Q757" s="42">
        <f t="shared" si="42"/>
        <v>100</v>
      </c>
      <c r="R757" s="210"/>
      <c r="S757" s="108"/>
      <c r="T757" s="108"/>
      <c r="U757" s="1"/>
      <c r="V757" s="108"/>
      <c r="W757" s="1"/>
      <c r="X757" s="1"/>
      <c r="Y757" s="99"/>
    </row>
    <row r="758" spans="1:25" ht="45" x14ac:dyDescent="0.25">
      <c r="A758" s="103" t="s">
        <v>1910</v>
      </c>
      <c r="B758" s="72"/>
      <c r="C758" s="72"/>
      <c r="D758" s="104"/>
      <c r="E758" s="39"/>
      <c r="F758" s="47" t="s">
        <v>3522</v>
      </c>
      <c r="G758" s="41" t="s">
        <v>771</v>
      </c>
      <c r="H758" s="40" t="s">
        <v>9</v>
      </c>
      <c r="I758" s="43">
        <v>12</v>
      </c>
      <c r="J758" s="44">
        <v>43009</v>
      </c>
      <c r="K758" s="105">
        <v>43009</v>
      </c>
      <c r="L758" s="105">
        <v>43100</v>
      </c>
      <c r="M758" s="42">
        <v>1</v>
      </c>
      <c r="N758" s="48">
        <v>1</v>
      </c>
      <c r="O758" s="106">
        <v>0</v>
      </c>
      <c r="P758" s="42">
        <f t="shared" si="41"/>
        <v>1</v>
      </c>
      <c r="Q758" s="42">
        <f t="shared" si="42"/>
        <v>100</v>
      </c>
      <c r="R758" s="210"/>
      <c r="S758" s="108"/>
      <c r="T758" s="108"/>
      <c r="U758" s="1"/>
      <c r="V758" s="108"/>
      <c r="W758" s="1"/>
      <c r="X758" s="1"/>
      <c r="Y758" s="99"/>
    </row>
    <row r="759" spans="1:25" ht="45" x14ac:dyDescent="0.25">
      <c r="A759" s="103" t="s">
        <v>1910</v>
      </c>
      <c r="B759" s="72"/>
      <c r="C759" s="72"/>
      <c r="D759" s="104"/>
      <c r="E759" s="39"/>
      <c r="F759" s="47" t="s">
        <v>3523</v>
      </c>
      <c r="G759" s="41" t="s">
        <v>772</v>
      </c>
      <c r="H759" s="40" t="s">
        <v>9</v>
      </c>
      <c r="I759" s="43">
        <v>12</v>
      </c>
      <c r="J759" s="44">
        <v>43009</v>
      </c>
      <c r="K759" s="105">
        <v>43009</v>
      </c>
      <c r="L759" s="105">
        <v>43100</v>
      </c>
      <c r="M759" s="42">
        <v>1</v>
      </c>
      <c r="N759" s="48">
        <v>1</v>
      </c>
      <c r="O759" s="106">
        <v>0</v>
      </c>
      <c r="P759" s="42">
        <f t="shared" si="41"/>
        <v>1</v>
      </c>
      <c r="Q759" s="42">
        <f t="shared" si="42"/>
        <v>100</v>
      </c>
      <c r="R759" s="210"/>
      <c r="S759" s="108"/>
      <c r="T759" s="108"/>
      <c r="U759" s="1"/>
      <c r="V759" s="108"/>
      <c r="W759" s="1"/>
      <c r="X759" s="1"/>
      <c r="Y759" s="99"/>
    </row>
    <row r="760" spans="1:25" ht="45" x14ac:dyDescent="0.25">
      <c r="A760" s="103" t="s">
        <v>1910</v>
      </c>
      <c r="B760" s="72"/>
      <c r="C760" s="72"/>
      <c r="D760" s="104"/>
      <c r="E760" s="39"/>
      <c r="F760" s="47" t="s">
        <v>3524</v>
      </c>
      <c r="G760" s="41" t="s">
        <v>773</v>
      </c>
      <c r="H760" s="40" t="s">
        <v>9</v>
      </c>
      <c r="I760" s="43">
        <v>12</v>
      </c>
      <c r="J760" s="44">
        <v>43009</v>
      </c>
      <c r="K760" s="105">
        <v>43009</v>
      </c>
      <c r="L760" s="105">
        <v>43100</v>
      </c>
      <c r="M760" s="42">
        <v>1</v>
      </c>
      <c r="N760" s="48">
        <v>1</v>
      </c>
      <c r="O760" s="106">
        <v>0</v>
      </c>
      <c r="P760" s="42">
        <f t="shared" si="41"/>
        <v>1</v>
      </c>
      <c r="Q760" s="42">
        <f t="shared" si="42"/>
        <v>100</v>
      </c>
      <c r="R760" s="210"/>
      <c r="S760" s="108"/>
      <c r="T760" s="108"/>
      <c r="U760" s="1"/>
      <c r="V760" s="108"/>
      <c r="W760" s="1"/>
      <c r="X760" s="1"/>
      <c r="Y760" s="99"/>
    </row>
    <row r="761" spans="1:25" ht="45" x14ac:dyDescent="0.25">
      <c r="A761" s="103" t="s">
        <v>1910</v>
      </c>
      <c r="B761" s="72"/>
      <c r="C761" s="72"/>
      <c r="D761" s="104"/>
      <c r="E761" s="39"/>
      <c r="F761" s="47" t="s">
        <v>3525</v>
      </c>
      <c r="G761" s="41" t="s">
        <v>774</v>
      </c>
      <c r="H761" s="40" t="s">
        <v>9</v>
      </c>
      <c r="I761" s="43">
        <v>12</v>
      </c>
      <c r="J761" s="44">
        <v>43009</v>
      </c>
      <c r="K761" s="105">
        <v>43009</v>
      </c>
      <c r="L761" s="105">
        <v>43100</v>
      </c>
      <c r="M761" s="42">
        <v>1</v>
      </c>
      <c r="N761" s="48">
        <v>1</v>
      </c>
      <c r="O761" s="106">
        <v>0</v>
      </c>
      <c r="P761" s="42">
        <f t="shared" ref="P761:P802" si="45">N761+O761</f>
        <v>1</v>
      </c>
      <c r="Q761" s="42">
        <f t="shared" ref="Q761:Q824" si="46">P761/M761*100</f>
        <v>100</v>
      </c>
      <c r="R761" s="210"/>
      <c r="S761" s="108"/>
      <c r="T761" s="108"/>
      <c r="U761" s="1"/>
      <c r="V761" s="108"/>
      <c r="W761" s="1"/>
      <c r="X761" s="1"/>
      <c r="Y761" s="99"/>
    </row>
    <row r="762" spans="1:25" ht="45" x14ac:dyDescent="0.25">
      <c r="A762" s="103" t="s">
        <v>1910</v>
      </c>
      <c r="B762" s="72" t="s">
        <v>3535</v>
      </c>
      <c r="C762" s="72" t="s">
        <v>775</v>
      </c>
      <c r="D762" s="104" t="s">
        <v>1733</v>
      </c>
      <c r="E762" s="39" t="s">
        <v>3782</v>
      </c>
      <c r="F762" s="47" t="s">
        <v>3517</v>
      </c>
      <c r="G762" s="41" t="s">
        <v>776</v>
      </c>
      <c r="H762" s="40" t="s">
        <v>9</v>
      </c>
      <c r="I762" s="43">
        <v>12</v>
      </c>
      <c r="J762" s="44">
        <v>43009</v>
      </c>
      <c r="K762" s="105">
        <v>43009</v>
      </c>
      <c r="L762" s="105">
        <v>43100</v>
      </c>
      <c r="M762" s="42">
        <v>1</v>
      </c>
      <c r="N762" s="48">
        <v>0</v>
      </c>
      <c r="O762" s="106">
        <v>0</v>
      </c>
      <c r="P762" s="42">
        <f t="shared" si="45"/>
        <v>0</v>
      </c>
      <c r="Q762" s="42">
        <f t="shared" si="46"/>
        <v>0</v>
      </c>
      <c r="R762" s="210"/>
      <c r="S762" s="108">
        <f>VLOOKUP(C762,'[7]Sumado depto y gestion incorp1'!$A$2:$C$297,3,FALSE)</f>
        <v>0</v>
      </c>
      <c r="T762" s="108">
        <f>VLOOKUP(C762,'[7]Sumado depto y gestion incorp1'!$A$2:$D$297,4,FALSE)</f>
        <v>0</v>
      </c>
      <c r="U762" s="1">
        <f>VLOOKUP(C762,'[7]Sumado depto y gestion incorp1'!$A$2:$F$297,6,FALSE)</f>
        <v>0</v>
      </c>
      <c r="V762" s="108">
        <f>VLOOKUP(C762,'[7]Sumado depto y gestion incorp1'!$A$2:$G$297,7,FALSE)</f>
        <v>0</v>
      </c>
      <c r="W762" s="1">
        <f t="shared" si="43"/>
        <v>0</v>
      </c>
      <c r="X762" s="1">
        <f t="shared" si="44"/>
        <v>0</v>
      </c>
      <c r="Y762" s="99"/>
    </row>
    <row r="763" spans="1:25" ht="45" x14ac:dyDescent="0.25">
      <c r="A763" s="103" t="s">
        <v>1910</v>
      </c>
      <c r="B763" s="72"/>
      <c r="C763" s="72"/>
      <c r="D763" s="104"/>
      <c r="E763" s="39"/>
      <c r="F763" s="47" t="s">
        <v>3518</v>
      </c>
      <c r="G763" s="41" t="s">
        <v>777</v>
      </c>
      <c r="H763" s="40" t="s">
        <v>9</v>
      </c>
      <c r="I763" s="43">
        <v>12</v>
      </c>
      <c r="J763" s="44">
        <v>43009</v>
      </c>
      <c r="K763" s="105">
        <v>43009</v>
      </c>
      <c r="L763" s="105">
        <v>43100</v>
      </c>
      <c r="M763" s="42">
        <v>1</v>
      </c>
      <c r="N763" s="48">
        <v>0</v>
      </c>
      <c r="O763" s="106">
        <v>0</v>
      </c>
      <c r="P763" s="42">
        <f t="shared" si="45"/>
        <v>0</v>
      </c>
      <c r="Q763" s="42">
        <f t="shared" si="46"/>
        <v>0</v>
      </c>
      <c r="R763" s="210"/>
      <c r="S763" s="108"/>
      <c r="T763" s="108"/>
      <c r="U763" s="1"/>
      <c r="V763" s="108"/>
      <c r="W763" s="1"/>
      <c r="X763" s="1"/>
      <c r="Y763" s="99"/>
    </row>
    <row r="764" spans="1:25" ht="45" x14ac:dyDescent="0.25">
      <c r="A764" s="103" t="s">
        <v>1910</v>
      </c>
      <c r="B764" s="72"/>
      <c r="C764" s="72"/>
      <c r="D764" s="104"/>
      <c r="E764" s="39"/>
      <c r="F764" s="47" t="s">
        <v>3519</v>
      </c>
      <c r="G764" s="41" t="s">
        <v>778</v>
      </c>
      <c r="H764" s="40" t="s">
        <v>9</v>
      </c>
      <c r="I764" s="43">
        <v>12</v>
      </c>
      <c r="J764" s="44">
        <v>43009</v>
      </c>
      <c r="K764" s="105">
        <v>43009</v>
      </c>
      <c r="L764" s="105">
        <v>43100</v>
      </c>
      <c r="M764" s="42">
        <v>1</v>
      </c>
      <c r="N764" s="48">
        <v>0</v>
      </c>
      <c r="O764" s="106">
        <v>0</v>
      </c>
      <c r="P764" s="42">
        <f t="shared" si="45"/>
        <v>0</v>
      </c>
      <c r="Q764" s="42">
        <f t="shared" si="46"/>
        <v>0</v>
      </c>
      <c r="R764" s="210"/>
      <c r="S764" s="108"/>
      <c r="T764" s="108"/>
      <c r="U764" s="1"/>
      <c r="V764" s="108"/>
      <c r="W764" s="1"/>
      <c r="X764" s="1"/>
      <c r="Y764" s="99"/>
    </row>
    <row r="765" spans="1:25" ht="60" x14ac:dyDescent="0.25">
      <c r="A765" s="103" t="s">
        <v>1910</v>
      </c>
      <c r="B765" s="72" t="s">
        <v>3739</v>
      </c>
      <c r="C765" s="72" t="s">
        <v>805</v>
      </c>
      <c r="D765" s="104" t="s">
        <v>1735</v>
      </c>
      <c r="E765" s="39" t="s">
        <v>3783</v>
      </c>
      <c r="F765" s="47" t="s">
        <v>3540</v>
      </c>
      <c r="G765" s="41" t="s">
        <v>806</v>
      </c>
      <c r="H765" s="40" t="s">
        <v>9</v>
      </c>
      <c r="I765" s="43">
        <v>12</v>
      </c>
      <c r="J765" s="44">
        <v>43009</v>
      </c>
      <c r="K765" s="105">
        <v>43009</v>
      </c>
      <c r="L765" s="105">
        <v>43100</v>
      </c>
      <c r="M765" s="42">
        <v>1</v>
      </c>
      <c r="N765" s="48">
        <v>1</v>
      </c>
      <c r="O765" s="106">
        <v>0</v>
      </c>
      <c r="P765" s="42">
        <f t="shared" si="45"/>
        <v>1</v>
      </c>
      <c r="Q765" s="42">
        <f t="shared" si="46"/>
        <v>100</v>
      </c>
      <c r="R765" s="210" t="s">
        <v>8197</v>
      </c>
      <c r="S765" s="108">
        <f>VLOOKUP(C765,'[7]Sumado depto y gestion incorp1'!$A$2:$C$297,3,FALSE)</f>
        <v>34521944236</v>
      </c>
      <c r="T765" s="108">
        <f>VLOOKUP(C765,'[7]Sumado depto y gestion incorp1'!$A$2:$D$297,4,FALSE)</f>
        <v>0</v>
      </c>
      <c r="U765" s="1">
        <f>VLOOKUP(C765,'[7]Sumado depto y gestion incorp1'!$A$2:$F$297,6,FALSE)</f>
        <v>34446062225</v>
      </c>
      <c r="V765" s="108">
        <f>VLOOKUP(C765,'[7]Sumado depto y gestion incorp1'!$A$2:$G$297,7,FALSE)</f>
        <v>0</v>
      </c>
      <c r="W765" s="1">
        <f t="shared" si="43"/>
        <v>34521944236</v>
      </c>
      <c r="X765" s="1">
        <f t="shared" si="44"/>
        <v>34446062225</v>
      </c>
      <c r="Y765" s="99"/>
    </row>
    <row r="766" spans="1:25" ht="45" x14ac:dyDescent="0.25">
      <c r="A766" s="103" t="s">
        <v>1910</v>
      </c>
      <c r="B766" s="72" t="s">
        <v>3739</v>
      </c>
      <c r="C766" s="72" t="s">
        <v>807</v>
      </c>
      <c r="D766" s="104" t="s">
        <v>1736</v>
      </c>
      <c r="E766" s="39" t="s">
        <v>3784</v>
      </c>
      <c r="F766" s="47" t="s">
        <v>3540</v>
      </c>
      <c r="G766" s="41" t="s">
        <v>808</v>
      </c>
      <c r="H766" s="40" t="s">
        <v>9</v>
      </c>
      <c r="I766" s="43">
        <v>12</v>
      </c>
      <c r="J766" s="44">
        <v>43009</v>
      </c>
      <c r="K766" s="105">
        <v>43009</v>
      </c>
      <c r="L766" s="105">
        <v>43100</v>
      </c>
      <c r="M766" s="42">
        <v>1</v>
      </c>
      <c r="N766" s="42">
        <v>1</v>
      </c>
      <c r="O766" s="106">
        <v>0</v>
      </c>
      <c r="P766" s="42">
        <f t="shared" si="45"/>
        <v>1</v>
      </c>
      <c r="Q766" s="42">
        <f t="shared" si="46"/>
        <v>100</v>
      </c>
      <c r="R766" s="210" t="s">
        <v>8198</v>
      </c>
      <c r="S766" s="108">
        <f>VLOOKUP(C766,'[7]Sumado depto y gestion incorp1'!$A$2:$C$297,3,FALSE)</f>
        <v>43932334541</v>
      </c>
      <c r="T766" s="108">
        <f>VLOOKUP(C766,'[7]Sumado depto y gestion incorp1'!$A$2:$D$297,4,FALSE)</f>
        <v>0</v>
      </c>
      <c r="U766" s="1">
        <f>VLOOKUP(C766,'[7]Sumado depto y gestion incorp1'!$A$2:$F$297,6,FALSE)</f>
        <v>42396273387</v>
      </c>
      <c r="V766" s="108">
        <f>VLOOKUP(C766,'[7]Sumado depto y gestion incorp1'!$A$2:$G$297,7,FALSE)</f>
        <v>0</v>
      </c>
      <c r="W766" s="1">
        <f t="shared" si="43"/>
        <v>43932334541</v>
      </c>
      <c r="X766" s="1">
        <f t="shared" si="44"/>
        <v>42396273387</v>
      </c>
      <c r="Y766" s="99"/>
    </row>
    <row r="767" spans="1:25" ht="45" x14ac:dyDescent="0.25">
      <c r="A767" s="103" t="s">
        <v>1910</v>
      </c>
      <c r="B767" s="72"/>
      <c r="C767" s="72"/>
      <c r="D767" s="104"/>
      <c r="E767" s="39"/>
      <c r="F767" s="47" t="s">
        <v>3537</v>
      </c>
      <c r="G767" s="41" t="s">
        <v>809</v>
      </c>
      <c r="H767" s="40" t="s">
        <v>9</v>
      </c>
      <c r="I767" s="43">
        <v>12</v>
      </c>
      <c r="J767" s="44">
        <v>43009</v>
      </c>
      <c r="K767" s="105">
        <v>43009</v>
      </c>
      <c r="L767" s="105">
        <v>43100</v>
      </c>
      <c r="M767" s="42">
        <v>1</v>
      </c>
      <c r="N767" s="42">
        <v>1</v>
      </c>
      <c r="O767" s="106">
        <v>0</v>
      </c>
      <c r="P767" s="42">
        <f t="shared" si="45"/>
        <v>1</v>
      </c>
      <c r="Q767" s="42">
        <f t="shared" si="46"/>
        <v>100</v>
      </c>
      <c r="R767" s="210"/>
      <c r="S767" s="108"/>
      <c r="T767" s="108"/>
      <c r="U767" s="1"/>
      <c r="V767" s="108"/>
      <c r="W767" s="1"/>
      <c r="X767" s="1"/>
      <c r="Y767" s="99"/>
    </row>
    <row r="768" spans="1:25" ht="45" x14ac:dyDescent="0.25">
      <c r="A768" s="103" t="s">
        <v>1910</v>
      </c>
      <c r="B768" s="72"/>
      <c r="C768" s="72"/>
      <c r="D768" s="104"/>
      <c r="E768" s="39"/>
      <c r="F768" s="47" t="s">
        <v>3544</v>
      </c>
      <c r="G768" s="41" t="s">
        <v>3785</v>
      </c>
      <c r="H768" s="40" t="s">
        <v>3521</v>
      </c>
      <c r="I768" s="43">
        <v>12</v>
      </c>
      <c r="J768" s="44">
        <v>43009</v>
      </c>
      <c r="K768" s="105">
        <v>43009</v>
      </c>
      <c r="L768" s="105">
        <v>43100</v>
      </c>
      <c r="M768" s="42">
        <v>1</v>
      </c>
      <c r="N768" s="42">
        <v>1</v>
      </c>
      <c r="O768" s="106">
        <v>0</v>
      </c>
      <c r="P768" s="42">
        <f t="shared" si="45"/>
        <v>1</v>
      </c>
      <c r="Q768" s="42">
        <f t="shared" si="46"/>
        <v>100</v>
      </c>
      <c r="R768" s="210"/>
      <c r="S768" s="108"/>
      <c r="T768" s="108"/>
      <c r="U768" s="1"/>
      <c r="V768" s="108"/>
      <c r="W768" s="1"/>
      <c r="X768" s="1"/>
      <c r="Y768" s="99"/>
    </row>
    <row r="769" spans="1:25" ht="75" x14ac:dyDescent="0.25">
      <c r="A769" s="103" t="s">
        <v>1910</v>
      </c>
      <c r="B769" s="72" t="s">
        <v>3753</v>
      </c>
      <c r="C769" s="72" t="s">
        <v>810</v>
      </c>
      <c r="D769" s="104" t="s">
        <v>1737</v>
      </c>
      <c r="E769" s="39" t="s">
        <v>3786</v>
      </c>
      <c r="F769" s="47" t="s">
        <v>3540</v>
      </c>
      <c r="G769" s="41" t="s">
        <v>811</v>
      </c>
      <c r="H769" s="40" t="s">
        <v>9</v>
      </c>
      <c r="I769" s="43">
        <v>12</v>
      </c>
      <c r="J769" s="44">
        <v>43009</v>
      </c>
      <c r="K769" s="105">
        <v>43009</v>
      </c>
      <c r="L769" s="105">
        <v>43100</v>
      </c>
      <c r="M769" s="42">
        <v>1</v>
      </c>
      <c r="N769" s="48">
        <v>0</v>
      </c>
      <c r="O769" s="106">
        <v>0</v>
      </c>
      <c r="P769" s="42">
        <f t="shared" si="45"/>
        <v>0</v>
      </c>
      <c r="Q769" s="42">
        <f t="shared" si="46"/>
        <v>0</v>
      </c>
      <c r="R769" s="210" t="s">
        <v>8199</v>
      </c>
      <c r="S769" s="108">
        <f>VLOOKUP(C769,'[7]Sumado depto y gestion incorp1'!$A$2:$C$297,3,FALSE)</f>
        <v>0</v>
      </c>
      <c r="T769" s="108">
        <f>VLOOKUP(C769,'[7]Sumado depto y gestion incorp1'!$A$2:$D$297,4,FALSE)</f>
        <v>27654654</v>
      </c>
      <c r="U769" s="1">
        <f>VLOOKUP(C769,'[7]Sumado depto y gestion incorp1'!$A$2:$F$297,6,FALSE)</f>
        <v>0</v>
      </c>
      <c r="V769" s="108">
        <f>VLOOKUP(C769,'[7]Sumado depto y gestion incorp1'!$A$2:$G$297,7,FALSE)</f>
        <v>27654654</v>
      </c>
      <c r="W769" s="1">
        <f t="shared" si="43"/>
        <v>27654654</v>
      </c>
      <c r="X769" s="1">
        <f t="shared" si="44"/>
        <v>27654654</v>
      </c>
      <c r="Y769" s="99"/>
    </row>
    <row r="770" spans="1:25" ht="45" x14ac:dyDescent="0.25">
      <c r="A770" s="103" t="s">
        <v>1910</v>
      </c>
      <c r="B770" s="72"/>
      <c r="C770" s="72"/>
      <c r="D770" s="104"/>
      <c r="E770" s="39"/>
      <c r="F770" s="47" t="s">
        <v>3537</v>
      </c>
      <c r="G770" s="41" t="s">
        <v>812</v>
      </c>
      <c r="H770" s="40" t="s">
        <v>9</v>
      </c>
      <c r="I770" s="43">
        <v>12</v>
      </c>
      <c r="J770" s="44">
        <v>43009</v>
      </c>
      <c r="K770" s="105">
        <v>43009</v>
      </c>
      <c r="L770" s="105">
        <v>43100</v>
      </c>
      <c r="M770" s="42">
        <v>1</v>
      </c>
      <c r="N770" s="48">
        <v>0</v>
      </c>
      <c r="O770" s="106">
        <v>0</v>
      </c>
      <c r="P770" s="42">
        <f t="shared" si="45"/>
        <v>0</v>
      </c>
      <c r="Q770" s="42">
        <f t="shared" si="46"/>
        <v>0</v>
      </c>
      <c r="R770" s="210"/>
      <c r="S770" s="108"/>
      <c r="T770" s="108"/>
      <c r="U770" s="1"/>
      <c r="V770" s="108"/>
      <c r="W770" s="1"/>
      <c r="X770" s="1"/>
      <c r="Y770" s="99"/>
    </row>
    <row r="771" spans="1:25" ht="45" x14ac:dyDescent="0.25">
      <c r="A771" s="103" t="s">
        <v>1910</v>
      </c>
      <c r="B771" s="72"/>
      <c r="C771" s="72"/>
      <c r="D771" s="104"/>
      <c r="E771" s="39"/>
      <c r="F771" s="47" t="s">
        <v>3575</v>
      </c>
      <c r="G771" s="41" t="s">
        <v>813</v>
      </c>
      <c r="H771" s="40" t="s">
        <v>9</v>
      </c>
      <c r="I771" s="43">
        <v>12</v>
      </c>
      <c r="J771" s="44">
        <v>43009</v>
      </c>
      <c r="K771" s="105">
        <v>43009</v>
      </c>
      <c r="L771" s="105">
        <v>43100</v>
      </c>
      <c r="M771" s="42">
        <v>1</v>
      </c>
      <c r="N771" s="48">
        <v>0</v>
      </c>
      <c r="O771" s="106">
        <v>0</v>
      </c>
      <c r="P771" s="42">
        <f t="shared" si="45"/>
        <v>0</v>
      </c>
      <c r="Q771" s="42">
        <f t="shared" si="46"/>
        <v>0</v>
      </c>
      <c r="R771" s="210"/>
      <c r="S771" s="108"/>
      <c r="T771" s="108"/>
      <c r="U771" s="1"/>
      <c r="V771" s="108"/>
      <c r="W771" s="1"/>
      <c r="X771" s="1"/>
      <c r="Y771" s="99"/>
    </row>
    <row r="772" spans="1:25" ht="45" x14ac:dyDescent="0.25">
      <c r="A772" s="103" t="s">
        <v>1910</v>
      </c>
      <c r="B772" s="72"/>
      <c r="C772" s="72"/>
      <c r="D772" s="104"/>
      <c r="E772" s="39"/>
      <c r="F772" s="47" t="s">
        <v>3517</v>
      </c>
      <c r="G772" s="41" t="s">
        <v>814</v>
      </c>
      <c r="H772" s="40" t="s">
        <v>9</v>
      </c>
      <c r="I772" s="43">
        <v>12</v>
      </c>
      <c r="J772" s="44">
        <v>43009</v>
      </c>
      <c r="K772" s="105">
        <v>43009</v>
      </c>
      <c r="L772" s="105">
        <v>43100</v>
      </c>
      <c r="M772" s="42">
        <v>1</v>
      </c>
      <c r="N772" s="48">
        <v>0</v>
      </c>
      <c r="O772" s="106">
        <v>0</v>
      </c>
      <c r="P772" s="42">
        <f t="shared" si="45"/>
        <v>0</v>
      </c>
      <c r="Q772" s="42">
        <f t="shared" si="46"/>
        <v>0</v>
      </c>
      <c r="R772" s="210"/>
      <c r="S772" s="108"/>
      <c r="T772" s="108"/>
      <c r="U772" s="1"/>
      <c r="V772" s="108"/>
      <c r="W772" s="1"/>
      <c r="X772" s="1"/>
      <c r="Y772" s="99"/>
    </row>
    <row r="773" spans="1:25" ht="90" x14ac:dyDescent="0.25">
      <c r="A773" s="103" t="s">
        <v>1910</v>
      </c>
      <c r="B773" s="72" t="s">
        <v>3739</v>
      </c>
      <c r="C773" s="72" t="s">
        <v>817</v>
      </c>
      <c r="D773" s="104" t="s">
        <v>1886</v>
      </c>
      <c r="E773" s="39" t="s">
        <v>3787</v>
      </c>
      <c r="F773" s="47" t="s">
        <v>3540</v>
      </c>
      <c r="G773" s="41" t="s">
        <v>3788</v>
      </c>
      <c r="H773" s="40" t="s">
        <v>9</v>
      </c>
      <c r="I773" s="43">
        <v>12</v>
      </c>
      <c r="J773" s="44">
        <v>43009</v>
      </c>
      <c r="K773" s="105">
        <v>43009</v>
      </c>
      <c r="L773" s="105">
        <v>43100</v>
      </c>
      <c r="M773" s="42">
        <v>1</v>
      </c>
      <c r="N773" s="48">
        <v>0</v>
      </c>
      <c r="O773" s="106">
        <v>1</v>
      </c>
      <c r="P773" s="42">
        <f t="shared" si="45"/>
        <v>1</v>
      </c>
      <c r="Q773" s="42">
        <f t="shared" si="46"/>
        <v>100</v>
      </c>
      <c r="R773" s="210"/>
      <c r="S773" s="108">
        <f>VLOOKUP(C773,'[7]Sumado depto y gestion incorp1'!$A$2:$C$297,3,FALSE)</f>
        <v>696580345</v>
      </c>
      <c r="T773" s="108">
        <f>VLOOKUP(C773,'[7]Sumado depto y gestion incorp1'!$A$2:$D$297,4,FALSE)</f>
        <v>0</v>
      </c>
      <c r="U773" s="1">
        <f>VLOOKUP(C773,'[7]Sumado depto y gestion incorp1'!$A$2:$F$297,6,FALSE)</f>
        <v>696580345</v>
      </c>
      <c r="V773" s="108">
        <f>VLOOKUP(C773,'[7]Sumado depto y gestion incorp1'!$A$2:$G$297,7,FALSE)</f>
        <v>0</v>
      </c>
      <c r="W773" s="1">
        <f t="shared" ref="W773:W824" si="47">S773+T773+Z773</f>
        <v>696580345</v>
      </c>
      <c r="X773" s="1">
        <f t="shared" ref="X773:X824" si="48">U773+V773+Y773</f>
        <v>696580345</v>
      </c>
      <c r="Y773" s="99"/>
    </row>
    <row r="774" spans="1:25" ht="60" x14ac:dyDescent="0.25">
      <c r="A774" s="103" t="s">
        <v>1910</v>
      </c>
      <c r="B774" s="72" t="s">
        <v>3753</v>
      </c>
      <c r="C774" s="72" t="s">
        <v>818</v>
      </c>
      <c r="D774" s="104" t="s">
        <v>1739</v>
      </c>
      <c r="E774" s="39" t="s">
        <v>3789</v>
      </c>
      <c r="F774" s="47" t="s">
        <v>3540</v>
      </c>
      <c r="G774" s="41" t="s">
        <v>819</v>
      </c>
      <c r="H774" s="40" t="s">
        <v>9</v>
      </c>
      <c r="I774" s="43">
        <v>12</v>
      </c>
      <c r="J774" s="44">
        <v>43009</v>
      </c>
      <c r="K774" s="105">
        <v>43009</v>
      </c>
      <c r="L774" s="105">
        <v>43100</v>
      </c>
      <c r="M774" s="42">
        <v>1</v>
      </c>
      <c r="N774" s="48">
        <v>0</v>
      </c>
      <c r="O774" s="106">
        <v>1</v>
      </c>
      <c r="P774" s="42">
        <f t="shared" si="45"/>
        <v>1</v>
      </c>
      <c r="Q774" s="42">
        <f t="shared" si="46"/>
        <v>100</v>
      </c>
      <c r="R774" s="210"/>
      <c r="S774" s="108">
        <f>VLOOKUP(C774,'[7]Sumado depto y gestion incorp1'!$A$2:$C$297,3,FALSE)</f>
        <v>742138252</v>
      </c>
      <c r="T774" s="108">
        <f>VLOOKUP(C774,'[7]Sumado depto y gestion incorp1'!$A$2:$D$297,4,FALSE)</f>
        <v>0</v>
      </c>
      <c r="U774" s="1">
        <f>VLOOKUP(C774,'[7]Sumado depto y gestion incorp1'!$A$2:$F$297,6,FALSE)</f>
        <v>659734403</v>
      </c>
      <c r="V774" s="108">
        <f>VLOOKUP(C774,'[7]Sumado depto y gestion incorp1'!$A$2:$G$297,7,FALSE)</f>
        <v>0</v>
      </c>
      <c r="W774" s="1">
        <f t="shared" si="47"/>
        <v>742138252</v>
      </c>
      <c r="X774" s="1">
        <f t="shared" si="48"/>
        <v>659734403</v>
      </c>
      <c r="Y774" s="99"/>
    </row>
    <row r="775" spans="1:25" ht="60" x14ac:dyDescent="0.25">
      <c r="A775" s="103" t="s">
        <v>1910</v>
      </c>
      <c r="B775" s="72" t="s">
        <v>3753</v>
      </c>
      <c r="C775" s="72" t="s">
        <v>297</v>
      </c>
      <c r="D775" s="104" t="s">
        <v>1887</v>
      </c>
      <c r="E775" s="39" t="s">
        <v>3790</v>
      </c>
      <c r="F775" s="47" t="s">
        <v>3540</v>
      </c>
      <c r="G775" s="41" t="s">
        <v>298</v>
      </c>
      <c r="H775" s="40" t="s">
        <v>9</v>
      </c>
      <c r="I775" s="43">
        <v>12</v>
      </c>
      <c r="J775" s="44">
        <v>43009</v>
      </c>
      <c r="K775" s="105">
        <v>43009</v>
      </c>
      <c r="L775" s="105">
        <v>43100</v>
      </c>
      <c r="M775" s="42">
        <v>1</v>
      </c>
      <c r="N775" s="48">
        <v>1</v>
      </c>
      <c r="O775" s="106">
        <v>0</v>
      </c>
      <c r="P775" s="42">
        <f t="shared" si="45"/>
        <v>1</v>
      </c>
      <c r="Q775" s="42">
        <f t="shared" si="46"/>
        <v>100</v>
      </c>
      <c r="R775" s="210" t="s">
        <v>8200</v>
      </c>
      <c r="S775" s="108">
        <f>VLOOKUP(C775,'[7]Sumado depto y gestion incorp1'!$A$2:$C$297,3,FALSE)</f>
        <v>0</v>
      </c>
      <c r="T775" s="108">
        <f>VLOOKUP(C775,'[7]Sumado depto y gestion incorp1'!$A$2:$D$297,4,FALSE)</f>
        <v>0</v>
      </c>
      <c r="U775" s="1">
        <f>VLOOKUP(C775,'[7]Sumado depto y gestion incorp1'!$A$2:$F$297,6,FALSE)</f>
        <v>0</v>
      </c>
      <c r="V775" s="108">
        <f>VLOOKUP(C775,'[7]Sumado depto y gestion incorp1'!$A$2:$G$297,7,FALSE)</f>
        <v>0</v>
      </c>
      <c r="W775" s="1">
        <f t="shared" si="47"/>
        <v>0</v>
      </c>
      <c r="X775" s="1">
        <f t="shared" si="48"/>
        <v>0</v>
      </c>
      <c r="Y775" s="99"/>
    </row>
    <row r="776" spans="1:25" ht="45" x14ac:dyDescent="0.25">
      <c r="A776" s="103" t="s">
        <v>1910</v>
      </c>
      <c r="B776" s="72"/>
      <c r="C776" s="72"/>
      <c r="D776" s="104"/>
      <c r="E776" s="39"/>
      <c r="F776" s="47" t="s">
        <v>3537</v>
      </c>
      <c r="G776" s="41" t="s">
        <v>299</v>
      </c>
      <c r="H776" s="40" t="s">
        <v>9</v>
      </c>
      <c r="I776" s="43">
        <v>12</v>
      </c>
      <c r="J776" s="44">
        <v>43009</v>
      </c>
      <c r="K776" s="105">
        <v>43009</v>
      </c>
      <c r="L776" s="105">
        <v>43100</v>
      </c>
      <c r="M776" s="42">
        <v>1</v>
      </c>
      <c r="N776" s="48">
        <v>0</v>
      </c>
      <c r="O776" s="106">
        <v>0</v>
      </c>
      <c r="P776" s="42">
        <f t="shared" si="45"/>
        <v>0</v>
      </c>
      <c r="Q776" s="42">
        <f t="shared" si="46"/>
        <v>0</v>
      </c>
      <c r="R776" s="210"/>
      <c r="S776" s="108"/>
      <c r="T776" s="108"/>
      <c r="U776" s="1"/>
      <c r="V776" s="108"/>
      <c r="W776" s="1"/>
      <c r="X776" s="1"/>
      <c r="Y776" s="99"/>
    </row>
    <row r="777" spans="1:25" ht="30" x14ac:dyDescent="0.25">
      <c r="A777" s="103" t="s">
        <v>1849</v>
      </c>
      <c r="B777" s="72" t="s">
        <v>3491</v>
      </c>
      <c r="C777" s="72" t="s">
        <v>119</v>
      </c>
      <c r="D777" s="104" t="s">
        <v>1647</v>
      </c>
      <c r="E777" s="39" t="s">
        <v>4022</v>
      </c>
      <c r="F777" s="47" t="s">
        <v>3545</v>
      </c>
      <c r="G777" s="41" t="s">
        <v>120</v>
      </c>
      <c r="H777" s="40" t="s">
        <v>20</v>
      </c>
      <c r="I777" s="43">
        <v>12</v>
      </c>
      <c r="J777" s="44">
        <v>43009</v>
      </c>
      <c r="K777" s="105">
        <v>43009</v>
      </c>
      <c r="L777" s="105">
        <v>43100</v>
      </c>
      <c r="M777" s="42">
        <v>100</v>
      </c>
      <c r="N777" s="48">
        <v>0</v>
      </c>
      <c r="O777" s="106">
        <v>0</v>
      </c>
      <c r="P777" s="42">
        <f t="shared" si="45"/>
        <v>0</v>
      </c>
      <c r="Q777" s="42">
        <f t="shared" si="46"/>
        <v>0</v>
      </c>
      <c r="R777" s="107"/>
      <c r="S777" s="108">
        <f>VLOOKUP(C777,'[7]Sumado depto y gestion incorp1'!$A$2:$C$297,3,FALSE)</f>
        <v>3147000000</v>
      </c>
      <c r="T777" s="108">
        <f>VLOOKUP(C777,'[7]Sumado depto y gestion incorp1'!$A$2:$D$297,4,FALSE)</f>
        <v>0</v>
      </c>
      <c r="U777" s="1">
        <f>VLOOKUP(C777,'[7]Sumado depto y gestion incorp1'!$A$2:$F$297,6,FALSE)</f>
        <v>0</v>
      </c>
      <c r="V777" s="108">
        <f>VLOOKUP(C777,'[7]Sumado depto y gestion incorp1'!$A$2:$G$297,7,FALSE)</f>
        <v>0</v>
      </c>
      <c r="W777" s="1">
        <f t="shared" si="47"/>
        <v>3147000000</v>
      </c>
      <c r="X777" s="1">
        <f t="shared" si="48"/>
        <v>0</v>
      </c>
      <c r="Y777" s="99"/>
    </row>
    <row r="778" spans="1:25" ht="30" x14ac:dyDescent="0.25">
      <c r="A778" s="103" t="s">
        <v>1849</v>
      </c>
      <c r="B778" s="72"/>
      <c r="C778" s="72"/>
      <c r="D778" s="104"/>
      <c r="E778" s="39"/>
      <c r="F778" s="47" t="s">
        <v>3546</v>
      </c>
      <c r="G778" s="41" t="s">
        <v>121</v>
      </c>
      <c r="H778" s="40" t="s">
        <v>20</v>
      </c>
      <c r="I778" s="43">
        <v>12</v>
      </c>
      <c r="J778" s="44">
        <v>43009</v>
      </c>
      <c r="K778" s="105">
        <v>43009</v>
      </c>
      <c r="L778" s="105">
        <v>43100</v>
      </c>
      <c r="M778" s="42">
        <v>100</v>
      </c>
      <c r="N778" s="48">
        <v>0</v>
      </c>
      <c r="O778" s="106">
        <v>0</v>
      </c>
      <c r="P778" s="42">
        <f t="shared" si="45"/>
        <v>0</v>
      </c>
      <c r="Q778" s="42">
        <f t="shared" si="46"/>
        <v>0</v>
      </c>
      <c r="R778" s="107"/>
      <c r="S778" s="108"/>
      <c r="T778" s="108"/>
      <c r="U778" s="1"/>
      <c r="V778" s="108"/>
      <c r="W778" s="1"/>
      <c r="X778" s="1"/>
      <c r="Y778" s="99"/>
    </row>
    <row r="779" spans="1:25" ht="45" x14ac:dyDescent="0.25">
      <c r="A779" s="103" t="s">
        <v>1849</v>
      </c>
      <c r="B779" s="72" t="s">
        <v>3491</v>
      </c>
      <c r="C779" s="72" t="s">
        <v>145</v>
      </c>
      <c r="D779" s="104" t="s">
        <v>1648</v>
      </c>
      <c r="E779" s="39" t="s">
        <v>4023</v>
      </c>
      <c r="F779" s="47" t="s">
        <v>3537</v>
      </c>
      <c r="G779" s="41" t="s">
        <v>146</v>
      </c>
      <c r="H779" s="40" t="s">
        <v>9</v>
      </c>
      <c r="I779" s="43">
        <v>12</v>
      </c>
      <c r="J779" s="44">
        <v>43009</v>
      </c>
      <c r="K779" s="105">
        <v>43009</v>
      </c>
      <c r="L779" s="105">
        <v>43100</v>
      </c>
      <c r="M779" s="42">
        <v>1</v>
      </c>
      <c r="N779" s="43">
        <v>8.6999999999999993</v>
      </c>
      <c r="O779" s="106">
        <v>0</v>
      </c>
      <c r="P779" s="42">
        <f t="shared" si="45"/>
        <v>8.6999999999999993</v>
      </c>
      <c r="Q779" s="42">
        <f t="shared" si="46"/>
        <v>869.99999999999989</v>
      </c>
      <c r="R779" s="107"/>
      <c r="S779" s="108">
        <f>VLOOKUP(C779,'[7]Sumado depto y gestion incorp1'!$A$2:$C$297,3,FALSE)</f>
        <v>4984752217</v>
      </c>
      <c r="T779" s="108">
        <f>VLOOKUP(C779,'[7]Sumado depto y gestion incorp1'!$A$2:$D$297,4,FALSE)</f>
        <v>2093822850</v>
      </c>
      <c r="U779" s="1">
        <f>VLOOKUP(C779,'[7]Sumado depto y gestion incorp1'!$A$2:$F$297,6,FALSE)</f>
        <v>2925534962</v>
      </c>
      <c r="V779" s="108">
        <f>VLOOKUP(C779,'[7]Sumado depto y gestion incorp1'!$A$2:$G$297,7,FALSE)</f>
        <v>2093822850</v>
      </c>
      <c r="W779" s="1">
        <f t="shared" si="47"/>
        <v>7078575067</v>
      </c>
      <c r="X779" s="1">
        <f t="shared" si="48"/>
        <v>5019357812</v>
      </c>
      <c r="Y779" s="99"/>
    </row>
    <row r="780" spans="1:25" ht="45" x14ac:dyDescent="0.25">
      <c r="A780" s="103" t="s">
        <v>1849</v>
      </c>
      <c r="B780" s="72" t="s">
        <v>3491</v>
      </c>
      <c r="C780" s="72" t="s">
        <v>122</v>
      </c>
      <c r="D780" s="104" t="s">
        <v>1865</v>
      </c>
      <c r="E780" s="39" t="s">
        <v>4024</v>
      </c>
      <c r="F780" s="47" t="s">
        <v>3540</v>
      </c>
      <c r="G780" s="41" t="s">
        <v>44</v>
      </c>
      <c r="H780" s="40" t="s">
        <v>9</v>
      </c>
      <c r="I780" s="43">
        <v>12</v>
      </c>
      <c r="J780" s="44">
        <v>43009</v>
      </c>
      <c r="K780" s="105">
        <v>43009</v>
      </c>
      <c r="L780" s="105">
        <v>43100</v>
      </c>
      <c r="M780" s="42">
        <v>100</v>
      </c>
      <c r="N780" s="45">
        <v>83</v>
      </c>
      <c r="O780" s="106">
        <v>17</v>
      </c>
      <c r="P780" s="42">
        <f t="shared" si="45"/>
        <v>100</v>
      </c>
      <c r="Q780" s="42">
        <f t="shared" si="46"/>
        <v>100</v>
      </c>
      <c r="R780" s="107"/>
      <c r="S780" s="108">
        <f>VLOOKUP(C780,'[7]Sumado depto y gestion incorp1'!$A$2:$C$297,3,FALSE)</f>
        <v>1646954726</v>
      </c>
      <c r="T780" s="108">
        <f>VLOOKUP(C780,'[7]Sumado depto y gestion incorp1'!$A$2:$D$297,4,FALSE)</f>
        <v>0</v>
      </c>
      <c r="U780" s="1">
        <f>VLOOKUP(C780,'[7]Sumado depto y gestion incorp1'!$A$2:$F$297,6,FALSE)</f>
        <v>921242730</v>
      </c>
      <c r="V780" s="108">
        <f>VLOOKUP(C780,'[7]Sumado depto y gestion incorp1'!$A$2:$G$297,7,FALSE)</f>
        <v>0</v>
      </c>
      <c r="W780" s="1">
        <f t="shared" si="47"/>
        <v>1646954726</v>
      </c>
      <c r="X780" s="1">
        <f t="shared" si="48"/>
        <v>921242730</v>
      </c>
      <c r="Y780" s="99"/>
    </row>
    <row r="781" spans="1:25" ht="30" x14ac:dyDescent="0.25">
      <c r="A781" s="103" t="s">
        <v>1849</v>
      </c>
      <c r="B781" s="72"/>
      <c r="C781" s="72"/>
      <c r="D781" s="104"/>
      <c r="E781" s="39"/>
      <c r="F781" s="47" t="s">
        <v>3537</v>
      </c>
      <c r="G781" s="41" t="s">
        <v>123</v>
      </c>
      <c r="H781" s="40" t="s">
        <v>9</v>
      </c>
      <c r="I781" s="43">
        <v>12</v>
      </c>
      <c r="J781" s="44">
        <v>43009</v>
      </c>
      <c r="K781" s="105">
        <v>43009</v>
      </c>
      <c r="L781" s="105">
        <v>43100</v>
      </c>
      <c r="M781" s="42">
        <v>100</v>
      </c>
      <c r="N781" s="45">
        <v>49</v>
      </c>
      <c r="O781" s="106">
        <v>51</v>
      </c>
      <c r="P781" s="42">
        <f t="shared" si="45"/>
        <v>100</v>
      </c>
      <c r="Q781" s="42">
        <f t="shared" si="46"/>
        <v>100</v>
      </c>
      <c r="R781" s="107"/>
      <c r="S781" s="108"/>
      <c r="T781" s="108"/>
      <c r="U781" s="1"/>
      <c r="V781" s="108"/>
      <c r="W781" s="1"/>
      <c r="X781" s="1"/>
      <c r="Y781" s="99"/>
    </row>
    <row r="782" spans="1:25" ht="30" x14ac:dyDescent="0.25">
      <c r="A782" s="103" t="s">
        <v>1849</v>
      </c>
      <c r="B782" s="72"/>
      <c r="C782" s="72"/>
      <c r="D782" s="104"/>
      <c r="E782" s="39"/>
      <c r="F782" s="47" t="s">
        <v>3544</v>
      </c>
      <c r="G782" s="41" t="s">
        <v>124</v>
      </c>
      <c r="H782" s="40" t="s">
        <v>3521</v>
      </c>
      <c r="I782" s="43">
        <v>12</v>
      </c>
      <c r="J782" s="44">
        <v>43009</v>
      </c>
      <c r="K782" s="105">
        <v>43009</v>
      </c>
      <c r="L782" s="105">
        <v>43100</v>
      </c>
      <c r="M782" s="42">
        <v>100</v>
      </c>
      <c r="N782" s="45">
        <v>160</v>
      </c>
      <c r="O782" s="106">
        <v>0</v>
      </c>
      <c r="P782" s="42">
        <f t="shared" si="45"/>
        <v>160</v>
      </c>
      <c r="Q782" s="42">
        <f t="shared" si="46"/>
        <v>160</v>
      </c>
      <c r="R782" s="107"/>
      <c r="S782" s="108"/>
      <c r="T782" s="108"/>
      <c r="U782" s="1"/>
      <c r="V782" s="108"/>
      <c r="W782" s="1"/>
      <c r="X782" s="1"/>
      <c r="Y782" s="99"/>
    </row>
    <row r="783" spans="1:25" ht="45" x14ac:dyDescent="0.25">
      <c r="A783" s="103" t="s">
        <v>1849</v>
      </c>
      <c r="B783" s="72" t="s">
        <v>3491</v>
      </c>
      <c r="C783" s="72" t="s">
        <v>125</v>
      </c>
      <c r="D783" s="104" t="s">
        <v>1866</v>
      </c>
      <c r="E783" s="39" t="s">
        <v>4025</v>
      </c>
      <c r="F783" s="47" t="s">
        <v>3540</v>
      </c>
      <c r="G783" s="41" t="s">
        <v>126</v>
      </c>
      <c r="H783" s="40" t="s">
        <v>9</v>
      </c>
      <c r="I783" s="43">
        <v>12</v>
      </c>
      <c r="J783" s="44">
        <v>43009</v>
      </c>
      <c r="K783" s="105">
        <v>43009</v>
      </c>
      <c r="L783" s="105">
        <v>43100</v>
      </c>
      <c r="M783" s="42">
        <v>100</v>
      </c>
      <c r="N783" s="48">
        <v>0</v>
      </c>
      <c r="O783" s="106">
        <v>0</v>
      </c>
      <c r="P783" s="42">
        <f t="shared" si="45"/>
        <v>0</v>
      </c>
      <c r="Q783" s="42">
        <f t="shared" si="46"/>
        <v>0</v>
      </c>
      <c r="R783" s="107"/>
      <c r="S783" s="108">
        <f>VLOOKUP(C783,'[7]Sumado depto y gestion incorp1'!$A$2:$C$297,3,FALSE)</f>
        <v>225000000</v>
      </c>
      <c r="T783" s="108">
        <f>VLOOKUP(C783,'[7]Sumado depto y gestion incorp1'!$A$2:$D$297,4,FALSE)</f>
        <v>0</v>
      </c>
      <c r="U783" s="1">
        <f>VLOOKUP(C783,'[7]Sumado depto y gestion incorp1'!$A$2:$F$297,6,FALSE)</f>
        <v>225000000</v>
      </c>
      <c r="V783" s="108">
        <f>VLOOKUP(C783,'[7]Sumado depto y gestion incorp1'!$A$2:$G$297,7,FALSE)</f>
        <v>0</v>
      </c>
      <c r="W783" s="1">
        <f t="shared" si="47"/>
        <v>225000000</v>
      </c>
      <c r="X783" s="1">
        <f t="shared" si="48"/>
        <v>225000000</v>
      </c>
      <c r="Y783" s="99"/>
    </row>
    <row r="784" spans="1:25" ht="30" x14ac:dyDescent="0.25">
      <c r="A784" s="103" t="s">
        <v>1849</v>
      </c>
      <c r="B784" s="72"/>
      <c r="C784" s="72"/>
      <c r="D784" s="104"/>
      <c r="E784" s="39"/>
      <c r="F784" s="47" t="s">
        <v>3537</v>
      </c>
      <c r="G784" s="41" t="s">
        <v>127</v>
      </c>
      <c r="H784" s="40" t="s">
        <v>9</v>
      </c>
      <c r="I784" s="43">
        <v>12</v>
      </c>
      <c r="J784" s="44">
        <v>43009</v>
      </c>
      <c r="K784" s="105">
        <v>43009</v>
      </c>
      <c r="L784" s="105">
        <v>43100</v>
      </c>
      <c r="M784" s="42">
        <v>100</v>
      </c>
      <c r="N784" s="45">
        <v>100</v>
      </c>
      <c r="O784" s="106">
        <v>0</v>
      </c>
      <c r="P784" s="42">
        <f t="shared" si="45"/>
        <v>100</v>
      </c>
      <c r="Q784" s="42">
        <f t="shared" si="46"/>
        <v>100</v>
      </c>
      <c r="R784" s="107"/>
      <c r="S784" s="108"/>
      <c r="T784" s="108"/>
      <c r="U784" s="1"/>
      <c r="V784" s="108"/>
      <c r="W784" s="1"/>
      <c r="X784" s="1"/>
      <c r="Y784" s="99"/>
    </row>
    <row r="785" spans="1:25" ht="30" x14ac:dyDescent="0.25">
      <c r="A785" s="103" t="s">
        <v>1849</v>
      </c>
      <c r="B785" s="72"/>
      <c r="C785" s="72"/>
      <c r="D785" s="104"/>
      <c r="E785" s="39"/>
      <c r="F785" s="47" t="s">
        <v>3575</v>
      </c>
      <c r="G785" s="41" t="s">
        <v>128</v>
      </c>
      <c r="H785" s="40" t="s">
        <v>9</v>
      </c>
      <c r="I785" s="43">
        <v>12</v>
      </c>
      <c r="J785" s="44">
        <v>43009</v>
      </c>
      <c r="K785" s="105">
        <v>43009</v>
      </c>
      <c r="L785" s="105">
        <v>43100</v>
      </c>
      <c r="M785" s="42">
        <v>100</v>
      </c>
      <c r="N785" s="48">
        <v>0</v>
      </c>
      <c r="O785" s="106">
        <v>0</v>
      </c>
      <c r="P785" s="42">
        <f t="shared" si="45"/>
        <v>0</v>
      </c>
      <c r="Q785" s="42">
        <f t="shared" si="46"/>
        <v>0</v>
      </c>
      <c r="R785" s="107"/>
      <c r="S785" s="108"/>
      <c r="T785" s="108"/>
      <c r="U785" s="1"/>
      <c r="V785" s="108"/>
      <c r="W785" s="1"/>
      <c r="X785" s="1"/>
      <c r="Y785" s="99"/>
    </row>
    <row r="786" spans="1:25" ht="45" x14ac:dyDescent="0.25">
      <c r="A786" s="103" t="s">
        <v>1849</v>
      </c>
      <c r="B786" s="72" t="s">
        <v>3491</v>
      </c>
      <c r="C786" s="72" t="s">
        <v>129</v>
      </c>
      <c r="D786" s="104" t="s">
        <v>1867</v>
      </c>
      <c r="E786" s="39" t="s">
        <v>4026</v>
      </c>
      <c r="F786" s="47" t="s">
        <v>3540</v>
      </c>
      <c r="G786" s="41" t="s">
        <v>130</v>
      </c>
      <c r="H786" s="40" t="s">
        <v>9</v>
      </c>
      <c r="I786" s="43">
        <v>12</v>
      </c>
      <c r="J786" s="44">
        <v>43009</v>
      </c>
      <c r="K786" s="105">
        <v>43009</v>
      </c>
      <c r="L786" s="105">
        <v>43100</v>
      </c>
      <c r="M786" s="42">
        <v>100</v>
      </c>
      <c r="N786" s="45">
        <v>79</v>
      </c>
      <c r="O786" s="106">
        <v>0</v>
      </c>
      <c r="P786" s="42">
        <f t="shared" si="45"/>
        <v>79</v>
      </c>
      <c r="Q786" s="42">
        <f t="shared" si="46"/>
        <v>79</v>
      </c>
      <c r="R786" s="107"/>
      <c r="S786" s="108">
        <f>VLOOKUP(C786,'[7]Sumado depto y gestion incorp1'!$A$2:$C$297,3,FALSE)</f>
        <v>257000000</v>
      </c>
      <c r="T786" s="108">
        <f>VLOOKUP(C786,'[7]Sumado depto y gestion incorp1'!$A$2:$D$297,4,FALSE)</f>
        <v>0</v>
      </c>
      <c r="U786" s="1">
        <f>VLOOKUP(C786,'[7]Sumado depto y gestion incorp1'!$A$2:$F$297,6,FALSE)</f>
        <v>145388390</v>
      </c>
      <c r="V786" s="108">
        <f>VLOOKUP(C786,'[7]Sumado depto y gestion incorp1'!$A$2:$G$297,7,FALSE)</f>
        <v>0</v>
      </c>
      <c r="W786" s="1">
        <f t="shared" si="47"/>
        <v>257000000</v>
      </c>
      <c r="X786" s="1">
        <f t="shared" si="48"/>
        <v>145388390</v>
      </c>
      <c r="Y786" s="99"/>
    </row>
    <row r="787" spans="1:25" ht="30" x14ac:dyDescent="0.25">
      <c r="A787" s="103" t="s">
        <v>1849</v>
      </c>
      <c r="B787" s="72"/>
      <c r="C787" s="72"/>
      <c r="D787" s="104"/>
      <c r="E787" s="39"/>
      <c r="F787" s="47" t="s">
        <v>3537</v>
      </c>
      <c r="G787" s="41" t="s">
        <v>131</v>
      </c>
      <c r="H787" s="40" t="s">
        <v>9</v>
      </c>
      <c r="I787" s="43">
        <v>12</v>
      </c>
      <c r="J787" s="44">
        <v>43009</v>
      </c>
      <c r="K787" s="105">
        <v>43009</v>
      </c>
      <c r="L787" s="105">
        <v>43100</v>
      </c>
      <c r="M787" s="42">
        <v>100</v>
      </c>
      <c r="N787" s="48">
        <v>0</v>
      </c>
      <c r="O787" s="106">
        <v>100</v>
      </c>
      <c r="P787" s="42">
        <f t="shared" si="45"/>
        <v>100</v>
      </c>
      <c r="Q787" s="42">
        <f t="shared" si="46"/>
        <v>100</v>
      </c>
      <c r="R787" s="107"/>
      <c r="S787" s="108"/>
      <c r="T787" s="108"/>
      <c r="U787" s="1"/>
      <c r="V787" s="108"/>
      <c r="W787" s="1"/>
      <c r="X787" s="1"/>
      <c r="Y787" s="99"/>
    </row>
    <row r="788" spans="1:25" ht="30" x14ac:dyDescent="0.25">
      <c r="A788" s="103" t="s">
        <v>1849</v>
      </c>
      <c r="B788" s="72"/>
      <c r="C788" s="72"/>
      <c r="D788" s="104"/>
      <c r="E788" s="39"/>
      <c r="F788" s="47" t="s">
        <v>3575</v>
      </c>
      <c r="G788" s="41" t="s">
        <v>132</v>
      </c>
      <c r="H788" s="40" t="s">
        <v>9</v>
      </c>
      <c r="I788" s="43">
        <v>12</v>
      </c>
      <c r="J788" s="44">
        <v>43009</v>
      </c>
      <c r="K788" s="105">
        <v>43009</v>
      </c>
      <c r="L788" s="105">
        <v>43100</v>
      </c>
      <c r="M788" s="42">
        <v>100</v>
      </c>
      <c r="N788" s="45">
        <v>0</v>
      </c>
      <c r="O788" s="106">
        <v>100</v>
      </c>
      <c r="P788" s="42">
        <f t="shared" si="45"/>
        <v>100</v>
      </c>
      <c r="Q788" s="42">
        <f t="shared" si="46"/>
        <v>100</v>
      </c>
      <c r="R788" s="107"/>
      <c r="S788" s="108"/>
      <c r="T788" s="108"/>
      <c r="U788" s="1"/>
      <c r="V788" s="108"/>
      <c r="W788" s="1"/>
      <c r="X788" s="1"/>
      <c r="Y788" s="99"/>
    </row>
    <row r="789" spans="1:25" ht="60" x14ac:dyDescent="0.25">
      <c r="A789" s="103" t="s">
        <v>1849</v>
      </c>
      <c r="B789" s="72" t="s">
        <v>3491</v>
      </c>
      <c r="C789" s="72" t="s">
        <v>133</v>
      </c>
      <c r="D789" s="104" t="s">
        <v>1868</v>
      </c>
      <c r="E789" s="39" t="s">
        <v>4027</v>
      </c>
      <c r="F789" s="47" t="s">
        <v>3540</v>
      </c>
      <c r="G789" s="41" t="s">
        <v>134</v>
      </c>
      <c r="H789" s="40" t="s">
        <v>20</v>
      </c>
      <c r="I789" s="43">
        <v>12</v>
      </c>
      <c r="J789" s="44">
        <v>43009</v>
      </c>
      <c r="K789" s="105">
        <v>43009</v>
      </c>
      <c r="L789" s="105">
        <v>43100</v>
      </c>
      <c r="M789" s="42">
        <v>100</v>
      </c>
      <c r="N789" s="45">
        <v>100</v>
      </c>
      <c r="O789" s="106"/>
      <c r="P789" s="42">
        <f t="shared" si="45"/>
        <v>100</v>
      </c>
      <c r="Q789" s="42">
        <f t="shared" si="46"/>
        <v>100</v>
      </c>
      <c r="R789" s="107"/>
      <c r="S789" s="108">
        <f>VLOOKUP(C789,'[7]Sumado depto y gestion incorp1'!$A$2:$C$297,3,FALSE)</f>
        <v>4292096000</v>
      </c>
      <c r="T789" s="108">
        <f>VLOOKUP(C789,'[7]Sumado depto y gestion incorp1'!$A$2:$D$297,4,FALSE)</f>
        <v>0</v>
      </c>
      <c r="U789" s="1">
        <f>VLOOKUP(C789,'[7]Sumado depto y gestion incorp1'!$A$2:$F$297,6,FALSE)</f>
        <v>1417554696</v>
      </c>
      <c r="V789" s="108">
        <f>VLOOKUP(C789,'[7]Sumado depto y gestion incorp1'!$A$2:$G$297,7,FALSE)</f>
        <v>0</v>
      </c>
      <c r="W789" s="1">
        <f t="shared" si="47"/>
        <v>4292096000</v>
      </c>
      <c r="X789" s="1">
        <f t="shared" si="48"/>
        <v>1417554696</v>
      </c>
      <c r="Y789" s="99"/>
    </row>
    <row r="790" spans="1:25" ht="30" x14ac:dyDescent="0.25">
      <c r="A790" s="103" t="s">
        <v>1849</v>
      </c>
      <c r="B790" s="72"/>
      <c r="C790" s="72"/>
      <c r="D790" s="104"/>
      <c r="E790" s="39"/>
      <c r="F790" s="47" t="s">
        <v>3575</v>
      </c>
      <c r="G790" s="41" t="s">
        <v>4028</v>
      </c>
      <c r="H790" s="40" t="s">
        <v>20</v>
      </c>
      <c r="I790" s="43">
        <v>12</v>
      </c>
      <c r="J790" s="44">
        <v>43009</v>
      </c>
      <c r="K790" s="105">
        <v>43009</v>
      </c>
      <c r="L790" s="105">
        <v>43100</v>
      </c>
      <c r="M790" s="42">
        <v>100</v>
      </c>
      <c r="N790" s="45">
        <v>100</v>
      </c>
      <c r="O790" s="106"/>
      <c r="P790" s="42">
        <f t="shared" si="45"/>
        <v>100</v>
      </c>
      <c r="Q790" s="42">
        <f t="shared" si="46"/>
        <v>100</v>
      </c>
      <c r="R790" s="107"/>
      <c r="S790" s="108"/>
      <c r="T790" s="108"/>
      <c r="U790" s="1"/>
      <c r="V790" s="108"/>
      <c r="W790" s="1"/>
      <c r="X790" s="1"/>
      <c r="Y790" s="99"/>
    </row>
    <row r="791" spans="1:25" ht="30" x14ac:dyDescent="0.25">
      <c r="A791" s="103" t="s">
        <v>1849</v>
      </c>
      <c r="B791" s="72"/>
      <c r="C791" s="72"/>
      <c r="D791" s="104"/>
      <c r="E791" s="39"/>
      <c r="F791" s="47" t="s">
        <v>3517</v>
      </c>
      <c r="G791" s="41" t="s">
        <v>135</v>
      </c>
      <c r="H791" s="40" t="s">
        <v>20</v>
      </c>
      <c r="I791" s="43">
        <v>12</v>
      </c>
      <c r="J791" s="44">
        <v>43009</v>
      </c>
      <c r="K791" s="105">
        <v>43009</v>
      </c>
      <c r="L791" s="105">
        <v>43100</v>
      </c>
      <c r="M791" s="42">
        <v>100</v>
      </c>
      <c r="N791" s="48">
        <v>100</v>
      </c>
      <c r="O791" s="106"/>
      <c r="P791" s="42">
        <f t="shared" si="45"/>
        <v>100</v>
      </c>
      <c r="Q791" s="42">
        <f t="shared" si="46"/>
        <v>100</v>
      </c>
      <c r="R791" s="107"/>
      <c r="S791" s="108"/>
      <c r="T791" s="108"/>
      <c r="U791" s="1"/>
      <c r="V791" s="108"/>
      <c r="W791" s="1"/>
      <c r="X791" s="1"/>
      <c r="Y791" s="99"/>
    </row>
    <row r="792" spans="1:25" ht="30" x14ac:dyDescent="0.25">
      <c r="A792" s="103" t="s">
        <v>1849</v>
      </c>
      <c r="B792" s="72"/>
      <c r="C792" s="72"/>
      <c r="D792" s="104"/>
      <c r="E792" s="39"/>
      <c r="F792" s="47" t="s">
        <v>3518</v>
      </c>
      <c r="G792" s="41" t="s">
        <v>4029</v>
      </c>
      <c r="H792" s="40" t="s">
        <v>20</v>
      </c>
      <c r="I792" s="43">
        <v>12</v>
      </c>
      <c r="J792" s="44">
        <v>43009</v>
      </c>
      <c r="K792" s="105">
        <v>43009</v>
      </c>
      <c r="L792" s="105">
        <v>43100</v>
      </c>
      <c r="M792" s="42">
        <v>100</v>
      </c>
      <c r="N792" s="48">
        <v>0</v>
      </c>
      <c r="O792" s="106"/>
      <c r="P792" s="42">
        <f t="shared" si="45"/>
        <v>0</v>
      </c>
      <c r="Q792" s="42">
        <f t="shared" si="46"/>
        <v>0</v>
      </c>
      <c r="R792" s="107"/>
      <c r="S792" s="108"/>
      <c r="T792" s="108"/>
      <c r="U792" s="1"/>
      <c r="V792" s="108"/>
      <c r="W792" s="1"/>
      <c r="X792" s="1"/>
      <c r="Y792" s="99"/>
    </row>
    <row r="793" spans="1:25" ht="30" x14ac:dyDescent="0.25">
      <c r="A793" s="103" t="s">
        <v>1849</v>
      </c>
      <c r="B793" s="72"/>
      <c r="C793" s="72"/>
      <c r="D793" s="104"/>
      <c r="E793" s="39"/>
      <c r="F793" s="47" t="s">
        <v>3519</v>
      </c>
      <c r="G793" s="41" t="s">
        <v>4030</v>
      </c>
      <c r="H793" s="40" t="s">
        <v>20</v>
      </c>
      <c r="I793" s="43">
        <v>12</v>
      </c>
      <c r="J793" s="44">
        <v>43009</v>
      </c>
      <c r="K793" s="105">
        <v>43009</v>
      </c>
      <c r="L793" s="105">
        <v>43100</v>
      </c>
      <c r="M793" s="42">
        <v>100</v>
      </c>
      <c r="N793" s="48">
        <v>100</v>
      </c>
      <c r="O793" s="106"/>
      <c r="P793" s="42">
        <f t="shared" si="45"/>
        <v>100</v>
      </c>
      <c r="Q793" s="42">
        <f t="shared" si="46"/>
        <v>100</v>
      </c>
      <c r="R793" s="107"/>
      <c r="S793" s="108"/>
      <c r="T793" s="108"/>
      <c r="U793" s="1"/>
      <c r="V793" s="108"/>
      <c r="W793" s="1"/>
      <c r="X793" s="1"/>
      <c r="Y793" s="99"/>
    </row>
    <row r="794" spans="1:25" ht="30" x14ac:dyDescent="0.25">
      <c r="A794" s="103" t="s">
        <v>1849</v>
      </c>
      <c r="B794" s="72"/>
      <c r="C794" s="72"/>
      <c r="D794" s="104"/>
      <c r="E794" s="39"/>
      <c r="F794" s="47" t="s">
        <v>3544</v>
      </c>
      <c r="G794" s="41" t="s">
        <v>4031</v>
      </c>
      <c r="H794" s="40" t="s">
        <v>20</v>
      </c>
      <c r="I794" s="43">
        <v>12</v>
      </c>
      <c r="J794" s="44">
        <v>43009</v>
      </c>
      <c r="K794" s="105">
        <v>43009</v>
      </c>
      <c r="L794" s="105">
        <v>43100</v>
      </c>
      <c r="M794" s="42">
        <v>100</v>
      </c>
      <c r="N794" s="48">
        <v>100</v>
      </c>
      <c r="O794" s="106"/>
      <c r="P794" s="42">
        <f t="shared" si="45"/>
        <v>100</v>
      </c>
      <c r="Q794" s="42">
        <f t="shared" si="46"/>
        <v>100</v>
      </c>
      <c r="R794" s="107"/>
      <c r="S794" s="108"/>
      <c r="T794" s="108"/>
      <c r="U794" s="1"/>
      <c r="V794" s="108"/>
      <c r="W794" s="1"/>
      <c r="X794" s="1"/>
      <c r="Y794" s="99"/>
    </row>
    <row r="795" spans="1:25" ht="30" x14ac:dyDescent="0.25">
      <c r="A795" s="103" t="s">
        <v>1849</v>
      </c>
      <c r="B795" s="72"/>
      <c r="C795" s="72"/>
      <c r="D795" s="104"/>
      <c r="E795" s="39"/>
      <c r="F795" s="47" t="s">
        <v>3545</v>
      </c>
      <c r="G795" s="41" t="s">
        <v>4032</v>
      </c>
      <c r="H795" s="40" t="s">
        <v>20</v>
      </c>
      <c r="I795" s="43">
        <v>2</v>
      </c>
      <c r="J795" s="44">
        <v>43009</v>
      </c>
      <c r="K795" s="105">
        <v>43009</v>
      </c>
      <c r="L795" s="105">
        <v>43100</v>
      </c>
      <c r="M795" s="42">
        <v>100</v>
      </c>
      <c r="N795" s="48">
        <v>0</v>
      </c>
      <c r="O795" s="106"/>
      <c r="P795" s="42">
        <f t="shared" si="45"/>
        <v>0</v>
      </c>
      <c r="Q795" s="42">
        <f t="shared" si="46"/>
        <v>0</v>
      </c>
      <c r="R795" s="107"/>
      <c r="S795" s="108"/>
      <c r="T795" s="108"/>
      <c r="U795" s="1"/>
      <c r="V795" s="108"/>
      <c r="W795" s="1"/>
      <c r="X795" s="1"/>
      <c r="Y795" s="99"/>
    </row>
    <row r="796" spans="1:25" ht="60" x14ac:dyDescent="0.25">
      <c r="A796" s="103" t="s">
        <v>1849</v>
      </c>
      <c r="B796" s="72" t="s">
        <v>3491</v>
      </c>
      <c r="C796" s="72" t="s">
        <v>137</v>
      </c>
      <c r="D796" s="104" t="s">
        <v>1869</v>
      </c>
      <c r="E796" s="39" t="s">
        <v>4033</v>
      </c>
      <c r="F796" s="47" t="s">
        <v>3540</v>
      </c>
      <c r="G796" s="41" t="s">
        <v>138</v>
      </c>
      <c r="H796" s="40" t="s">
        <v>9</v>
      </c>
      <c r="I796" s="43">
        <v>12</v>
      </c>
      <c r="J796" s="44">
        <v>43009</v>
      </c>
      <c r="K796" s="105">
        <v>43009</v>
      </c>
      <c r="L796" s="105">
        <v>43100</v>
      </c>
      <c r="M796" s="42">
        <v>100</v>
      </c>
      <c r="N796" s="48">
        <v>0</v>
      </c>
      <c r="O796" s="106">
        <v>0</v>
      </c>
      <c r="P796" s="42">
        <f t="shared" si="45"/>
        <v>0</v>
      </c>
      <c r="Q796" s="42">
        <f t="shared" si="46"/>
        <v>0</v>
      </c>
      <c r="R796" s="107"/>
      <c r="S796" s="108">
        <f>VLOOKUP(C796,'[7]Sumado depto y gestion incorp1'!$A$2:$C$297,3,FALSE)</f>
        <v>290000000</v>
      </c>
      <c r="T796" s="108">
        <f>VLOOKUP(C796,'[7]Sumado depto y gestion incorp1'!$A$2:$D$297,4,FALSE)</f>
        <v>0</v>
      </c>
      <c r="U796" s="1">
        <f>VLOOKUP(C796,'[7]Sumado depto y gestion incorp1'!$A$2:$F$297,6,FALSE)</f>
        <v>70456740</v>
      </c>
      <c r="V796" s="108">
        <f>VLOOKUP(C796,'[7]Sumado depto y gestion incorp1'!$A$2:$G$297,7,FALSE)</f>
        <v>0</v>
      </c>
      <c r="W796" s="1">
        <f t="shared" si="47"/>
        <v>290000000</v>
      </c>
      <c r="X796" s="1">
        <f t="shared" si="48"/>
        <v>70456740</v>
      </c>
      <c r="Y796" s="99"/>
    </row>
    <row r="797" spans="1:25" ht="30" x14ac:dyDescent="0.25">
      <c r="A797" s="103" t="s">
        <v>1849</v>
      </c>
      <c r="B797" s="72"/>
      <c r="C797" s="72"/>
      <c r="D797" s="104"/>
      <c r="E797" s="39"/>
      <c r="F797" s="47" t="s">
        <v>3537</v>
      </c>
      <c r="G797" s="41" t="s">
        <v>139</v>
      </c>
      <c r="H797" s="40" t="s">
        <v>9</v>
      </c>
      <c r="I797" s="43">
        <v>12</v>
      </c>
      <c r="J797" s="44">
        <v>43009</v>
      </c>
      <c r="K797" s="105">
        <v>43009</v>
      </c>
      <c r="L797" s="105">
        <v>43100</v>
      </c>
      <c r="M797" s="42">
        <v>100</v>
      </c>
      <c r="N797" s="48">
        <v>0</v>
      </c>
      <c r="O797" s="106">
        <v>0</v>
      </c>
      <c r="P797" s="42">
        <f t="shared" si="45"/>
        <v>0</v>
      </c>
      <c r="Q797" s="42">
        <f t="shared" si="46"/>
        <v>0</v>
      </c>
      <c r="R797" s="107"/>
      <c r="S797" s="108"/>
      <c r="T797" s="108"/>
      <c r="U797" s="1"/>
      <c r="V797" s="108"/>
      <c r="W797" s="1"/>
      <c r="X797" s="1"/>
      <c r="Y797" s="99"/>
    </row>
    <row r="798" spans="1:25" ht="30" x14ac:dyDescent="0.25">
      <c r="A798" s="103" t="s">
        <v>1849</v>
      </c>
      <c r="B798" s="72"/>
      <c r="C798" s="72"/>
      <c r="D798" s="104"/>
      <c r="E798" s="39"/>
      <c r="F798" s="47" t="s">
        <v>3575</v>
      </c>
      <c r="G798" s="41" t="s">
        <v>140</v>
      </c>
      <c r="H798" s="40" t="s">
        <v>9</v>
      </c>
      <c r="I798" s="43">
        <v>12</v>
      </c>
      <c r="J798" s="44">
        <v>43009</v>
      </c>
      <c r="K798" s="105">
        <v>43009</v>
      </c>
      <c r="L798" s="105">
        <v>43100</v>
      </c>
      <c r="M798" s="42">
        <v>100</v>
      </c>
      <c r="N798" s="48">
        <v>0</v>
      </c>
      <c r="O798" s="106">
        <v>0</v>
      </c>
      <c r="P798" s="42">
        <f t="shared" si="45"/>
        <v>0</v>
      </c>
      <c r="Q798" s="42">
        <f t="shared" si="46"/>
        <v>0</v>
      </c>
      <c r="R798" s="107"/>
      <c r="S798" s="108"/>
      <c r="T798" s="108"/>
      <c r="U798" s="1"/>
      <c r="V798" s="108"/>
      <c r="W798" s="1"/>
      <c r="X798" s="1"/>
      <c r="Y798" s="99"/>
    </row>
    <row r="799" spans="1:25" ht="30" x14ac:dyDescent="0.25">
      <c r="A799" s="103" t="s">
        <v>1849</v>
      </c>
      <c r="B799" s="72"/>
      <c r="C799" s="72"/>
      <c r="D799" s="104"/>
      <c r="E799" s="39"/>
      <c r="F799" s="47" t="s">
        <v>3517</v>
      </c>
      <c r="G799" s="41" t="s">
        <v>141</v>
      </c>
      <c r="H799" s="40" t="s">
        <v>9</v>
      </c>
      <c r="I799" s="43">
        <v>12</v>
      </c>
      <c r="J799" s="44">
        <v>43009</v>
      </c>
      <c r="K799" s="105">
        <v>43009</v>
      </c>
      <c r="L799" s="105">
        <v>43100</v>
      </c>
      <c r="M799" s="42">
        <v>100</v>
      </c>
      <c r="N799" s="48">
        <v>0</v>
      </c>
      <c r="O799" s="106">
        <v>0</v>
      </c>
      <c r="P799" s="42">
        <f t="shared" si="45"/>
        <v>0</v>
      </c>
      <c r="Q799" s="42">
        <f t="shared" si="46"/>
        <v>0</v>
      </c>
      <c r="R799" s="107"/>
      <c r="S799" s="108"/>
      <c r="T799" s="108"/>
      <c r="U799" s="1"/>
      <c r="V799" s="108"/>
      <c r="W799" s="1"/>
      <c r="X799" s="1"/>
      <c r="Y799" s="99"/>
    </row>
    <row r="800" spans="1:25" ht="30" x14ac:dyDescent="0.25">
      <c r="A800" s="103" t="s">
        <v>1849</v>
      </c>
      <c r="B800" s="72"/>
      <c r="C800" s="72"/>
      <c r="D800" s="104"/>
      <c r="E800" s="39"/>
      <c r="F800" s="47" t="s">
        <v>3518</v>
      </c>
      <c r="G800" s="41" t="s">
        <v>142</v>
      </c>
      <c r="H800" s="40" t="s">
        <v>9</v>
      </c>
      <c r="I800" s="43">
        <v>12</v>
      </c>
      <c r="J800" s="44">
        <v>43009</v>
      </c>
      <c r="K800" s="105">
        <v>43009</v>
      </c>
      <c r="L800" s="105">
        <v>43100</v>
      </c>
      <c r="M800" s="42">
        <v>100</v>
      </c>
      <c r="N800" s="48">
        <v>20</v>
      </c>
      <c r="O800" s="106">
        <v>4.3</v>
      </c>
      <c r="P800" s="42">
        <f t="shared" si="45"/>
        <v>24.3</v>
      </c>
      <c r="Q800" s="42">
        <f t="shared" si="46"/>
        <v>24.3</v>
      </c>
      <c r="R800" s="107"/>
      <c r="S800" s="108"/>
      <c r="T800" s="108"/>
      <c r="U800" s="1"/>
      <c r="V800" s="108"/>
      <c r="W800" s="1"/>
      <c r="X800" s="1"/>
      <c r="Y800" s="99"/>
    </row>
    <row r="801" spans="1:25" ht="56.25" customHeight="1" x14ac:dyDescent="0.25">
      <c r="A801" s="103" t="s">
        <v>1849</v>
      </c>
      <c r="B801" s="72" t="s">
        <v>3491</v>
      </c>
      <c r="C801" s="72" t="s">
        <v>143</v>
      </c>
      <c r="D801" s="104" t="s">
        <v>1870</v>
      </c>
      <c r="E801" s="39" t="s">
        <v>4034</v>
      </c>
      <c r="F801" s="47" t="s">
        <v>3540</v>
      </c>
      <c r="G801" s="41" t="s">
        <v>144</v>
      </c>
      <c r="H801" s="40" t="s">
        <v>9</v>
      </c>
      <c r="I801" s="43">
        <v>12</v>
      </c>
      <c r="J801" s="44">
        <v>43009</v>
      </c>
      <c r="K801" s="105">
        <v>43009</v>
      </c>
      <c r="L801" s="105">
        <v>43100</v>
      </c>
      <c r="M801" s="42">
        <v>100</v>
      </c>
      <c r="N801" s="48">
        <v>0</v>
      </c>
      <c r="O801" s="106">
        <v>0</v>
      </c>
      <c r="P801" s="42">
        <f t="shared" si="45"/>
        <v>0</v>
      </c>
      <c r="Q801" s="42">
        <f t="shared" si="46"/>
        <v>0</v>
      </c>
      <c r="R801" s="107"/>
      <c r="S801" s="108">
        <f>VLOOKUP(C801,'[7]Sumado depto y gestion incorp1'!$A$2:$C$297,3,FALSE)</f>
        <v>5000000000</v>
      </c>
      <c r="T801" s="108">
        <f>VLOOKUP(C801,'[7]Sumado depto y gestion incorp1'!$A$2:$D$297,4,FALSE)</f>
        <v>0</v>
      </c>
      <c r="U801" s="1">
        <f>VLOOKUP(C801,'[7]Sumado depto y gestion incorp1'!$A$2:$F$297,6,FALSE)</f>
        <v>0</v>
      </c>
      <c r="V801" s="108">
        <f>VLOOKUP(C801,'[7]Sumado depto y gestion incorp1'!$A$2:$G$297,7,FALSE)</f>
        <v>0</v>
      </c>
      <c r="W801" s="1">
        <f t="shared" si="47"/>
        <v>5000000000</v>
      </c>
      <c r="X801" s="1">
        <f t="shared" si="48"/>
        <v>0</v>
      </c>
      <c r="Y801" s="99"/>
    </row>
    <row r="802" spans="1:25" ht="45" x14ac:dyDescent="0.25">
      <c r="A802" s="103" t="s">
        <v>1849</v>
      </c>
      <c r="B802" s="72" t="s">
        <v>3491</v>
      </c>
      <c r="C802" s="72" t="s">
        <v>8201</v>
      </c>
      <c r="D802" s="104" t="s">
        <v>4868</v>
      </c>
      <c r="E802" s="39" t="s">
        <v>8202</v>
      </c>
      <c r="F802" s="47"/>
      <c r="G802" s="41" t="s">
        <v>4870</v>
      </c>
      <c r="H802" s="40" t="s">
        <v>20</v>
      </c>
      <c r="I802" s="43">
        <v>12</v>
      </c>
      <c r="J802" s="44">
        <v>43009</v>
      </c>
      <c r="K802" s="105">
        <v>43009</v>
      </c>
      <c r="L802" s="105">
        <v>43100</v>
      </c>
      <c r="M802" s="42">
        <v>100</v>
      </c>
      <c r="N802" s="48">
        <v>0</v>
      </c>
      <c r="O802" s="106">
        <v>100</v>
      </c>
      <c r="P802" s="42">
        <f t="shared" si="45"/>
        <v>100</v>
      </c>
      <c r="Q802" s="42">
        <f t="shared" si="46"/>
        <v>100</v>
      </c>
      <c r="R802" s="107"/>
      <c r="S802" s="108">
        <f>VLOOKUP(C802,'[7]Sumado depto y gestion incorp1'!$A$2:$C$297,3,FALSE)</f>
        <v>7000000000</v>
      </c>
      <c r="T802" s="108">
        <f>VLOOKUP(C802,'[7]Sumado depto y gestion incorp1'!$A$2:$D$297,4,FALSE)</f>
        <v>0</v>
      </c>
      <c r="U802" s="1">
        <f>VLOOKUP(C802,'[7]Sumado depto y gestion incorp1'!$A$2:$F$297,6,FALSE)</f>
        <v>6999999772</v>
      </c>
      <c r="V802" s="108">
        <f>VLOOKUP(C802,'[7]Sumado depto y gestion incorp1'!$A$2:$G$297,7,FALSE)</f>
        <v>0</v>
      </c>
      <c r="W802" s="1">
        <f t="shared" si="47"/>
        <v>7000000000</v>
      </c>
      <c r="X802" s="1">
        <f t="shared" si="48"/>
        <v>6999999772</v>
      </c>
      <c r="Y802" s="99"/>
    </row>
    <row r="803" spans="1:25" ht="45" x14ac:dyDescent="0.25">
      <c r="A803" s="103" t="s">
        <v>1850</v>
      </c>
      <c r="B803" s="72" t="s">
        <v>3601</v>
      </c>
      <c r="C803" s="72" t="s">
        <v>147</v>
      </c>
      <c r="D803" s="104" t="s">
        <v>1649</v>
      </c>
      <c r="E803" s="46" t="s">
        <v>3602</v>
      </c>
      <c r="F803" s="47" t="s">
        <v>3575</v>
      </c>
      <c r="G803" s="41" t="s">
        <v>148</v>
      </c>
      <c r="H803" s="40" t="s">
        <v>9</v>
      </c>
      <c r="I803" s="43">
        <v>12</v>
      </c>
      <c r="J803" s="44">
        <v>43009</v>
      </c>
      <c r="K803" s="105">
        <v>43009</v>
      </c>
      <c r="L803" s="105">
        <v>43100</v>
      </c>
      <c r="M803" s="42">
        <v>1</v>
      </c>
      <c r="N803" s="42">
        <v>1</v>
      </c>
      <c r="O803" s="113"/>
      <c r="P803" s="42">
        <f>N803+O803</f>
        <v>1</v>
      </c>
      <c r="Q803" s="42">
        <f t="shared" si="46"/>
        <v>100</v>
      </c>
      <c r="R803" s="107"/>
      <c r="S803" s="108">
        <f>VLOOKUP(C803,'[7]Sumado depto y gestion incorp1'!$A$2:$C$297,3,FALSE)</f>
        <v>145131282</v>
      </c>
      <c r="T803" s="108">
        <f>VLOOKUP(C803,'[7]Sumado depto y gestion incorp1'!$A$2:$D$297,4,FALSE)</f>
        <v>0</v>
      </c>
      <c r="U803" s="1">
        <f>VLOOKUP(C803,'[7]Sumado depto y gestion incorp1'!$A$2:$F$297,6,FALSE)</f>
        <v>66063142</v>
      </c>
      <c r="V803" s="108">
        <f>VLOOKUP(C803,'[7]Sumado depto y gestion incorp1'!$A$2:$G$297,7,FALSE)</f>
        <v>0</v>
      </c>
      <c r="W803" s="1">
        <f t="shared" si="47"/>
        <v>145131282</v>
      </c>
      <c r="X803" s="1">
        <f t="shared" si="48"/>
        <v>66063142</v>
      </c>
      <c r="Y803" s="99"/>
    </row>
    <row r="804" spans="1:25" ht="30" x14ac:dyDescent="0.25">
      <c r="A804" s="103" t="s">
        <v>1850</v>
      </c>
      <c r="B804" s="72"/>
      <c r="C804" s="72"/>
      <c r="D804" s="104"/>
      <c r="E804" s="39"/>
      <c r="F804" s="47" t="s">
        <v>3517</v>
      </c>
      <c r="G804" s="41" t="s">
        <v>149</v>
      </c>
      <c r="H804" s="40" t="s">
        <v>9</v>
      </c>
      <c r="I804" s="43">
        <v>12</v>
      </c>
      <c r="J804" s="44">
        <v>43009</v>
      </c>
      <c r="K804" s="105">
        <v>43009</v>
      </c>
      <c r="L804" s="105">
        <v>43100</v>
      </c>
      <c r="M804" s="42">
        <v>1</v>
      </c>
      <c r="N804" s="42">
        <v>1</v>
      </c>
      <c r="O804" s="113"/>
      <c r="P804" s="42">
        <f t="shared" ref="P804:P867" si="49">N804+O804</f>
        <v>1</v>
      </c>
      <c r="Q804" s="42">
        <f t="shared" si="46"/>
        <v>100</v>
      </c>
      <c r="R804" s="107"/>
      <c r="S804" s="108"/>
      <c r="T804" s="108"/>
      <c r="U804" s="1"/>
      <c r="V804" s="108"/>
      <c r="W804" s="1"/>
      <c r="X804" s="1"/>
      <c r="Y804" s="99"/>
    </row>
    <row r="805" spans="1:25" ht="45" x14ac:dyDescent="0.25">
      <c r="A805" s="103" t="s">
        <v>1850</v>
      </c>
      <c r="B805" s="72" t="s">
        <v>3601</v>
      </c>
      <c r="C805" s="72" t="s">
        <v>150</v>
      </c>
      <c r="D805" s="104" t="s">
        <v>1650</v>
      </c>
      <c r="E805" s="46" t="s">
        <v>3603</v>
      </c>
      <c r="F805" s="47" t="s">
        <v>3575</v>
      </c>
      <c r="G805" s="41" t="s">
        <v>151</v>
      </c>
      <c r="H805" s="40" t="s">
        <v>9</v>
      </c>
      <c r="I805" s="43">
        <v>12</v>
      </c>
      <c r="J805" s="44">
        <v>43009</v>
      </c>
      <c r="K805" s="105">
        <v>43009</v>
      </c>
      <c r="L805" s="105">
        <v>43100</v>
      </c>
      <c r="M805" s="42">
        <v>1</v>
      </c>
      <c r="N805" s="42">
        <v>0.75</v>
      </c>
      <c r="O805" s="113">
        <v>0.25</v>
      </c>
      <c r="P805" s="42">
        <f t="shared" si="49"/>
        <v>1</v>
      </c>
      <c r="Q805" s="42">
        <f t="shared" si="46"/>
        <v>100</v>
      </c>
      <c r="R805" s="107"/>
      <c r="S805" s="108">
        <f>VLOOKUP(C805,'[7]Sumado depto y gestion incorp1'!$A$2:$C$297,3,FALSE)</f>
        <v>135131282</v>
      </c>
      <c r="T805" s="108">
        <f>VLOOKUP(C805,'[7]Sumado depto y gestion incorp1'!$A$2:$D$297,4,FALSE)</f>
        <v>0</v>
      </c>
      <c r="U805" s="1">
        <f>VLOOKUP(C805,'[7]Sumado depto y gestion incorp1'!$A$2:$F$297,6,FALSE)</f>
        <v>106607041</v>
      </c>
      <c r="V805" s="108">
        <f>VLOOKUP(C805,'[7]Sumado depto y gestion incorp1'!$A$2:$G$297,7,FALSE)</f>
        <v>0</v>
      </c>
      <c r="W805" s="1">
        <f t="shared" si="47"/>
        <v>135131282</v>
      </c>
      <c r="X805" s="1">
        <f t="shared" si="48"/>
        <v>106607041</v>
      </c>
      <c r="Y805" s="99"/>
    </row>
    <row r="806" spans="1:25" ht="30" x14ac:dyDescent="0.25">
      <c r="A806" s="103" t="s">
        <v>1850</v>
      </c>
      <c r="B806" s="72"/>
      <c r="C806" s="72"/>
      <c r="D806" s="104"/>
      <c r="E806" s="39"/>
      <c r="F806" s="47" t="s">
        <v>3517</v>
      </c>
      <c r="G806" s="41" t="s">
        <v>152</v>
      </c>
      <c r="H806" s="40" t="s">
        <v>9</v>
      </c>
      <c r="I806" s="43">
        <v>12</v>
      </c>
      <c r="J806" s="44">
        <v>43009</v>
      </c>
      <c r="K806" s="105">
        <v>43009</v>
      </c>
      <c r="L806" s="105">
        <v>43100</v>
      </c>
      <c r="M806" s="42">
        <v>1</v>
      </c>
      <c r="N806" s="42">
        <v>1</v>
      </c>
      <c r="O806" s="113"/>
      <c r="P806" s="42">
        <f t="shared" si="49"/>
        <v>1</v>
      </c>
      <c r="Q806" s="42">
        <f t="shared" si="46"/>
        <v>100</v>
      </c>
      <c r="R806" s="107"/>
      <c r="S806" s="108"/>
      <c r="T806" s="108"/>
      <c r="U806" s="1"/>
      <c r="V806" s="108"/>
      <c r="W806" s="1"/>
      <c r="X806" s="1"/>
      <c r="Y806" s="99"/>
    </row>
    <row r="807" spans="1:25" ht="30" x14ac:dyDescent="0.25">
      <c r="A807" s="103" t="s">
        <v>1850</v>
      </c>
      <c r="B807" s="72"/>
      <c r="C807" s="72"/>
      <c r="D807" s="104"/>
      <c r="E807" s="39"/>
      <c r="F807" s="47" t="s">
        <v>3546</v>
      </c>
      <c r="G807" s="41" t="s">
        <v>153</v>
      </c>
      <c r="H807" s="40" t="s">
        <v>3521</v>
      </c>
      <c r="I807" s="43">
        <v>12</v>
      </c>
      <c r="J807" s="44">
        <v>43009</v>
      </c>
      <c r="K807" s="105">
        <v>43009</v>
      </c>
      <c r="L807" s="105">
        <v>43100</v>
      </c>
      <c r="M807" s="42">
        <v>1</v>
      </c>
      <c r="N807" s="42">
        <v>1</v>
      </c>
      <c r="O807" s="113"/>
      <c r="P807" s="42">
        <f t="shared" si="49"/>
        <v>1</v>
      </c>
      <c r="Q807" s="42">
        <f t="shared" si="46"/>
        <v>100</v>
      </c>
      <c r="R807" s="107"/>
      <c r="S807" s="108"/>
      <c r="T807" s="108"/>
      <c r="U807" s="1"/>
      <c r="V807" s="108"/>
      <c r="W807" s="1"/>
      <c r="X807" s="1"/>
      <c r="Y807" s="99"/>
    </row>
    <row r="808" spans="1:25" ht="30" x14ac:dyDescent="0.25">
      <c r="A808" s="103" t="s">
        <v>1850</v>
      </c>
      <c r="B808" s="72"/>
      <c r="C808" s="72"/>
      <c r="D808" s="104"/>
      <c r="E808" s="39"/>
      <c r="F808" s="47" t="s">
        <v>3520</v>
      </c>
      <c r="G808" s="41" t="s">
        <v>23</v>
      </c>
      <c r="H808" s="40" t="s">
        <v>3521</v>
      </c>
      <c r="I808" s="43">
        <v>12</v>
      </c>
      <c r="J808" s="44">
        <v>43009</v>
      </c>
      <c r="K808" s="105">
        <v>43009</v>
      </c>
      <c r="L808" s="105">
        <v>43100</v>
      </c>
      <c r="M808" s="42">
        <v>1</v>
      </c>
      <c r="N808" s="42">
        <v>0.7</v>
      </c>
      <c r="O808" s="113">
        <v>0.3</v>
      </c>
      <c r="P808" s="42">
        <f t="shared" si="49"/>
        <v>1</v>
      </c>
      <c r="Q808" s="42">
        <f t="shared" si="46"/>
        <v>100</v>
      </c>
      <c r="R808" s="107"/>
      <c r="S808" s="108"/>
      <c r="T808" s="108"/>
      <c r="U808" s="1"/>
      <c r="V808" s="108"/>
      <c r="W808" s="1"/>
      <c r="X808" s="1"/>
      <c r="Y808" s="99"/>
    </row>
    <row r="809" spans="1:25" ht="60" x14ac:dyDescent="0.25">
      <c r="A809" s="103" t="s">
        <v>1850</v>
      </c>
      <c r="B809" s="72" t="s">
        <v>3601</v>
      </c>
      <c r="C809" s="72" t="s">
        <v>154</v>
      </c>
      <c r="D809" s="104" t="s">
        <v>1651</v>
      </c>
      <c r="E809" s="46" t="s">
        <v>3604</v>
      </c>
      <c r="F809" s="47" t="s">
        <v>3537</v>
      </c>
      <c r="G809" s="41" t="s">
        <v>155</v>
      </c>
      <c r="H809" s="40" t="s">
        <v>9</v>
      </c>
      <c r="I809" s="43">
        <v>12</v>
      </c>
      <c r="J809" s="44">
        <v>43009</v>
      </c>
      <c r="K809" s="105">
        <v>43009</v>
      </c>
      <c r="L809" s="105">
        <v>43100</v>
      </c>
      <c r="M809" s="42">
        <v>1</v>
      </c>
      <c r="N809" s="42">
        <v>0.9</v>
      </c>
      <c r="O809" s="113">
        <v>0.1</v>
      </c>
      <c r="P809" s="42">
        <f t="shared" si="49"/>
        <v>1</v>
      </c>
      <c r="Q809" s="42">
        <f t="shared" si="46"/>
        <v>100</v>
      </c>
      <c r="R809" s="107"/>
      <c r="S809" s="108">
        <f>VLOOKUP(C809,'[7]Sumado depto y gestion incorp1'!$A$2:$C$297,3,FALSE)</f>
        <v>40000000</v>
      </c>
      <c r="T809" s="108">
        <f>VLOOKUP(C809,'[7]Sumado depto y gestion incorp1'!$A$2:$D$297,4,FALSE)</f>
        <v>0</v>
      </c>
      <c r="U809" s="1">
        <f>VLOOKUP(C809,'[7]Sumado depto y gestion incorp1'!$A$2:$F$297,6,FALSE)</f>
        <v>23857920</v>
      </c>
      <c r="V809" s="108">
        <f>VLOOKUP(C809,'[7]Sumado depto y gestion incorp1'!$A$2:$G$297,7,FALSE)</f>
        <v>0</v>
      </c>
      <c r="W809" s="1">
        <f t="shared" si="47"/>
        <v>40000000</v>
      </c>
      <c r="X809" s="1">
        <f t="shared" si="48"/>
        <v>23857920</v>
      </c>
      <c r="Y809" s="99"/>
    </row>
    <row r="810" spans="1:25" ht="45" x14ac:dyDescent="0.25">
      <c r="A810" s="103" t="s">
        <v>1850</v>
      </c>
      <c r="B810" s="72" t="s">
        <v>3605</v>
      </c>
      <c r="C810" s="129" t="s">
        <v>157</v>
      </c>
      <c r="D810" s="104" t="s">
        <v>156</v>
      </c>
      <c r="E810" s="39" t="s">
        <v>3606</v>
      </c>
      <c r="F810" s="47" t="s">
        <v>3540</v>
      </c>
      <c r="G810" s="41" t="s">
        <v>158</v>
      </c>
      <c r="H810" s="40" t="s">
        <v>9</v>
      </c>
      <c r="I810" s="43">
        <v>9</v>
      </c>
      <c r="J810" s="44">
        <v>43009</v>
      </c>
      <c r="K810" s="105">
        <v>43009</v>
      </c>
      <c r="L810" s="105">
        <v>43100</v>
      </c>
      <c r="M810" s="42">
        <v>1</v>
      </c>
      <c r="N810" s="42">
        <v>0.66</v>
      </c>
      <c r="O810" s="113">
        <v>0.34</v>
      </c>
      <c r="P810" s="42">
        <f t="shared" si="49"/>
        <v>1</v>
      </c>
      <c r="Q810" s="42">
        <f t="shared" si="46"/>
        <v>100</v>
      </c>
      <c r="R810" s="107"/>
      <c r="S810" s="108"/>
      <c r="T810" s="108"/>
      <c r="U810" s="1"/>
      <c r="V810" s="108"/>
      <c r="W810" s="1">
        <f t="shared" si="47"/>
        <v>0</v>
      </c>
      <c r="X810" s="1">
        <f t="shared" si="48"/>
        <v>0</v>
      </c>
      <c r="Y810" s="99"/>
    </row>
    <row r="811" spans="1:25" ht="30" x14ac:dyDescent="0.25">
      <c r="A811" s="103" t="s">
        <v>1850</v>
      </c>
      <c r="B811" s="72"/>
      <c r="C811" s="72"/>
      <c r="D811" s="104"/>
      <c r="E811" s="39"/>
      <c r="F811" s="47" t="s">
        <v>3537</v>
      </c>
      <c r="G811" s="41" t="s">
        <v>159</v>
      </c>
      <c r="H811" s="40" t="s">
        <v>9</v>
      </c>
      <c r="I811" s="43">
        <v>9</v>
      </c>
      <c r="J811" s="44">
        <v>43009</v>
      </c>
      <c r="K811" s="105">
        <v>43009</v>
      </c>
      <c r="L811" s="105">
        <v>43100</v>
      </c>
      <c r="M811" s="42">
        <v>1</v>
      </c>
      <c r="N811" s="42">
        <v>0.11</v>
      </c>
      <c r="O811" s="113">
        <v>0.33</v>
      </c>
      <c r="P811" s="42">
        <f t="shared" si="49"/>
        <v>0.44</v>
      </c>
      <c r="Q811" s="42">
        <f t="shared" si="46"/>
        <v>44</v>
      </c>
      <c r="R811" s="107"/>
      <c r="S811" s="108"/>
      <c r="T811" s="108"/>
      <c r="U811" s="1"/>
      <c r="V811" s="108"/>
      <c r="W811" s="1"/>
      <c r="X811" s="1"/>
      <c r="Y811" s="99"/>
    </row>
    <row r="812" spans="1:25" ht="30" x14ac:dyDescent="0.25">
      <c r="A812" s="103" t="s">
        <v>1850</v>
      </c>
      <c r="B812" s="72"/>
      <c r="C812" s="72"/>
      <c r="D812" s="104"/>
      <c r="E812" s="39"/>
      <c r="F812" s="47" t="s">
        <v>3575</v>
      </c>
      <c r="G812" s="41" t="s">
        <v>160</v>
      </c>
      <c r="H812" s="40" t="s">
        <v>9</v>
      </c>
      <c r="I812" s="43">
        <v>9</v>
      </c>
      <c r="J812" s="44">
        <v>43009</v>
      </c>
      <c r="K812" s="105">
        <v>43009</v>
      </c>
      <c r="L812" s="105">
        <v>43100</v>
      </c>
      <c r="M812" s="42">
        <v>1</v>
      </c>
      <c r="N812" s="42">
        <v>0</v>
      </c>
      <c r="O812" s="113">
        <v>0.11</v>
      </c>
      <c r="P812" s="42">
        <f t="shared" si="49"/>
        <v>0.11</v>
      </c>
      <c r="Q812" s="42">
        <f t="shared" si="46"/>
        <v>11</v>
      </c>
      <c r="R812" s="107"/>
      <c r="S812" s="108"/>
      <c r="T812" s="108"/>
      <c r="U812" s="1"/>
      <c r="V812" s="108"/>
      <c r="W812" s="1"/>
      <c r="X812" s="1"/>
      <c r="Y812" s="99"/>
    </row>
    <row r="813" spans="1:25" ht="30" x14ac:dyDescent="0.25">
      <c r="A813" s="103" t="s">
        <v>1850</v>
      </c>
      <c r="B813" s="72"/>
      <c r="C813" s="72"/>
      <c r="D813" s="104"/>
      <c r="E813" s="39"/>
      <c r="F813" s="47" t="s">
        <v>3517</v>
      </c>
      <c r="G813" s="41" t="s">
        <v>161</v>
      </c>
      <c r="H813" s="40" t="s">
        <v>9</v>
      </c>
      <c r="I813" s="43">
        <v>9</v>
      </c>
      <c r="J813" s="44">
        <v>43009</v>
      </c>
      <c r="K813" s="105">
        <v>43009</v>
      </c>
      <c r="L813" s="105">
        <v>43100</v>
      </c>
      <c r="M813" s="42">
        <v>1</v>
      </c>
      <c r="N813" s="42">
        <v>0.11</v>
      </c>
      <c r="O813" s="113">
        <v>0.33</v>
      </c>
      <c r="P813" s="42">
        <f t="shared" si="49"/>
        <v>0.44</v>
      </c>
      <c r="Q813" s="42">
        <f t="shared" si="46"/>
        <v>44</v>
      </c>
      <c r="R813" s="107"/>
      <c r="S813" s="108"/>
      <c r="T813" s="108"/>
      <c r="U813" s="1"/>
      <c r="V813" s="108"/>
      <c r="W813" s="1"/>
      <c r="X813" s="1"/>
      <c r="Y813" s="99"/>
    </row>
    <row r="814" spans="1:25" ht="30" x14ac:dyDescent="0.25">
      <c r="A814" s="103" t="s">
        <v>1850</v>
      </c>
      <c r="B814" s="72"/>
      <c r="C814" s="72"/>
      <c r="D814" s="104"/>
      <c r="E814" s="39"/>
      <c r="F814" s="47" t="s">
        <v>3518</v>
      </c>
      <c r="G814" s="41" t="s">
        <v>162</v>
      </c>
      <c r="H814" s="40" t="s">
        <v>9</v>
      </c>
      <c r="I814" s="43">
        <v>9</v>
      </c>
      <c r="J814" s="44">
        <v>43009</v>
      </c>
      <c r="K814" s="105">
        <v>43009</v>
      </c>
      <c r="L814" s="105">
        <v>43100</v>
      </c>
      <c r="M814" s="42">
        <v>1</v>
      </c>
      <c r="N814" s="42">
        <v>0.66</v>
      </c>
      <c r="O814" s="113">
        <v>0.34</v>
      </c>
      <c r="P814" s="42">
        <f t="shared" si="49"/>
        <v>1</v>
      </c>
      <c r="Q814" s="42">
        <f t="shared" si="46"/>
        <v>100</v>
      </c>
      <c r="R814" s="107"/>
      <c r="S814" s="108"/>
      <c r="T814" s="108"/>
      <c r="U814" s="1"/>
      <c r="V814" s="108"/>
      <c r="W814" s="1"/>
      <c r="X814" s="1"/>
      <c r="Y814" s="99"/>
    </row>
    <row r="815" spans="1:25" ht="45" x14ac:dyDescent="0.25">
      <c r="A815" s="103" t="s">
        <v>1911</v>
      </c>
      <c r="B815" s="72" t="s">
        <v>3908</v>
      </c>
      <c r="C815" s="72" t="s">
        <v>912</v>
      </c>
      <c r="D815" s="104" t="s">
        <v>1888</v>
      </c>
      <c r="E815" s="39" t="s">
        <v>3909</v>
      </c>
      <c r="F815" s="47" t="s">
        <v>3545</v>
      </c>
      <c r="G815" s="41" t="s">
        <v>913</v>
      </c>
      <c r="H815" s="40" t="s">
        <v>20</v>
      </c>
      <c r="I815" s="43">
        <v>12</v>
      </c>
      <c r="J815" s="44">
        <v>43009</v>
      </c>
      <c r="K815" s="105">
        <v>43009</v>
      </c>
      <c r="L815" s="105">
        <v>43100</v>
      </c>
      <c r="M815" s="42">
        <v>27</v>
      </c>
      <c r="N815" s="48">
        <v>0</v>
      </c>
      <c r="O815" s="106"/>
      <c r="P815" s="42">
        <f t="shared" si="49"/>
        <v>0</v>
      </c>
      <c r="Q815" s="42">
        <f t="shared" si="46"/>
        <v>0</v>
      </c>
      <c r="R815" s="107"/>
      <c r="S815" s="108">
        <f>VLOOKUP(C815,'[7]Sumado depto y gestion incorp1'!$A$2:$C$297,3,FALSE)</f>
        <v>5086063092</v>
      </c>
      <c r="T815" s="108">
        <f>VLOOKUP(C815,'[7]Sumado depto y gestion incorp1'!$A$2:$D$297,4,FALSE)</f>
        <v>0</v>
      </c>
      <c r="U815" s="1">
        <f>VLOOKUP(C815,'[7]Sumado depto y gestion incorp1'!$A$2:$F$297,6,FALSE)</f>
        <v>2795088060</v>
      </c>
      <c r="V815" s="108">
        <f>VLOOKUP(C815,'[7]Sumado depto y gestion incorp1'!$A$2:$G$297,7,FALSE)</f>
        <v>0</v>
      </c>
      <c r="W815" s="1">
        <f t="shared" si="47"/>
        <v>5086063092</v>
      </c>
      <c r="X815" s="1">
        <f t="shared" si="48"/>
        <v>2795088060</v>
      </c>
      <c r="Y815" s="99"/>
    </row>
    <row r="816" spans="1:25" x14ac:dyDescent="0.25">
      <c r="A816" s="103" t="s">
        <v>1911</v>
      </c>
      <c r="B816" s="72"/>
      <c r="C816" s="72"/>
      <c r="D816" s="104"/>
      <c r="E816" s="39"/>
      <c r="F816" s="47" t="s">
        <v>3546</v>
      </c>
      <c r="G816" s="41" t="s">
        <v>914</v>
      </c>
      <c r="H816" s="40" t="s">
        <v>20</v>
      </c>
      <c r="I816" s="43">
        <v>12</v>
      </c>
      <c r="J816" s="44">
        <v>43009</v>
      </c>
      <c r="K816" s="105">
        <v>43009</v>
      </c>
      <c r="L816" s="105">
        <v>43100</v>
      </c>
      <c r="M816" s="42">
        <v>100</v>
      </c>
      <c r="N816" s="48">
        <v>0</v>
      </c>
      <c r="O816" s="106"/>
      <c r="P816" s="42">
        <f t="shared" si="49"/>
        <v>0</v>
      </c>
      <c r="Q816" s="42">
        <f t="shared" si="46"/>
        <v>0</v>
      </c>
      <c r="R816" s="107"/>
      <c r="S816" s="108"/>
      <c r="T816" s="108"/>
      <c r="U816" s="1"/>
      <c r="V816" s="108"/>
      <c r="W816" s="1"/>
      <c r="X816" s="1"/>
      <c r="Y816" s="99"/>
    </row>
    <row r="817" spans="1:25" x14ac:dyDescent="0.25">
      <c r="A817" s="103" t="s">
        <v>1911</v>
      </c>
      <c r="B817" s="72"/>
      <c r="C817" s="72"/>
      <c r="D817" s="104"/>
      <c r="E817" s="39"/>
      <c r="F817" s="47" t="s">
        <v>3520</v>
      </c>
      <c r="G817" s="41" t="s">
        <v>915</v>
      </c>
      <c r="H817" s="40" t="s">
        <v>20</v>
      </c>
      <c r="I817" s="43">
        <v>12</v>
      </c>
      <c r="J817" s="44">
        <v>43009</v>
      </c>
      <c r="K817" s="105">
        <v>43009</v>
      </c>
      <c r="L817" s="105">
        <v>43100</v>
      </c>
      <c r="M817" s="42">
        <v>50</v>
      </c>
      <c r="N817" s="48">
        <v>0</v>
      </c>
      <c r="O817" s="106"/>
      <c r="P817" s="42">
        <f t="shared" si="49"/>
        <v>0</v>
      </c>
      <c r="Q817" s="42">
        <f t="shared" si="46"/>
        <v>0</v>
      </c>
      <c r="R817" s="107"/>
      <c r="S817" s="108"/>
      <c r="T817" s="108"/>
      <c r="U817" s="1"/>
      <c r="V817" s="108"/>
      <c r="W817" s="1"/>
      <c r="X817" s="1"/>
      <c r="Y817" s="99"/>
    </row>
    <row r="818" spans="1:25" x14ac:dyDescent="0.25">
      <c r="A818" s="103" t="s">
        <v>1911</v>
      </c>
      <c r="B818" s="72"/>
      <c r="C818" s="72"/>
      <c r="D818" s="104"/>
      <c r="E818" s="39"/>
      <c r="F818" s="47" t="s">
        <v>3522</v>
      </c>
      <c r="G818" s="41" t="s">
        <v>916</v>
      </c>
      <c r="H818" s="40" t="s">
        <v>20</v>
      </c>
      <c r="I818" s="43">
        <v>12</v>
      </c>
      <c r="J818" s="44">
        <v>43009</v>
      </c>
      <c r="K818" s="105">
        <v>43009</v>
      </c>
      <c r="L818" s="105">
        <v>43084</v>
      </c>
      <c r="M818" s="42">
        <v>25</v>
      </c>
      <c r="N818" s="48">
        <v>0.75</v>
      </c>
      <c r="O818" s="106">
        <v>50</v>
      </c>
      <c r="P818" s="42">
        <f t="shared" si="49"/>
        <v>50.75</v>
      </c>
      <c r="Q818" s="42">
        <f t="shared" si="46"/>
        <v>202.99999999999997</v>
      </c>
      <c r="R818" s="107"/>
      <c r="S818" s="108"/>
      <c r="T818" s="108"/>
      <c r="U818" s="1"/>
      <c r="V818" s="108"/>
      <c r="W818" s="1"/>
      <c r="X818" s="1"/>
      <c r="Y818" s="99"/>
    </row>
    <row r="819" spans="1:25" x14ac:dyDescent="0.25">
      <c r="A819" s="103" t="s">
        <v>1911</v>
      </c>
      <c r="B819" s="72"/>
      <c r="C819" s="72"/>
      <c r="D819" s="104"/>
      <c r="E819" s="39"/>
      <c r="F819" s="47" t="s">
        <v>3523</v>
      </c>
      <c r="G819" s="41" t="s">
        <v>3910</v>
      </c>
      <c r="H819" s="40" t="s">
        <v>20</v>
      </c>
      <c r="I819" s="43">
        <v>12</v>
      </c>
      <c r="J819" s="44">
        <v>43009</v>
      </c>
      <c r="K819" s="105">
        <v>43009</v>
      </c>
      <c r="L819" s="105">
        <v>43100</v>
      </c>
      <c r="M819" s="42">
        <v>100</v>
      </c>
      <c r="N819" s="48">
        <v>0</v>
      </c>
      <c r="O819" s="106"/>
      <c r="P819" s="42">
        <f t="shared" si="49"/>
        <v>0</v>
      </c>
      <c r="Q819" s="42">
        <f t="shared" si="46"/>
        <v>0</v>
      </c>
      <c r="R819" s="107"/>
      <c r="S819" s="108"/>
      <c r="T819" s="108"/>
      <c r="U819" s="1"/>
      <c r="V819" s="108"/>
      <c r="W819" s="1"/>
      <c r="X819" s="1"/>
      <c r="Y819" s="99"/>
    </row>
    <row r="820" spans="1:25" x14ac:dyDescent="0.25">
      <c r="A820" s="103" t="s">
        <v>1911</v>
      </c>
      <c r="B820" s="72"/>
      <c r="C820" s="72"/>
      <c r="D820" s="104"/>
      <c r="E820" s="39"/>
      <c r="F820" s="47" t="s">
        <v>3524</v>
      </c>
      <c r="G820" s="41" t="s">
        <v>917</v>
      </c>
      <c r="H820" s="40" t="s">
        <v>20</v>
      </c>
      <c r="I820" s="43">
        <v>12</v>
      </c>
      <c r="J820" s="44">
        <v>43009</v>
      </c>
      <c r="K820" s="105">
        <v>43009</v>
      </c>
      <c r="L820" s="105">
        <v>43100</v>
      </c>
      <c r="M820" s="42">
        <v>25</v>
      </c>
      <c r="N820" s="48">
        <v>0</v>
      </c>
      <c r="O820" s="106"/>
      <c r="P820" s="42">
        <f t="shared" si="49"/>
        <v>0</v>
      </c>
      <c r="Q820" s="42">
        <f t="shared" si="46"/>
        <v>0</v>
      </c>
      <c r="R820" s="107"/>
      <c r="S820" s="108"/>
      <c r="T820" s="108"/>
      <c r="U820" s="1"/>
      <c r="V820" s="108"/>
      <c r="W820" s="1"/>
      <c r="X820" s="1"/>
      <c r="Y820" s="99"/>
    </row>
    <row r="821" spans="1:25" x14ac:dyDescent="0.25">
      <c r="A821" s="103" t="s">
        <v>1911</v>
      </c>
      <c r="B821" s="72"/>
      <c r="C821" s="72"/>
      <c r="D821" s="104"/>
      <c r="E821" s="39"/>
      <c r="F821" s="47" t="s">
        <v>3506</v>
      </c>
      <c r="G821" s="41" t="s">
        <v>918</v>
      </c>
      <c r="H821" s="40" t="s">
        <v>20</v>
      </c>
      <c r="I821" s="43">
        <v>12</v>
      </c>
      <c r="J821" s="44">
        <v>43009</v>
      </c>
      <c r="K821" s="105">
        <v>43009</v>
      </c>
      <c r="L821" s="105">
        <v>43100</v>
      </c>
      <c r="M821" s="42">
        <v>50</v>
      </c>
      <c r="N821" s="48">
        <v>0</v>
      </c>
      <c r="O821" s="106"/>
      <c r="P821" s="42">
        <f t="shared" si="49"/>
        <v>0</v>
      </c>
      <c r="Q821" s="42">
        <f t="shared" si="46"/>
        <v>0</v>
      </c>
      <c r="R821" s="107"/>
      <c r="S821" s="108"/>
      <c r="T821" s="108"/>
      <c r="U821" s="1"/>
      <c r="V821" s="108"/>
      <c r="W821" s="1"/>
      <c r="X821" s="1"/>
      <c r="Y821" s="99"/>
    </row>
    <row r="822" spans="1:25" x14ac:dyDescent="0.25">
      <c r="A822" s="103" t="s">
        <v>1911</v>
      </c>
      <c r="B822" s="72"/>
      <c r="C822" s="72"/>
      <c r="D822" s="104"/>
      <c r="E822" s="39"/>
      <c r="F822" s="47" t="s">
        <v>3508</v>
      </c>
      <c r="G822" s="41" t="s">
        <v>919</v>
      </c>
      <c r="H822" s="40" t="s">
        <v>20</v>
      </c>
      <c r="I822" s="43">
        <v>12</v>
      </c>
      <c r="J822" s="44">
        <v>43009</v>
      </c>
      <c r="K822" s="105">
        <v>43009</v>
      </c>
      <c r="L822" s="105">
        <v>43100</v>
      </c>
      <c r="M822" s="42">
        <v>21</v>
      </c>
      <c r="N822" s="48">
        <v>10</v>
      </c>
      <c r="O822" s="106">
        <v>23</v>
      </c>
      <c r="P822" s="42">
        <f t="shared" si="49"/>
        <v>33</v>
      </c>
      <c r="Q822" s="42">
        <f t="shared" si="46"/>
        <v>157.14285714285714</v>
      </c>
      <c r="R822" s="107"/>
      <c r="S822" s="108"/>
      <c r="T822" s="108"/>
      <c r="U822" s="1"/>
      <c r="V822" s="108"/>
      <c r="W822" s="1"/>
      <c r="X822" s="1"/>
      <c r="Y822" s="99"/>
    </row>
    <row r="823" spans="1:25" x14ac:dyDescent="0.25">
      <c r="A823" s="103" t="s">
        <v>1911</v>
      </c>
      <c r="B823" s="72"/>
      <c r="C823" s="72"/>
      <c r="D823" s="104"/>
      <c r="E823" s="39"/>
      <c r="F823" s="47" t="s">
        <v>3510</v>
      </c>
      <c r="G823" s="41" t="s">
        <v>920</v>
      </c>
      <c r="H823" s="40" t="s">
        <v>20</v>
      </c>
      <c r="I823" s="43">
        <v>12</v>
      </c>
      <c r="J823" s="44">
        <v>43009</v>
      </c>
      <c r="K823" s="105">
        <v>43009</v>
      </c>
      <c r="L823" s="105">
        <v>43100</v>
      </c>
      <c r="M823" s="42">
        <v>23</v>
      </c>
      <c r="N823" s="48">
        <v>0</v>
      </c>
      <c r="O823" s="106"/>
      <c r="P823" s="42">
        <f t="shared" si="49"/>
        <v>0</v>
      </c>
      <c r="Q823" s="42">
        <f t="shared" si="46"/>
        <v>0</v>
      </c>
      <c r="R823" s="107"/>
      <c r="S823" s="108"/>
      <c r="T823" s="108"/>
      <c r="U823" s="1"/>
      <c r="V823" s="108"/>
      <c r="W823" s="1"/>
      <c r="X823" s="1"/>
      <c r="Y823" s="99"/>
    </row>
    <row r="824" spans="1:25" ht="45" x14ac:dyDescent="0.25">
      <c r="A824" s="103" t="s">
        <v>1911</v>
      </c>
      <c r="B824" s="72" t="s">
        <v>3911</v>
      </c>
      <c r="C824" s="72" t="s">
        <v>921</v>
      </c>
      <c r="D824" s="104" t="s">
        <v>1889</v>
      </c>
      <c r="E824" s="39" t="s">
        <v>3912</v>
      </c>
      <c r="F824" s="47" t="s">
        <v>3533</v>
      </c>
      <c r="G824" s="41" t="s">
        <v>922</v>
      </c>
      <c r="H824" s="40" t="s">
        <v>20</v>
      </c>
      <c r="I824" s="43">
        <v>12</v>
      </c>
      <c r="J824" s="44">
        <v>43009</v>
      </c>
      <c r="K824" s="105">
        <v>43009</v>
      </c>
      <c r="L824" s="105">
        <v>43100</v>
      </c>
      <c r="M824" s="42">
        <v>25</v>
      </c>
      <c r="N824" s="48">
        <v>0</v>
      </c>
      <c r="O824" s="106"/>
      <c r="P824" s="42">
        <f t="shared" si="49"/>
        <v>0</v>
      </c>
      <c r="Q824" s="42">
        <f t="shared" si="46"/>
        <v>0</v>
      </c>
      <c r="R824" s="107"/>
      <c r="S824" s="108">
        <f>VLOOKUP(C824,'[7]Sumado depto y gestion incorp1'!$A$2:$C$297,3,FALSE)</f>
        <v>2042230903</v>
      </c>
      <c r="T824" s="108">
        <f>VLOOKUP(C824,'[7]Sumado depto y gestion incorp1'!$A$2:$D$297,4,FALSE)</f>
        <v>0</v>
      </c>
      <c r="U824" s="1">
        <f>VLOOKUP(C824,'[7]Sumado depto y gestion incorp1'!$A$2:$F$297,6,FALSE)</f>
        <v>534326057</v>
      </c>
      <c r="V824" s="108">
        <f>VLOOKUP(C824,'[7]Sumado depto y gestion incorp1'!$A$2:$G$297,7,FALSE)</f>
        <v>0</v>
      </c>
      <c r="W824" s="1">
        <f t="shared" si="47"/>
        <v>2042230903</v>
      </c>
      <c r="X824" s="1">
        <f t="shared" si="48"/>
        <v>534326057</v>
      </c>
      <c r="Y824" s="99"/>
    </row>
    <row r="825" spans="1:25" x14ac:dyDescent="0.25">
      <c r="A825" s="103" t="s">
        <v>1911</v>
      </c>
      <c r="B825" s="72"/>
      <c r="C825" s="72"/>
      <c r="D825" s="104"/>
      <c r="E825" s="39"/>
      <c r="F825" s="47" t="s">
        <v>3493</v>
      </c>
      <c r="G825" s="41" t="s">
        <v>923</v>
      </c>
      <c r="H825" s="40" t="s">
        <v>20</v>
      </c>
      <c r="I825" s="43">
        <v>12</v>
      </c>
      <c r="J825" s="44">
        <v>43009</v>
      </c>
      <c r="K825" s="105">
        <v>43009</v>
      </c>
      <c r="L825" s="105">
        <v>42947</v>
      </c>
      <c r="M825" s="42">
        <v>25</v>
      </c>
      <c r="N825" s="48">
        <v>0</v>
      </c>
      <c r="O825" s="106">
        <v>16</v>
      </c>
      <c r="P825" s="42">
        <f t="shared" si="49"/>
        <v>16</v>
      </c>
      <c r="Q825" s="42">
        <f t="shared" ref="Q825:Q888" si="50">P825/M825*100</f>
        <v>64</v>
      </c>
      <c r="R825" s="107"/>
      <c r="S825" s="108"/>
      <c r="T825" s="108"/>
      <c r="U825" s="1"/>
      <c r="V825" s="108"/>
      <c r="W825" s="1"/>
      <c r="X825" s="1"/>
      <c r="Y825" s="99"/>
    </row>
    <row r="826" spans="1:25" x14ac:dyDescent="0.25">
      <c r="A826" s="103" t="s">
        <v>1911</v>
      </c>
      <c r="B826" s="72"/>
      <c r="C826" s="72"/>
      <c r="D826" s="104"/>
      <c r="E826" s="39"/>
      <c r="F826" s="47" t="s">
        <v>3494</v>
      </c>
      <c r="G826" s="41" t="s">
        <v>924</v>
      </c>
      <c r="H826" s="40" t="s">
        <v>20</v>
      </c>
      <c r="I826" s="43">
        <v>12</v>
      </c>
      <c r="J826" s="44">
        <v>43009</v>
      </c>
      <c r="K826" s="105">
        <v>43009</v>
      </c>
      <c r="L826" s="105">
        <v>43100</v>
      </c>
      <c r="M826" s="42">
        <v>25</v>
      </c>
      <c r="N826" s="48">
        <v>0</v>
      </c>
      <c r="O826" s="106"/>
      <c r="P826" s="42">
        <f t="shared" si="49"/>
        <v>0</v>
      </c>
      <c r="Q826" s="42">
        <f t="shared" si="50"/>
        <v>0</v>
      </c>
      <c r="R826" s="107"/>
      <c r="S826" s="108"/>
      <c r="T826" s="108"/>
      <c r="U826" s="1"/>
      <c r="V826" s="108"/>
      <c r="W826" s="1"/>
      <c r="X826" s="1"/>
      <c r="Y826" s="99"/>
    </row>
    <row r="827" spans="1:25" x14ac:dyDescent="0.25">
      <c r="A827" s="103" t="s">
        <v>1911</v>
      </c>
      <c r="B827" s="72"/>
      <c r="C827" s="72"/>
      <c r="D827" s="104"/>
      <c r="E827" s="39"/>
      <c r="F827" s="47" t="s">
        <v>3496</v>
      </c>
      <c r="G827" s="41" t="s">
        <v>925</v>
      </c>
      <c r="H827" s="40" t="s">
        <v>20</v>
      </c>
      <c r="I827" s="43">
        <v>12</v>
      </c>
      <c r="J827" s="44">
        <v>43009</v>
      </c>
      <c r="K827" s="105">
        <v>43009</v>
      </c>
      <c r="L827" s="105">
        <v>43100</v>
      </c>
      <c r="M827" s="42">
        <v>25</v>
      </c>
      <c r="N827" s="48">
        <v>0</v>
      </c>
      <c r="O827" s="106"/>
      <c r="P827" s="42">
        <f t="shared" si="49"/>
        <v>0</v>
      </c>
      <c r="Q827" s="42">
        <f t="shared" si="50"/>
        <v>0</v>
      </c>
      <c r="R827" s="107"/>
      <c r="S827" s="108"/>
      <c r="T827" s="108"/>
      <c r="U827" s="1"/>
      <c r="V827" s="108"/>
      <c r="W827" s="1"/>
      <c r="X827" s="1"/>
      <c r="Y827" s="99"/>
    </row>
    <row r="828" spans="1:25" x14ac:dyDescent="0.25">
      <c r="A828" s="103" t="s">
        <v>1911</v>
      </c>
      <c r="B828" s="72"/>
      <c r="C828" s="72"/>
      <c r="D828" s="104"/>
      <c r="E828" s="39"/>
      <c r="F828" s="47" t="s">
        <v>3498</v>
      </c>
      <c r="G828" s="41" t="s">
        <v>926</v>
      </c>
      <c r="H828" s="40" t="s">
        <v>20</v>
      </c>
      <c r="I828" s="43">
        <v>12</v>
      </c>
      <c r="J828" s="44">
        <v>43009</v>
      </c>
      <c r="K828" s="105">
        <v>43009</v>
      </c>
      <c r="L828" s="105">
        <v>43100</v>
      </c>
      <c r="M828" s="42">
        <v>25</v>
      </c>
      <c r="N828" s="48">
        <v>0</v>
      </c>
      <c r="O828" s="106"/>
      <c r="P828" s="42">
        <f t="shared" si="49"/>
        <v>0</v>
      </c>
      <c r="Q828" s="42">
        <f t="shared" si="50"/>
        <v>0</v>
      </c>
      <c r="R828" s="107"/>
      <c r="S828" s="108"/>
      <c r="T828" s="108"/>
      <c r="U828" s="1"/>
      <c r="V828" s="108"/>
      <c r="W828" s="1"/>
      <c r="X828" s="1"/>
      <c r="Y828" s="99"/>
    </row>
    <row r="829" spans="1:25" x14ac:dyDescent="0.25">
      <c r="A829" s="103" t="s">
        <v>1911</v>
      </c>
      <c r="B829" s="72"/>
      <c r="C829" s="72"/>
      <c r="D829" s="104"/>
      <c r="E829" s="39"/>
      <c r="F829" s="47" t="s">
        <v>3500</v>
      </c>
      <c r="G829" s="41" t="s">
        <v>927</v>
      </c>
      <c r="H829" s="40" t="s">
        <v>20</v>
      </c>
      <c r="I829" s="43">
        <v>12</v>
      </c>
      <c r="J829" s="44">
        <v>43009</v>
      </c>
      <c r="K829" s="105">
        <v>43009</v>
      </c>
      <c r="L829" s="105">
        <v>43100</v>
      </c>
      <c r="M829" s="42">
        <v>25</v>
      </c>
      <c r="N829" s="48">
        <v>0</v>
      </c>
      <c r="O829" s="106"/>
      <c r="P829" s="42">
        <f t="shared" si="49"/>
        <v>0</v>
      </c>
      <c r="Q829" s="42">
        <f t="shared" si="50"/>
        <v>0</v>
      </c>
      <c r="R829" s="107"/>
      <c r="S829" s="108"/>
      <c r="T829" s="108"/>
      <c r="U829" s="1"/>
      <c r="V829" s="108"/>
      <c r="W829" s="1"/>
      <c r="X829" s="1"/>
      <c r="Y829" s="99"/>
    </row>
    <row r="830" spans="1:25" x14ac:dyDescent="0.25">
      <c r="A830" s="103" t="s">
        <v>1911</v>
      </c>
      <c r="B830" s="72"/>
      <c r="C830" s="72"/>
      <c r="D830" s="104"/>
      <c r="E830" s="39"/>
      <c r="F830" s="47" t="s">
        <v>3502</v>
      </c>
      <c r="G830" s="41" t="s">
        <v>928</v>
      </c>
      <c r="H830" s="40" t="s">
        <v>20</v>
      </c>
      <c r="I830" s="43">
        <v>12</v>
      </c>
      <c r="J830" s="44">
        <v>43009</v>
      </c>
      <c r="K830" s="105">
        <v>43009</v>
      </c>
      <c r="L830" s="105">
        <v>43100</v>
      </c>
      <c r="M830" s="42">
        <v>25</v>
      </c>
      <c r="N830" s="48">
        <v>0</v>
      </c>
      <c r="O830" s="106"/>
      <c r="P830" s="42">
        <f t="shared" si="49"/>
        <v>0</v>
      </c>
      <c r="Q830" s="42">
        <f t="shared" si="50"/>
        <v>0</v>
      </c>
      <c r="R830" s="107"/>
      <c r="S830" s="108"/>
      <c r="T830" s="108"/>
      <c r="U830" s="1"/>
      <c r="V830" s="108"/>
      <c r="W830" s="1"/>
      <c r="X830" s="1"/>
      <c r="Y830" s="99"/>
    </row>
    <row r="831" spans="1:25" x14ac:dyDescent="0.25">
      <c r="A831" s="103" t="s">
        <v>1911</v>
      </c>
      <c r="B831" s="72"/>
      <c r="C831" s="72"/>
      <c r="D831" s="104"/>
      <c r="E831" s="39"/>
      <c r="F831" s="47" t="s">
        <v>3504</v>
      </c>
      <c r="G831" s="41" t="s">
        <v>929</v>
      </c>
      <c r="H831" s="40" t="s">
        <v>20</v>
      </c>
      <c r="I831" s="43">
        <v>12</v>
      </c>
      <c r="J831" s="44">
        <v>43009</v>
      </c>
      <c r="K831" s="105">
        <v>43009</v>
      </c>
      <c r="L831" s="105">
        <v>43100</v>
      </c>
      <c r="M831" s="42">
        <v>25</v>
      </c>
      <c r="N831" s="48">
        <v>0</v>
      </c>
      <c r="O831" s="106"/>
      <c r="P831" s="42">
        <f t="shared" si="49"/>
        <v>0</v>
      </c>
      <c r="Q831" s="42">
        <f t="shared" si="50"/>
        <v>0</v>
      </c>
      <c r="R831" s="107"/>
      <c r="S831" s="108"/>
      <c r="T831" s="108"/>
      <c r="U831" s="1"/>
      <c r="V831" s="108"/>
      <c r="W831" s="1"/>
      <c r="X831" s="1"/>
      <c r="Y831" s="99"/>
    </row>
    <row r="832" spans="1:25" x14ac:dyDescent="0.25">
      <c r="A832" s="103" t="s">
        <v>1911</v>
      </c>
      <c r="B832" s="72"/>
      <c r="C832" s="72"/>
      <c r="D832" s="104"/>
      <c r="E832" s="39"/>
      <c r="F832" s="47" t="s">
        <v>3506</v>
      </c>
      <c r="G832" s="41" t="s">
        <v>930</v>
      </c>
      <c r="H832" s="40" t="s">
        <v>20</v>
      </c>
      <c r="I832" s="43">
        <v>12</v>
      </c>
      <c r="J832" s="44">
        <v>43009</v>
      </c>
      <c r="K832" s="105">
        <v>43009</v>
      </c>
      <c r="L832" s="105">
        <v>43100</v>
      </c>
      <c r="M832" s="42">
        <v>25</v>
      </c>
      <c r="N832" s="48">
        <v>0</v>
      </c>
      <c r="O832" s="106"/>
      <c r="P832" s="42">
        <f t="shared" si="49"/>
        <v>0</v>
      </c>
      <c r="Q832" s="42">
        <f t="shared" si="50"/>
        <v>0</v>
      </c>
      <c r="R832" s="107"/>
      <c r="S832" s="108"/>
      <c r="T832" s="108"/>
      <c r="U832" s="1"/>
      <c r="V832" s="108"/>
      <c r="W832" s="1"/>
      <c r="X832" s="1"/>
      <c r="Y832" s="99"/>
    </row>
    <row r="833" spans="1:25" x14ac:dyDescent="0.25">
      <c r="A833" s="103" t="s">
        <v>1911</v>
      </c>
      <c r="B833" s="72"/>
      <c r="C833" s="72"/>
      <c r="D833" s="104"/>
      <c r="E833" s="39"/>
      <c r="F833" s="47" t="s">
        <v>3508</v>
      </c>
      <c r="G833" s="41" t="s">
        <v>931</v>
      </c>
      <c r="H833" s="40" t="s">
        <v>20</v>
      </c>
      <c r="I833" s="43">
        <v>12</v>
      </c>
      <c r="J833" s="44">
        <v>43009</v>
      </c>
      <c r="K833" s="105">
        <v>43009</v>
      </c>
      <c r="L833" s="105">
        <v>43100</v>
      </c>
      <c r="M833" s="42">
        <v>25</v>
      </c>
      <c r="N833" s="48">
        <v>0</v>
      </c>
      <c r="O833" s="106"/>
      <c r="P833" s="42">
        <f t="shared" si="49"/>
        <v>0</v>
      </c>
      <c r="Q833" s="42">
        <f t="shared" si="50"/>
        <v>0</v>
      </c>
      <c r="R833" s="107"/>
      <c r="S833" s="108"/>
      <c r="T833" s="108"/>
      <c r="U833" s="1"/>
      <c r="V833" s="108"/>
      <c r="W833" s="1"/>
      <c r="X833" s="1"/>
      <c r="Y833" s="99"/>
    </row>
    <row r="834" spans="1:25" x14ac:dyDescent="0.25">
      <c r="A834" s="103" t="s">
        <v>1911</v>
      </c>
      <c r="B834" s="72"/>
      <c r="C834" s="72"/>
      <c r="D834" s="104"/>
      <c r="E834" s="39"/>
      <c r="F834" s="47" t="s">
        <v>3510</v>
      </c>
      <c r="G834" s="41" t="s">
        <v>932</v>
      </c>
      <c r="H834" s="40" t="s">
        <v>20</v>
      </c>
      <c r="I834" s="43">
        <v>12</v>
      </c>
      <c r="J834" s="44">
        <v>43009</v>
      </c>
      <c r="K834" s="105">
        <v>43009</v>
      </c>
      <c r="L834" s="105">
        <v>43100</v>
      </c>
      <c r="M834" s="42">
        <v>25</v>
      </c>
      <c r="N834" s="48">
        <v>0</v>
      </c>
      <c r="O834" s="106"/>
      <c r="P834" s="42">
        <f t="shared" si="49"/>
        <v>0</v>
      </c>
      <c r="Q834" s="42">
        <f t="shared" si="50"/>
        <v>0</v>
      </c>
      <c r="R834" s="107"/>
      <c r="S834" s="108"/>
      <c r="T834" s="108"/>
      <c r="U834" s="1"/>
      <c r="V834" s="108"/>
      <c r="W834" s="1"/>
      <c r="X834" s="1"/>
      <c r="Y834" s="99"/>
    </row>
    <row r="835" spans="1:25" x14ac:dyDescent="0.25">
      <c r="A835" s="103" t="s">
        <v>1911</v>
      </c>
      <c r="B835" s="72"/>
      <c r="C835" s="72"/>
      <c r="D835" s="104"/>
      <c r="E835" s="39"/>
      <c r="F835" s="47" t="s">
        <v>3512</v>
      </c>
      <c r="G835" s="41" t="s">
        <v>933</v>
      </c>
      <c r="H835" s="40" t="s">
        <v>20</v>
      </c>
      <c r="I835" s="43">
        <v>12</v>
      </c>
      <c r="J835" s="44">
        <v>43009</v>
      </c>
      <c r="K835" s="105">
        <v>43011</v>
      </c>
      <c r="L835" s="105">
        <v>43039</v>
      </c>
      <c r="M835" s="42">
        <v>25</v>
      </c>
      <c r="N835" s="48">
        <v>0</v>
      </c>
      <c r="O835" s="106">
        <v>100</v>
      </c>
      <c r="P835" s="42">
        <f t="shared" si="49"/>
        <v>100</v>
      </c>
      <c r="Q835" s="42">
        <f t="shared" si="50"/>
        <v>400</v>
      </c>
      <c r="R835" s="107"/>
      <c r="S835" s="108"/>
      <c r="T835" s="108"/>
      <c r="U835" s="1"/>
      <c r="V835" s="108"/>
      <c r="W835" s="1"/>
      <c r="X835" s="1"/>
      <c r="Y835" s="99"/>
    </row>
    <row r="836" spans="1:25" x14ac:dyDescent="0.25">
      <c r="A836" s="103" t="s">
        <v>1911</v>
      </c>
      <c r="B836" s="72"/>
      <c r="C836" s="72"/>
      <c r="D836" s="104"/>
      <c r="E836" s="39"/>
      <c r="F836" s="47" t="s">
        <v>3514</v>
      </c>
      <c r="G836" s="41" t="s">
        <v>934</v>
      </c>
      <c r="H836" s="40" t="s">
        <v>20</v>
      </c>
      <c r="I836" s="43">
        <v>12</v>
      </c>
      <c r="J836" s="44">
        <v>43009</v>
      </c>
      <c r="K836" s="105">
        <v>43009</v>
      </c>
      <c r="L836" s="105">
        <v>43100</v>
      </c>
      <c r="M836" s="42">
        <v>25</v>
      </c>
      <c r="N836" s="48">
        <v>0</v>
      </c>
      <c r="O836" s="106"/>
      <c r="P836" s="42">
        <f t="shared" si="49"/>
        <v>0</v>
      </c>
      <c r="Q836" s="42">
        <f t="shared" si="50"/>
        <v>0</v>
      </c>
      <c r="R836" s="107"/>
      <c r="S836" s="108"/>
      <c r="T836" s="108"/>
      <c r="U836" s="1"/>
      <c r="V836" s="108"/>
      <c r="W836" s="1"/>
      <c r="X836" s="1"/>
      <c r="Y836" s="99"/>
    </row>
    <row r="837" spans="1:25" x14ac:dyDescent="0.25">
      <c r="A837" s="103" t="s">
        <v>1911</v>
      </c>
      <c r="B837" s="72"/>
      <c r="C837" s="72"/>
      <c r="D837" s="104"/>
      <c r="E837" s="39"/>
      <c r="F837" s="47" t="s">
        <v>3534</v>
      </c>
      <c r="G837" s="41" t="s">
        <v>713</v>
      </c>
      <c r="H837" s="40" t="s">
        <v>20</v>
      </c>
      <c r="I837" s="43">
        <v>12</v>
      </c>
      <c r="J837" s="44">
        <v>43009</v>
      </c>
      <c r="K837" s="105">
        <v>43009</v>
      </c>
      <c r="L837" s="105">
        <v>43100</v>
      </c>
      <c r="M837" s="42">
        <v>25</v>
      </c>
      <c r="N837" s="48">
        <v>0</v>
      </c>
      <c r="O837" s="106"/>
      <c r="P837" s="42">
        <f t="shared" si="49"/>
        <v>0</v>
      </c>
      <c r="Q837" s="42">
        <f t="shared" si="50"/>
        <v>0</v>
      </c>
      <c r="R837" s="107"/>
      <c r="S837" s="108"/>
      <c r="T837" s="108"/>
      <c r="U837" s="1"/>
      <c r="V837" s="108"/>
      <c r="W837" s="1"/>
      <c r="X837" s="1"/>
      <c r="Y837" s="99"/>
    </row>
    <row r="838" spans="1:25" x14ac:dyDescent="0.25">
      <c r="A838" s="103" t="s">
        <v>1911</v>
      </c>
      <c r="B838" s="72"/>
      <c r="C838" s="72"/>
      <c r="D838" s="104"/>
      <c r="E838" s="39"/>
      <c r="F838" s="47" t="s">
        <v>3622</v>
      </c>
      <c r="G838" s="41" t="s">
        <v>935</v>
      </c>
      <c r="H838" s="40" t="s">
        <v>20</v>
      </c>
      <c r="I838" s="43">
        <v>12</v>
      </c>
      <c r="J838" s="44">
        <v>43009</v>
      </c>
      <c r="K838" s="105">
        <v>43009</v>
      </c>
      <c r="L838" s="105">
        <v>43100</v>
      </c>
      <c r="M838" s="42">
        <v>25</v>
      </c>
      <c r="N838" s="48">
        <v>0</v>
      </c>
      <c r="O838" s="106"/>
      <c r="P838" s="42">
        <f t="shared" si="49"/>
        <v>0</v>
      </c>
      <c r="Q838" s="42">
        <f t="shared" si="50"/>
        <v>0</v>
      </c>
      <c r="R838" s="107"/>
      <c r="S838" s="108"/>
      <c r="T838" s="108"/>
      <c r="U838" s="1"/>
      <c r="V838" s="108"/>
      <c r="W838" s="1"/>
      <c r="X838" s="1"/>
      <c r="Y838" s="99"/>
    </row>
    <row r="839" spans="1:25" x14ac:dyDescent="0.25">
      <c r="A839" s="103" t="s">
        <v>1911</v>
      </c>
      <c r="B839" s="72"/>
      <c r="C839" s="72"/>
      <c r="D839" s="104"/>
      <c r="E839" s="39"/>
      <c r="F839" s="47" t="s">
        <v>3623</v>
      </c>
      <c r="G839" s="41" t="s">
        <v>936</v>
      </c>
      <c r="H839" s="40" t="s">
        <v>20</v>
      </c>
      <c r="I839" s="43">
        <v>12</v>
      </c>
      <c r="J839" s="44">
        <v>43009</v>
      </c>
      <c r="K839" s="105">
        <v>43009</v>
      </c>
      <c r="L839" s="105">
        <v>43100</v>
      </c>
      <c r="M839" s="42">
        <v>25</v>
      </c>
      <c r="N839" s="48">
        <v>0</v>
      </c>
      <c r="O839" s="106"/>
      <c r="P839" s="42">
        <f t="shared" si="49"/>
        <v>0</v>
      </c>
      <c r="Q839" s="42">
        <f t="shared" si="50"/>
        <v>0</v>
      </c>
      <c r="R839" s="107"/>
      <c r="S839" s="108"/>
      <c r="T839" s="108"/>
      <c r="U839" s="1"/>
      <c r="V839" s="108"/>
      <c r="W839" s="1"/>
      <c r="X839" s="1"/>
      <c r="Y839" s="99"/>
    </row>
    <row r="840" spans="1:25" x14ac:dyDescent="0.25">
      <c r="A840" s="103" t="s">
        <v>1911</v>
      </c>
      <c r="B840" s="72"/>
      <c r="C840" s="72"/>
      <c r="D840" s="104"/>
      <c r="E840" s="39"/>
      <c r="F840" s="47" t="s">
        <v>3624</v>
      </c>
      <c r="G840" s="41" t="s">
        <v>937</v>
      </c>
      <c r="H840" s="40" t="s">
        <v>20</v>
      </c>
      <c r="I840" s="43">
        <v>12</v>
      </c>
      <c r="J840" s="44">
        <v>43009</v>
      </c>
      <c r="K840" s="105">
        <v>43009</v>
      </c>
      <c r="L840" s="105">
        <v>43100</v>
      </c>
      <c r="M840" s="42">
        <v>25</v>
      </c>
      <c r="N840" s="48">
        <v>0</v>
      </c>
      <c r="O840" s="106">
        <v>5</v>
      </c>
      <c r="P840" s="42">
        <f t="shared" si="49"/>
        <v>5</v>
      </c>
      <c r="Q840" s="42">
        <f t="shared" si="50"/>
        <v>20</v>
      </c>
      <c r="R840" s="107"/>
      <c r="S840" s="108"/>
      <c r="T840" s="108"/>
      <c r="U840" s="1"/>
      <c r="V840" s="108"/>
      <c r="W840" s="1"/>
      <c r="X840" s="1"/>
      <c r="Y840" s="99"/>
    </row>
    <row r="841" spans="1:25" x14ac:dyDescent="0.25">
      <c r="A841" s="103" t="s">
        <v>1911</v>
      </c>
      <c r="B841" s="72"/>
      <c r="C841" s="72"/>
      <c r="D841" s="104"/>
      <c r="E841" s="39"/>
      <c r="F841" s="47" t="s">
        <v>3625</v>
      </c>
      <c r="G841" s="41" t="s">
        <v>938</v>
      </c>
      <c r="H841" s="40" t="s">
        <v>20</v>
      </c>
      <c r="I841" s="43">
        <v>12</v>
      </c>
      <c r="J841" s="44">
        <v>43009</v>
      </c>
      <c r="K841" s="105">
        <v>43009</v>
      </c>
      <c r="L841" s="105">
        <v>43100</v>
      </c>
      <c r="M841" s="42">
        <v>25</v>
      </c>
      <c r="N841" s="48">
        <v>0</v>
      </c>
      <c r="O841" s="106"/>
      <c r="P841" s="42">
        <f t="shared" si="49"/>
        <v>0</v>
      </c>
      <c r="Q841" s="42">
        <f t="shared" si="50"/>
        <v>0</v>
      </c>
      <c r="R841" s="107"/>
      <c r="S841" s="108"/>
      <c r="T841" s="108"/>
      <c r="U841" s="1"/>
      <c r="V841" s="108"/>
      <c r="W841" s="1"/>
      <c r="X841" s="1"/>
      <c r="Y841" s="99"/>
    </row>
    <row r="842" spans="1:25" x14ac:dyDescent="0.25">
      <c r="A842" s="103" t="s">
        <v>1911</v>
      </c>
      <c r="B842" s="72"/>
      <c r="C842" s="72"/>
      <c r="D842" s="104"/>
      <c r="E842" s="39"/>
      <c r="F842" s="47" t="s">
        <v>3626</v>
      </c>
      <c r="G842" s="41" t="s">
        <v>939</v>
      </c>
      <c r="H842" s="40" t="s">
        <v>20</v>
      </c>
      <c r="I842" s="43">
        <v>12</v>
      </c>
      <c r="J842" s="44">
        <v>43009</v>
      </c>
      <c r="K842" s="105">
        <v>43009</v>
      </c>
      <c r="L842" s="105">
        <v>43100</v>
      </c>
      <c r="M842" s="42">
        <v>25</v>
      </c>
      <c r="N842" s="48">
        <v>0</v>
      </c>
      <c r="O842" s="106"/>
      <c r="P842" s="42">
        <f t="shared" si="49"/>
        <v>0</v>
      </c>
      <c r="Q842" s="42">
        <f t="shared" si="50"/>
        <v>0</v>
      </c>
      <c r="R842" s="107"/>
      <c r="S842" s="108"/>
      <c r="T842" s="108"/>
      <c r="U842" s="1"/>
      <c r="V842" s="108"/>
      <c r="W842" s="1"/>
      <c r="X842" s="1"/>
      <c r="Y842" s="99"/>
    </row>
    <row r="843" spans="1:25" ht="60" x14ac:dyDescent="0.25">
      <c r="A843" s="103" t="s">
        <v>1911</v>
      </c>
      <c r="B843" s="72" t="s">
        <v>3913</v>
      </c>
      <c r="C843" s="72" t="s">
        <v>940</v>
      </c>
      <c r="D843" s="104" t="s">
        <v>1890</v>
      </c>
      <c r="E843" s="39" t="s">
        <v>3914</v>
      </c>
      <c r="F843" s="47" t="s">
        <v>3517</v>
      </c>
      <c r="G843" s="41" t="s">
        <v>941</v>
      </c>
      <c r="H843" s="40" t="s">
        <v>20</v>
      </c>
      <c r="I843" s="43">
        <v>12</v>
      </c>
      <c r="J843" s="44">
        <v>43009</v>
      </c>
      <c r="K843" s="105">
        <v>43009</v>
      </c>
      <c r="L843" s="105">
        <v>43100</v>
      </c>
      <c r="M843" s="42">
        <v>25</v>
      </c>
      <c r="N843" s="48">
        <v>3</v>
      </c>
      <c r="O843" s="106"/>
      <c r="P843" s="42">
        <f t="shared" si="49"/>
        <v>3</v>
      </c>
      <c r="Q843" s="42">
        <f t="shared" si="50"/>
        <v>12</v>
      </c>
      <c r="R843" s="107"/>
      <c r="S843" s="108">
        <f>VLOOKUP(C843,'[7]Sumado depto y gestion incorp1'!$A$2:$C$297,3,FALSE)</f>
        <v>1391465768</v>
      </c>
      <c r="T843" s="108">
        <f>VLOOKUP(C843,'[7]Sumado depto y gestion incorp1'!$A$2:$D$297,4,FALSE)</f>
        <v>0</v>
      </c>
      <c r="U843" s="1">
        <f>VLOOKUP(C843,'[7]Sumado depto y gestion incorp1'!$A$2:$F$297,6,FALSE)</f>
        <v>987540190</v>
      </c>
      <c r="V843" s="108">
        <f>VLOOKUP(C843,'[7]Sumado depto y gestion incorp1'!$A$2:$G$297,7,FALSE)</f>
        <v>0</v>
      </c>
      <c r="W843" s="1">
        <f t="shared" ref="W843:W897" si="51">S843+T843+Z843</f>
        <v>1391465768</v>
      </c>
      <c r="X843" s="1">
        <f t="shared" ref="X843:X897" si="52">U843+V843+Y843</f>
        <v>987540190</v>
      </c>
      <c r="Y843" s="99"/>
    </row>
    <row r="844" spans="1:25" x14ac:dyDescent="0.25">
      <c r="A844" s="103" t="s">
        <v>1911</v>
      </c>
      <c r="B844" s="72"/>
      <c r="C844" s="72"/>
      <c r="D844" s="104"/>
      <c r="E844" s="39"/>
      <c r="F844" s="47" t="s">
        <v>3518</v>
      </c>
      <c r="G844" s="41" t="s">
        <v>942</v>
      </c>
      <c r="H844" s="40" t="s">
        <v>20</v>
      </c>
      <c r="I844" s="43">
        <v>12</v>
      </c>
      <c r="J844" s="44">
        <v>43009</v>
      </c>
      <c r="K844" s="105">
        <v>43009</v>
      </c>
      <c r="L844" s="105">
        <v>43100</v>
      </c>
      <c r="M844" s="42">
        <v>25</v>
      </c>
      <c r="N844" s="48">
        <v>0</v>
      </c>
      <c r="O844" s="106"/>
      <c r="P844" s="42">
        <f t="shared" si="49"/>
        <v>0</v>
      </c>
      <c r="Q844" s="42">
        <f t="shared" si="50"/>
        <v>0</v>
      </c>
      <c r="R844" s="107"/>
      <c r="S844" s="108"/>
      <c r="T844" s="108"/>
      <c r="U844" s="1"/>
      <c r="V844" s="108"/>
      <c r="W844" s="1"/>
      <c r="X844" s="1"/>
      <c r="Y844" s="99"/>
    </row>
    <row r="845" spans="1:25" x14ac:dyDescent="0.25">
      <c r="A845" s="103" t="s">
        <v>1911</v>
      </c>
      <c r="B845" s="72"/>
      <c r="C845" s="72"/>
      <c r="D845" s="104"/>
      <c r="E845" s="39"/>
      <c r="F845" s="47" t="s">
        <v>3519</v>
      </c>
      <c r="G845" s="41" t="s">
        <v>943</v>
      </c>
      <c r="H845" s="40" t="s">
        <v>20</v>
      </c>
      <c r="I845" s="43">
        <v>12</v>
      </c>
      <c r="J845" s="44">
        <v>43009</v>
      </c>
      <c r="K845" s="105">
        <v>43009</v>
      </c>
      <c r="L845" s="105">
        <v>43100</v>
      </c>
      <c r="M845" s="42">
        <v>25</v>
      </c>
      <c r="N845" s="48">
        <v>0</v>
      </c>
      <c r="O845" s="106"/>
      <c r="P845" s="42">
        <f t="shared" si="49"/>
        <v>0</v>
      </c>
      <c r="Q845" s="42">
        <f t="shared" si="50"/>
        <v>0</v>
      </c>
      <c r="R845" s="107"/>
      <c r="S845" s="108"/>
      <c r="T845" s="108"/>
      <c r="U845" s="1"/>
      <c r="V845" s="108"/>
      <c r="W845" s="1"/>
      <c r="X845" s="1"/>
      <c r="Y845" s="99"/>
    </row>
    <row r="846" spans="1:25" x14ac:dyDescent="0.25">
      <c r="A846" s="103" t="s">
        <v>1911</v>
      </c>
      <c r="B846" s="72"/>
      <c r="C846" s="72"/>
      <c r="D846" s="104"/>
      <c r="E846" s="39"/>
      <c r="F846" s="47" t="s">
        <v>3544</v>
      </c>
      <c r="G846" s="41" t="s">
        <v>944</v>
      </c>
      <c r="H846" s="40" t="s">
        <v>20</v>
      </c>
      <c r="I846" s="43">
        <v>12</v>
      </c>
      <c r="J846" s="44">
        <v>43009</v>
      </c>
      <c r="K846" s="105">
        <v>43009</v>
      </c>
      <c r="L846" s="105">
        <v>43100</v>
      </c>
      <c r="M846" s="42">
        <v>25</v>
      </c>
      <c r="N846" s="48">
        <v>0</v>
      </c>
      <c r="O846" s="106"/>
      <c r="P846" s="42">
        <f t="shared" si="49"/>
        <v>0</v>
      </c>
      <c r="Q846" s="42">
        <f t="shared" si="50"/>
        <v>0</v>
      </c>
      <c r="R846" s="107"/>
      <c r="S846" s="108"/>
      <c r="T846" s="108"/>
      <c r="U846" s="1"/>
      <c r="V846" s="108"/>
      <c r="W846" s="1"/>
      <c r="X846" s="1"/>
      <c r="Y846" s="99"/>
    </row>
    <row r="847" spans="1:25" x14ac:dyDescent="0.25">
      <c r="A847" s="103" t="s">
        <v>1911</v>
      </c>
      <c r="B847" s="72"/>
      <c r="C847" s="72"/>
      <c r="D847" s="104"/>
      <c r="E847" s="39"/>
      <c r="F847" s="47" t="s">
        <v>3528</v>
      </c>
      <c r="G847" s="41" t="s">
        <v>919</v>
      </c>
      <c r="H847" s="40" t="s">
        <v>20</v>
      </c>
      <c r="I847" s="43">
        <v>12</v>
      </c>
      <c r="J847" s="44">
        <v>43009</v>
      </c>
      <c r="K847" s="105">
        <v>43009</v>
      </c>
      <c r="L847" s="105">
        <v>43100</v>
      </c>
      <c r="M847" s="42">
        <v>14</v>
      </c>
      <c r="N847" s="48">
        <v>7</v>
      </c>
      <c r="O847" s="106">
        <v>25</v>
      </c>
      <c r="P847" s="42">
        <f t="shared" si="49"/>
        <v>32</v>
      </c>
      <c r="Q847" s="42">
        <f t="shared" si="50"/>
        <v>228.57142857142856</v>
      </c>
      <c r="R847" s="107"/>
      <c r="S847" s="108"/>
      <c r="T847" s="108"/>
      <c r="U847" s="1"/>
      <c r="V847" s="108"/>
      <c r="W847" s="1"/>
      <c r="X847" s="1"/>
      <c r="Y847" s="99"/>
    </row>
    <row r="848" spans="1:25" ht="45" x14ac:dyDescent="0.25">
      <c r="A848" s="103" t="s">
        <v>252</v>
      </c>
      <c r="B848" s="72" t="s">
        <v>3662</v>
      </c>
      <c r="C848" s="72" t="s">
        <v>245</v>
      </c>
      <c r="D848" s="104" t="s">
        <v>1874</v>
      </c>
      <c r="E848" s="39" t="s">
        <v>3663</v>
      </c>
      <c r="F848" s="47" t="s">
        <v>3575</v>
      </c>
      <c r="G848" s="41" t="s">
        <v>246</v>
      </c>
      <c r="H848" s="40" t="s">
        <v>20</v>
      </c>
      <c r="I848" s="43">
        <v>9</v>
      </c>
      <c r="J848" s="44">
        <v>43009</v>
      </c>
      <c r="K848" s="105">
        <v>43009</v>
      </c>
      <c r="L848" s="105">
        <v>43100</v>
      </c>
      <c r="M848" s="42">
        <v>100</v>
      </c>
      <c r="N848" s="48">
        <v>75</v>
      </c>
      <c r="O848" s="106">
        <v>25</v>
      </c>
      <c r="P848" s="42">
        <f t="shared" si="49"/>
        <v>100</v>
      </c>
      <c r="Q848" s="42">
        <f t="shared" si="50"/>
        <v>100</v>
      </c>
      <c r="R848" s="107"/>
      <c r="S848" s="108">
        <f>VLOOKUP(C848,'[7]Sumado depto y gestion incorp1'!$A$2:$C$297,3,FALSE)</f>
        <v>50000000</v>
      </c>
      <c r="T848" s="108">
        <f>VLOOKUP(C848,'[7]Sumado depto y gestion incorp1'!$A$2:$D$297,4,FALSE)</f>
        <v>0</v>
      </c>
      <c r="U848" s="1">
        <f>VLOOKUP(C848,'[7]Sumado depto y gestion incorp1'!$A$2:$F$297,6,FALSE)</f>
        <v>46896726</v>
      </c>
      <c r="V848" s="108">
        <f>VLOOKUP(C848,'[7]Sumado depto y gestion incorp1'!$A$2:$G$297,7,FALSE)</f>
        <v>0</v>
      </c>
      <c r="W848" s="1">
        <f t="shared" si="51"/>
        <v>50000000</v>
      </c>
      <c r="X848" s="1">
        <f t="shared" si="52"/>
        <v>46896726</v>
      </c>
      <c r="Y848" s="99"/>
    </row>
    <row r="849" spans="1:25" ht="45" x14ac:dyDescent="0.25">
      <c r="A849" s="103" t="s">
        <v>252</v>
      </c>
      <c r="B849" s="72" t="s">
        <v>3662</v>
      </c>
      <c r="C849" s="72" t="s">
        <v>250</v>
      </c>
      <c r="D849" s="104" t="s">
        <v>1876</v>
      </c>
      <c r="E849" s="39" t="s">
        <v>3664</v>
      </c>
      <c r="F849" s="47" t="s">
        <v>3575</v>
      </c>
      <c r="G849" s="41" t="s">
        <v>251</v>
      </c>
      <c r="H849" s="40" t="s">
        <v>20</v>
      </c>
      <c r="I849" s="43">
        <v>9</v>
      </c>
      <c r="J849" s="44">
        <v>43009</v>
      </c>
      <c r="K849" s="105">
        <v>43009</v>
      </c>
      <c r="L849" s="105">
        <v>43100</v>
      </c>
      <c r="M849" s="42">
        <v>100</v>
      </c>
      <c r="N849" s="48">
        <v>90</v>
      </c>
      <c r="O849" s="106">
        <v>10</v>
      </c>
      <c r="P849" s="42">
        <f t="shared" si="49"/>
        <v>100</v>
      </c>
      <c r="Q849" s="42">
        <f t="shared" si="50"/>
        <v>100</v>
      </c>
      <c r="R849" s="107"/>
      <c r="S849" s="108">
        <f>VLOOKUP(C849,'[7]Sumado depto y gestion incorp1'!$A$2:$C$297,3,FALSE)</f>
        <v>150000000</v>
      </c>
      <c r="T849" s="108">
        <f>VLOOKUP(C849,'[7]Sumado depto y gestion incorp1'!$A$2:$D$297,4,FALSE)</f>
        <v>200000000</v>
      </c>
      <c r="U849" s="1">
        <f>VLOOKUP(C849,'[7]Sumado depto y gestion incorp1'!$A$2:$F$297,6,FALSE)</f>
        <v>150000000</v>
      </c>
      <c r="V849" s="108">
        <f>VLOOKUP(C849,'[7]Sumado depto y gestion incorp1'!$A$2:$G$297,7,FALSE)</f>
        <v>200000000</v>
      </c>
      <c r="W849" s="1">
        <f t="shared" si="51"/>
        <v>350000000</v>
      </c>
      <c r="X849" s="1">
        <f t="shared" si="52"/>
        <v>350000000</v>
      </c>
      <c r="Y849" s="99"/>
    </row>
    <row r="850" spans="1:25" ht="45" x14ac:dyDescent="0.25">
      <c r="A850" s="103" t="s">
        <v>252</v>
      </c>
      <c r="B850" s="72" t="s">
        <v>3662</v>
      </c>
      <c r="C850" s="72" t="s">
        <v>247</v>
      </c>
      <c r="D850" s="104" t="s">
        <v>1875</v>
      </c>
      <c r="E850" s="39" t="s">
        <v>3665</v>
      </c>
      <c r="F850" s="47" t="s">
        <v>3575</v>
      </c>
      <c r="G850" s="41" t="s">
        <v>248</v>
      </c>
      <c r="H850" s="40" t="s">
        <v>20</v>
      </c>
      <c r="I850" s="43">
        <v>9</v>
      </c>
      <c r="J850" s="44">
        <v>43009</v>
      </c>
      <c r="K850" s="105">
        <v>43009</v>
      </c>
      <c r="L850" s="105">
        <v>43100</v>
      </c>
      <c r="M850" s="42">
        <v>100</v>
      </c>
      <c r="N850" s="48">
        <v>40</v>
      </c>
      <c r="O850" s="106">
        <v>60</v>
      </c>
      <c r="P850" s="42">
        <f t="shared" si="49"/>
        <v>100</v>
      </c>
      <c r="Q850" s="42">
        <f t="shared" si="50"/>
        <v>100</v>
      </c>
      <c r="R850" s="107"/>
      <c r="S850" s="108">
        <f>VLOOKUP(C850,'[7]Sumado depto y gestion incorp1'!$A$2:$C$297,3,FALSE)</f>
        <v>650000000</v>
      </c>
      <c r="T850" s="108">
        <f>VLOOKUP(C850,'[7]Sumado depto y gestion incorp1'!$A$2:$D$297,4,FALSE)</f>
        <v>549994402</v>
      </c>
      <c r="U850" s="1">
        <f>VLOOKUP(C850,'[7]Sumado depto y gestion incorp1'!$A$2:$F$297,6,FALSE)</f>
        <v>650000000</v>
      </c>
      <c r="V850" s="108">
        <f>VLOOKUP(C850,'[7]Sumado depto y gestion incorp1'!$A$2:$G$297,7,FALSE)</f>
        <v>549994402</v>
      </c>
      <c r="W850" s="1">
        <f t="shared" si="51"/>
        <v>1199994402</v>
      </c>
      <c r="X850" s="1">
        <f t="shared" si="52"/>
        <v>1199994402</v>
      </c>
      <c r="Y850" s="99"/>
    </row>
    <row r="851" spans="1:25" ht="60" x14ac:dyDescent="0.25">
      <c r="A851" s="103" t="s">
        <v>252</v>
      </c>
      <c r="B851" s="72" t="s">
        <v>3662</v>
      </c>
      <c r="C851" s="72" t="s">
        <v>1943</v>
      </c>
      <c r="D851" s="104" t="s">
        <v>1942</v>
      </c>
      <c r="E851" s="39" t="s">
        <v>3666</v>
      </c>
      <c r="F851" s="47" t="s">
        <v>3545</v>
      </c>
      <c r="G851" s="41" t="s">
        <v>1947</v>
      </c>
      <c r="H851" s="40" t="s">
        <v>20</v>
      </c>
      <c r="I851" s="43">
        <v>5</v>
      </c>
      <c r="J851" s="44">
        <v>43009</v>
      </c>
      <c r="K851" s="105">
        <v>43009</v>
      </c>
      <c r="L851" s="105">
        <v>43100</v>
      </c>
      <c r="M851" s="42">
        <v>100</v>
      </c>
      <c r="N851" s="48">
        <v>100</v>
      </c>
      <c r="O851" s="106">
        <v>0</v>
      </c>
      <c r="P851" s="42">
        <f t="shared" si="49"/>
        <v>100</v>
      </c>
      <c r="Q851" s="42">
        <f t="shared" si="50"/>
        <v>100</v>
      </c>
      <c r="R851" s="107"/>
      <c r="S851" s="108">
        <f>VLOOKUP(C851,'[7]Sumado depto y gestion incorp1'!$A$2:$C$297,3,FALSE)</f>
        <v>401575383</v>
      </c>
      <c r="T851" s="108">
        <f>VLOOKUP(C851,'[7]Sumado depto y gestion incorp1'!$A$2:$D$297,4,FALSE)</f>
        <v>931552615</v>
      </c>
      <c r="U851" s="1">
        <f>VLOOKUP(C851,'[7]Sumado depto y gestion incorp1'!$A$2:$F$297,6,FALSE)</f>
        <v>399503343</v>
      </c>
      <c r="V851" s="108">
        <f>VLOOKUP(C851,'[7]Sumado depto y gestion incorp1'!$A$2:$G$297,7,FALSE)</f>
        <v>923880000</v>
      </c>
      <c r="W851" s="1">
        <f t="shared" si="51"/>
        <v>1333127998</v>
      </c>
      <c r="X851" s="1">
        <f t="shared" si="52"/>
        <v>1323383343</v>
      </c>
      <c r="Y851" s="99"/>
    </row>
    <row r="852" spans="1:25" x14ac:dyDescent="0.25">
      <c r="A852" s="103" t="s">
        <v>252</v>
      </c>
      <c r="B852" s="72"/>
      <c r="C852" s="72"/>
      <c r="D852" s="104"/>
      <c r="E852" s="39"/>
      <c r="F852" s="47" t="s">
        <v>3520</v>
      </c>
      <c r="G852" s="41" t="s">
        <v>1479</v>
      </c>
      <c r="H852" s="40" t="s">
        <v>20</v>
      </c>
      <c r="I852" s="43">
        <v>3</v>
      </c>
      <c r="J852" s="44">
        <v>43009</v>
      </c>
      <c r="K852" s="105">
        <v>43009</v>
      </c>
      <c r="L852" s="105">
        <v>43100</v>
      </c>
      <c r="M852" s="42">
        <v>100</v>
      </c>
      <c r="N852" s="48">
        <v>100</v>
      </c>
      <c r="O852" s="106">
        <v>0</v>
      </c>
      <c r="P852" s="42">
        <f t="shared" si="49"/>
        <v>100</v>
      </c>
      <c r="Q852" s="42">
        <f t="shared" si="50"/>
        <v>100</v>
      </c>
      <c r="R852" s="107"/>
      <c r="S852" s="108"/>
      <c r="T852" s="108"/>
      <c r="U852" s="1"/>
      <c r="V852" s="108"/>
      <c r="W852" s="1"/>
      <c r="X852" s="1"/>
      <c r="Y852" s="99"/>
    </row>
    <row r="853" spans="1:25" x14ac:dyDescent="0.25">
      <c r="A853" s="103" t="s">
        <v>252</v>
      </c>
      <c r="B853" s="72"/>
      <c r="C853" s="72"/>
      <c r="D853" s="104"/>
      <c r="E853" s="39"/>
      <c r="F853" s="47" t="s">
        <v>3512</v>
      </c>
      <c r="G853" s="41" t="s">
        <v>1945</v>
      </c>
      <c r="H853" s="40" t="s">
        <v>20</v>
      </c>
      <c r="I853" s="43">
        <v>5</v>
      </c>
      <c r="J853" s="44">
        <v>43009</v>
      </c>
      <c r="K853" s="105">
        <v>43009</v>
      </c>
      <c r="L853" s="105">
        <v>43100</v>
      </c>
      <c r="M853" s="42">
        <v>100</v>
      </c>
      <c r="N853" s="48">
        <v>100</v>
      </c>
      <c r="O853" s="106">
        <v>0</v>
      </c>
      <c r="P853" s="42">
        <f t="shared" si="49"/>
        <v>100</v>
      </c>
      <c r="Q853" s="42">
        <f t="shared" si="50"/>
        <v>100</v>
      </c>
      <c r="R853" s="107"/>
      <c r="S853" s="108"/>
      <c r="T853" s="108"/>
      <c r="U853" s="1"/>
      <c r="V853" s="108"/>
      <c r="W853" s="1"/>
      <c r="X853" s="1"/>
      <c r="Y853" s="99"/>
    </row>
    <row r="854" spans="1:25" x14ac:dyDescent="0.25">
      <c r="A854" s="103" t="s">
        <v>252</v>
      </c>
      <c r="B854" s="72"/>
      <c r="C854" s="72"/>
      <c r="D854" s="104"/>
      <c r="E854" s="39"/>
      <c r="F854" s="47" t="s">
        <v>3534</v>
      </c>
      <c r="G854" s="41" t="s">
        <v>1948</v>
      </c>
      <c r="H854" s="40" t="s">
        <v>20</v>
      </c>
      <c r="I854" s="43">
        <v>6</v>
      </c>
      <c r="J854" s="44">
        <v>43009</v>
      </c>
      <c r="K854" s="105">
        <v>43009</v>
      </c>
      <c r="L854" s="105">
        <v>43100</v>
      </c>
      <c r="M854" s="42">
        <v>100</v>
      </c>
      <c r="N854" s="48">
        <v>65</v>
      </c>
      <c r="O854" s="106">
        <v>30</v>
      </c>
      <c r="P854" s="42">
        <f t="shared" si="49"/>
        <v>95</v>
      </c>
      <c r="Q854" s="42">
        <f t="shared" si="50"/>
        <v>95</v>
      </c>
      <c r="R854" s="107"/>
      <c r="S854" s="108"/>
      <c r="T854" s="108"/>
      <c r="U854" s="1"/>
      <c r="V854" s="108"/>
      <c r="W854" s="1"/>
      <c r="X854" s="1"/>
      <c r="Y854" s="99"/>
    </row>
    <row r="855" spans="1:25" ht="30" x14ac:dyDescent="0.25">
      <c r="A855" s="103" t="s">
        <v>252</v>
      </c>
      <c r="B855" s="72" t="s">
        <v>3662</v>
      </c>
      <c r="C855" s="72" t="s">
        <v>244</v>
      </c>
      <c r="D855" s="104" t="s">
        <v>1668</v>
      </c>
      <c r="E855" s="39" t="s">
        <v>3667</v>
      </c>
      <c r="F855" s="47" t="s">
        <v>3540</v>
      </c>
      <c r="G855" s="41" t="s">
        <v>3668</v>
      </c>
      <c r="H855" s="40" t="s">
        <v>20</v>
      </c>
      <c r="I855" s="43">
        <v>1</v>
      </c>
      <c r="J855" s="44">
        <v>43009</v>
      </c>
      <c r="K855" s="105">
        <v>43009</v>
      </c>
      <c r="L855" s="105">
        <v>43100</v>
      </c>
      <c r="M855" s="42">
        <v>100</v>
      </c>
      <c r="N855" s="48">
        <v>10</v>
      </c>
      <c r="O855" s="106">
        <v>50</v>
      </c>
      <c r="P855" s="42">
        <f t="shared" si="49"/>
        <v>60</v>
      </c>
      <c r="Q855" s="42">
        <f t="shared" si="50"/>
        <v>60</v>
      </c>
      <c r="R855" s="210" t="s">
        <v>8203</v>
      </c>
      <c r="S855" s="108">
        <f>VLOOKUP(C855,'[7]Sumado depto y gestion incorp1'!$A$2:$C$297,3,FALSE)</f>
        <v>1700000000</v>
      </c>
      <c r="T855" s="108">
        <f>VLOOKUP(C855,'[7]Sumado depto y gestion incorp1'!$A$2:$D$297,4,FALSE)</f>
        <v>110657550</v>
      </c>
      <c r="U855" s="1">
        <f>VLOOKUP(C855,'[7]Sumado depto y gestion incorp1'!$A$2:$F$297,6,FALSE)</f>
        <v>1700000000</v>
      </c>
      <c r="V855" s="108">
        <f>VLOOKUP(C855,'[7]Sumado depto y gestion incorp1'!$A$2:$G$297,7,FALSE)</f>
        <v>110657550</v>
      </c>
      <c r="W855" s="1">
        <f t="shared" si="51"/>
        <v>1810657550</v>
      </c>
      <c r="X855" s="1">
        <f t="shared" si="52"/>
        <v>1810657550</v>
      </c>
      <c r="Y855" s="99"/>
    </row>
    <row r="856" spans="1:25" x14ac:dyDescent="0.25">
      <c r="A856" s="103" t="s">
        <v>252</v>
      </c>
      <c r="B856" s="72"/>
      <c r="C856" s="72"/>
      <c r="D856" s="104"/>
      <c r="E856" s="39"/>
      <c r="F856" s="47" t="s">
        <v>3537</v>
      </c>
      <c r="G856" s="41" t="s">
        <v>3669</v>
      </c>
      <c r="H856" s="40" t="s">
        <v>20</v>
      </c>
      <c r="I856" s="43">
        <v>9</v>
      </c>
      <c r="J856" s="44">
        <v>43009</v>
      </c>
      <c r="K856" s="105">
        <v>43009</v>
      </c>
      <c r="L856" s="105">
        <v>43100</v>
      </c>
      <c r="M856" s="42">
        <v>100</v>
      </c>
      <c r="N856" s="48">
        <v>5</v>
      </c>
      <c r="O856" s="106">
        <v>50</v>
      </c>
      <c r="P856" s="42">
        <f t="shared" si="49"/>
        <v>55</v>
      </c>
      <c r="Q856" s="42">
        <f t="shared" si="50"/>
        <v>55.000000000000007</v>
      </c>
      <c r="R856" s="210"/>
      <c r="S856" s="108"/>
      <c r="T856" s="108"/>
      <c r="U856" s="1"/>
      <c r="V856" s="108"/>
      <c r="W856" s="1"/>
      <c r="X856" s="1"/>
      <c r="Y856" s="99"/>
    </row>
    <row r="857" spans="1:25" x14ac:dyDescent="0.25">
      <c r="A857" s="103" t="s">
        <v>252</v>
      </c>
      <c r="B857" s="72"/>
      <c r="C857" s="72"/>
      <c r="D857" s="104"/>
      <c r="E857" s="39"/>
      <c r="F857" s="47" t="s">
        <v>3575</v>
      </c>
      <c r="G857" s="41" t="s">
        <v>3670</v>
      </c>
      <c r="H857" s="40" t="s">
        <v>20</v>
      </c>
      <c r="I857" s="43">
        <v>1</v>
      </c>
      <c r="J857" s="44">
        <v>43009</v>
      </c>
      <c r="K857" s="105">
        <v>43009</v>
      </c>
      <c r="L857" s="105">
        <v>43100</v>
      </c>
      <c r="M857" s="42">
        <v>100</v>
      </c>
      <c r="N857" s="48">
        <v>0</v>
      </c>
      <c r="O857" s="106">
        <v>50</v>
      </c>
      <c r="P857" s="42">
        <f t="shared" si="49"/>
        <v>50</v>
      </c>
      <c r="Q857" s="42">
        <f t="shared" si="50"/>
        <v>50</v>
      </c>
      <c r="R857" s="210"/>
      <c r="S857" s="108"/>
      <c r="T857" s="108"/>
      <c r="U857" s="1"/>
      <c r="V857" s="108"/>
      <c r="W857" s="1"/>
      <c r="X857" s="1"/>
      <c r="Y857" s="99"/>
    </row>
    <row r="858" spans="1:25" x14ac:dyDescent="0.25">
      <c r="A858" s="103" t="s">
        <v>252</v>
      </c>
      <c r="B858" s="72"/>
      <c r="C858" s="72"/>
      <c r="D858" s="104"/>
      <c r="E858" s="39"/>
      <c r="F858" s="47" t="s">
        <v>3575</v>
      </c>
      <c r="G858" s="41" t="s">
        <v>249</v>
      </c>
      <c r="H858" s="40" t="s">
        <v>9</v>
      </c>
      <c r="I858" s="43">
        <v>12</v>
      </c>
      <c r="J858" s="44">
        <v>43009</v>
      </c>
      <c r="K858" s="105">
        <v>43009</v>
      </c>
      <c r="L858" s="105">
        <v>43100</v>
      </c>
      <c r="M858" s="42">
        <v>1</v>
      </c>
      <c r="N858" s="48">
        <v>1</v>
      </c>
      <c r="O858" s="106">
        <v>0</v>
      </c>
      <c r="P858" s="42">
        <f t="shared" si="49"/>
        <v>1</v>
      </c>
      <c r="Q858" s="42">
        <f t="shared" si="50"/>
        <v>100</v>
      </c>
      <c r="R858" s="210"/>
      <c r="S858" s="108"/>
      <c r="T858" s="108"/>
      <c r="U858" s="1"/>
      <c r="V858" s="108"/>
      <c r="W858" s="1"/>
      <c r="X858" s="1"/>
      <c r="Y858" s="99"/>
    </row>
    <row r="859" spans="1:25" x14ac:dyDescent="0.25">
      <c r="A859" s="103" t="s">
        <v>252</v>
      </c>
      <c r="B859" s="72"/>
      <c r="C859" s="72"/>
      <c r="D859" s="104"/>
      <c r="E859" s="39"/>
      <c r="F859" s="47" t="s">
        <v>3517</v>
      </c>
      <c r="G859" s="41" t="s">
        <v>3671</v>
      </c>
      <c r="H859" s="40" t="s">
        <v>9</v>
      </c>
      <c r="I859" s="43">
        <v>12</v>
      </c>
      <c r="J859" s="44">
        <v>43009</v>
      </c>
      <c r="K859" s="105">
        <v>43009</v>
      </c>
      <c r="L859" s="105">
        <v>43100</v>
      </c>
      <c r="M859" s="42">
        <v>1</v>
      </c>
      <c r="N859" s="48">
        <v>0</v>
      </c>
      <c r="O859" s="106">
        <v>1</v>
      </c>
      <c r="P859" s="42">
        <f t="shared" si="49"/>
        <v>1</v>
      </c>
      <c r="Q859" s="42">
        <f t="shared" si="50"/>
        <v>100</v>
      </c>
      <c r="R859" s="210"/>
      <c r="S859" s="108"/>
      <c r="T859" s="108"/>
      <c r="U859" s="1"/>
      <c r="V859" s="108"/>
      <c r="W859" s="1"/>
      <c r="X859" s="1"/>
      <c r="Y859" s="99"/>
    </row>
    <row r="860" spans="1:25" ht="30" x14ac:dyDescent="0.25">
      <c r="A860" s="103" t="s">
        <v>252</v>
      </c>
      <c r="B860" s="72" t="s">
        <v>3662</v>
      </c>
      <c r="C860" s="72" t="s">
        <v>3437</v>
      </c>
      <c r="D860" s="104" t="s">
        <v>3672</v>
      </c>
      <c r="E860" s="39" t="s">
        <v>3673</v>
      </c>
      <c r="F860" s="47" t="s">
        <v>3540</v>
      </c>
      <c r="G860" s="41" t="s">
        <v>3674</v>
      </c>
      <c r="H860" s="40" t="s">
        <v>20</v>
      </c>
      <c r="I860" s="43">
        <v>5</v>
      </c>
      <c r="J860" s="44">
        <v>43009</v>
      </c>
      <c r="K860" s="105">
        <v>43009</v>
      </c>
      <c r="L860" s="105">
        <v>43100</v>
      </c>
      <c r="M860" s="42">
        <v>100</v>
      </c>
      <c r="N860" s="48">
        <v>20</v>
      </c>
      <c r="O860" s="106">
        <v>30</v>
      </c>
      <c r="P860" s="42">
        <f t="shared" si="49"/>
        <v>50</v>
      </c>
      <c r="Q860" s="42">
        <f t="shared" si="50"/>
        <v>50</v>
      </c>
      <c r="R860" s="210" t="s">
        <v>8203</v>
      </c>
      <c r="S860" s="108">
        <f>VLOOKUP(C860,'[7]Sumado depto y gestion incorp1'!$A$2:$C$297,3,FALSE)</f>
        <v>450000000</v>
      </c>
      <c r="T860" s="108">
        <f>VLOOKUP(C860,'[7]Sumado depto y gestion incorp1'!$A$2:$D$297,4,FALSE)</f>
        <v>367500000</v>
      </c>
      <c r="U860" s="1">
        <f>VLOOKUP(C860,'[7]Sumado depto y gestion incorp1'!$A$2:$F$297,6,FALSE)</f>
        <v>450000000</v>
      </c>
      <c r="V860" s="108">
        <f>VLOOKUP(C860,'[7]Sumado depto y gestion incorp1'!$A$2:$G$297,7,FALSE)</f>
        <v>367500000</v>
      </c>
      <c r="W860" s="1">
        <f t="shared" si="51"/>
        <v>817500000</v>
      </c>
      <c r="X860" s="1">
        <f t="shared" si="52"/>
        <v>817500000</v>
      </c>
      <c r="Y860" s="99"/>
    </row>
    <row r="861" spans="1:25" x14ac:dyDescent="0.25">
      <c r="A861" s="103" t="s">
        <v>252</v>
      </c>
      <c r="B861" s="72"/>
      <c r="C861" s="72"/>
      <c r="D861" s="104"/>
      <c r="E861" s="39"/>
      <c r="F861" s="47" t="s">
        <v>3537</v>
      </c>
      <c r="G861" s="41" t="s">
        <v>3675</v>
      </c>
      <c r="H861" s="40" t="s">
        <v>20</v>
      </c>
      <c r="I861" s="43">
        <v>5</v>
      </c>
      <c r="J861" s="44">
        <v>43009</v>
      </c>
      <c r="K861" s="105">
        <v>43009</v>
      </c>
      <c r="L861" s="105">
        <v>43100</v>
      </c>
      <c r="M861" s="42">
        <v>100</v>
      </c>
      <c r="N861" s="48">
        <v>0</v>
      </c>
      <c r="O861" s="106">
        <v>30</v>
      </c>
      <c r="P861" s="42">
        <f t="shared" si="49"/>
        <v>30</v>
      </c>
      <c r="Q861" s="42">
        <f t="shared" si="50"/>
        <v>30</v>
      </c>
      <c r="R861" s="210"/>
      <c r="S861" s="108"/>
      <c r="T861" s="108"/>
      <c r="U861" s="1"/>
      <c r="V861" s="108"/>
      <c r="W861" s="1"/>
      <c r="X861" s="1"/>
      <c r="Y861" s="99"/>
    </row>
    <row r="862" spans="1:25" x14ac:dyDescent="0.25">
      <c r="A862" s="103" t="s">
        <v>252</v>
      </c>
      <c r="B862" s="72"/>
      <c r="C862" s="72"/>
      <c r="D862" s="104"/>
      <c r="E862" s="39"/>
      <c r="F862" s="47" t="s">
        <v>3575</v>
      </c>
      <c r="G862" s="41" t="s">
        <v>3676</v>
      </c>
      <c r="H862" s="40" t="s">
        <v>20</v>
      </c>
      <c r="I862" s="43">
        <v>5</v>
      </c>
      <c r="J862" s="44">
        <v>43009</v>
      </c>
      <c r="K862" s="105">
        <v>43009</v>
      </c>
      <c r="L862" s="105">
        <v>43100</v>
      </c>
      <c r="M862" s="42">
        <v>100</v>
      </c>
      <c r="N862" s="48">
        <v>0</v>
      </c>
      <c r="O862" s="106">
        <v>50</v>
      </c>
      <c r="P862" s="42">
        <f t="shared" si="49"/>
        <v>50</v>
      </c>
      <c r="Q862" s="42">
        <f t="shared" si="50"/>
        <v>50</v>
      </c>
      <c r="R862" s="210"/>
      <c r="S862" s="108"/>
      <c r="T862" s="108"/>
      <c r="U862" s="1"/>
      <c r="V862" s="108"/>
      <c r="W862" s="1"/>
      <c r="X862" s="1"/>
      <c r="Y862" s="99"/>
    </row>
    <row r="863" spans="1:25" x14ac:dyDescent="0.25">
      <c r="A863" s="103" t="s">
        <v>252</v>
      </c>
      <c r="B863" s="72"/>
      <c r="C863" s="72"/>
      <c r="D863" s="104"/>
      <c r="E863" s="39"/>
      <c r="F863" s="47" t="s">
        <v>3517</v>
      </c>
      <c r="G863" s="41" t="s">
        <v>3677</v>
      </c>
      <c r="H863" s="40" t="s">
        <v>20</v>
      </c>
      <c r="I863" s="43">
        <v>5</v>
      </c>
      <c r="J863" s="44">
        <v>43009</v>
      </c>
      <c r="K863" s="105">
        <v>43009</v>
      </c>
      <c r="L863" s="105">
        <v>43100</v>
      </c>
      <c r="M863" s="42">
        <v>100</v>
      </c>
      <c r="N863" s="48">
        <v>0</v>
      </c>
      <c r="O863" s="106">
        <v>50</v>
      </c>
      <c r="P863" s="42">
        <f t="shared" si="49"/>
        <v>50</v>
      </c>
      <c r="Q863" s="42">
        <f t="shared" si="50"/>
        <v>50</v>
      </c>
      <c r="R863" s="210"/>
      <c r="S863" s="108"/>
      <c r="T863" s="108"/>
      <c r="U863" s="1"/>
      <c r="V863" s="108"/>
      <c r="W863" s="1"/>
      <c r="X863" s="1"/>
      <c r="Y863" s="99"/>
    </row>
    <row r="864" spans="1:25" ht="45" x14ac:dyDescent="0.25">
      <c r="A864" s="103" t="s">
        <v>252</v>
      </c>
      <c r="B864" s="72" t="s">
        <v>3662</v>
      </c>
      <c r="C864" s="72" t="s">
        <v>3438</v>
      </c>
      <c r="D864" s="104" t="s">
        <v>3678</v>
      </c>
      <c r="E864" s="39" t="s">
        <v>3679</v>
      </c>
      <c r="F864" s="47" t="s">
        <v>3540</v>
      </c>
      <c r="G864" s="41" t="s">
        <v>255</v>
      </c>
      <c r="H864" s="40" t="s">
        <v>20</v>
      </c>
      <c r="I864" s="43">
        <v>5</v>
      </c>
      <c r="J864" s="44">
        <v>43009</v>
      </c>
      <c r="K864" s="105">
        <v>43009</v>
      </c>
      <c r="L864" s="105">
        <v>43100</v>
      </c>
      <c r="M864" s="42">
        <v>100</v>
      </c>
      <c r="N864" s="48">
        <v>20</v>
      </c>
      <c r="O864" s="106">
        <v>50</v>
      </c>
      <c r="P864" s="42">
        <f t="shared" si="49"/>
        <v>70</v>
      </c>
      <c r="Q864" s="42">
        <f t="shared" si="50"/>
        <v>70</v>
      </c>
      <c r="R864" s="210" t="s">
        <v>8203</v>
      </c>
      <c r="S864" s="108">
        <f>VLOOKUP(C864,'[7]Sumado depto y gestion incorp1'!$A$2:$C$297,3,FALSE)</f>
        <v>900000000</v>
      </c>
      <c r="T864" s="108">
        <f>VLOOKUP(C864,'[7]Sumado depto y gestion incorp1'!$A$2:$D$297,4,FALSE)</f>
        <v>684987500</v>
      </c>
      <c r="U864" s="1">
        <f>VLOOKUP(C864,'[7]Sumado depto y gestion incorp1'!$A$2:$F$297,6,FALSE)</f>
        <v>900000000</v>
      </c>
      <c r="V864" s="108">
        <f>VLOOKUP(C864,'[7]Sumado depto y gestion incorp1'!$A$2:$G$297,7,FALSE)</f>
        <v>684987500</v>
      </c>
      <c r="W864" s="1">
        <f t="shared" si="51"/>
        <v>1584987500</v>
      </c>
      <c r="X864" s="1">
        <f t="shared" si="52"/>
        <v>1584987500</v>
      </c>
      <c r="Y864" s="99"/>
    </row>
    <row r="865" spans="1:27" x14ac:dyDescent="0.25">
      <c r="A865" s="103" t="s">
        <v>252</v>
      </c>
      <c r="B865" s="72"/>
      <c r="C865" s="72"/>
      <c r="D865" s="104"/>
      <c r="E865" s="39"/>
      <c r="F865" s="47" t="s">
        <v>3537</v>
      </c>
      <c r="G865" s="41" t="s">
        <v>3680</v>
      </c>
      <c r="H865" s="40" t="s">
        <v>20</v>
      </c>
      <c r="I865" s="43">
        <v>5</v>
      </c>
      <c r="J865" s="44">
        <v>43009</v>
      </c>
      <c r="K865" s="105">
        <v>43009</v>
      </c>
      <c r="L865" s="105">
        <v>43100</v>
      </c>
      <c r="M865" s="42">
        <v>100</v>
      </c>
      <c r="N865" s="48">
        <v>5</v>
      </c>
      <c r="O865" s="106">
        <v>20</v>
      </c>
      <c r="P865" s="42">
        <f t="shared" si="49"/>
        <v>25</v>
      </c>
      <c r="Q865" s="42">
        <f t="shared" si="50"/>
        <v>25</v>
      </c>
      <c r="R865" s="210"/>
      <c r="S865" s="108"/>
      <c r="T865" s="108"/>
      <c r="U865" s="1"/>
      <c r="V865" s="108"/>
      <c r="W865" s="1"/>
      <c r="X865" s="1"/>
      <c r="Y865" s="99"/>
    </row>
    <row r="866" spans="1:27" x14ac:dyDescent="0.25">
      <c r="A866" s="103" t="s">
        <v>252</v>
      </c>
      <c r="B866" s="72"/>
      <c r="C866" s="72"/>
      <c r="D866" s="104"/>
      <c r="E866" s="39"/>
      <c r="F866" s="47" t="s">
        <v>3575</v>
      </c>
      <c r="G866" s="41" t="s">
        <v>3681</v>
      </c>
      <c r="H866" s="40" t="s">
        <v>20</v>
      </c>
      <c r="I866" s="43">
        <v>5</v>
      </c>
      <c r="J866" s="44">
        <v>43009</v>
      </c>
      <c r="K866" s="105">
        <v>43009</v>
      </c>
      <c r="L866" s="105">
        <v>43100</v>
      </c>
      <c r="M866" s="42">
        <v>100</v>
      </c>
      <c r="N866" s="48">
        <v>0</v>
      </c>
      <c r="O866" s="106">
        <v>0</v>
      </c>
      <c r="P866" s="42">
        <f t="shared" si="49"/>
        <v>0</v>
      </c>
      <c r="Q866" s="42">
        <f t="shared" si="50"/>
        <v>0</v>
      </c>
      <c r="R866" s="210"/>
      <c r="S866" s="108"/>
      <c r="T866" s="108"/>
      <c r="U866" s="1"/>
      <c r="V866" s="108"/>
      <c r="W866" s="1"/>
      <c r="X866" s="1"/>
      <c r="Y866" s="99"/>
    </row>
    <row r="867" spans="1:27" x14ac:dyDescent="0.25">
      <c r="A867" s="103" t="s">
        <v>252</v>
      </c>
      <c r="B867" s="72"/>
      <c r="C867" s="72"/>
      <c r="D867" s="104"/>
      <c r="E867" s="39"/>
      <c r="F867" s="47" t="s">
        <v>3517</v>
      </c>
      <c r="G867" s="41" t="s">
        <v>3682</v>
      </c>
      <c r="H867" s="40" t="s">
        <v>20</v>
      </c>
      <c r="I867" s="43">
        <v>5</v>
      </c>
      <c r="J867" s="44">
        <v>43009</v>
      </c>
      <c r="K867" s="105">
        <v>43009</v>
      </c>
      <c r="L867" s="105">
        <v>43100</v>
      </c>
      <c r="M867" s="42">
        <v>100</v>
      </c>
      <c r="N867" s="48">
        <v>0</v>
      </c>
      <c r="O867" s="106">
        <v>0</v>
      </c>
      <c r="P867" s="42">
        <f t="shared" si="49"/>
        <v>0</v>
      </c>
      <c r="Q867" s="42">
        <f t="shared" si="50"/>
        <v>0</v>
      </c>
      <c r="R867" s="210"/>
      <c r="S867" s="108"/>
      <c r="T867" s="108"/>
      <c r="U867" s="1"/>
      <c r="V867" s="108"/>
      <c r="W867" s="1"/>
      <c r="X867" s="1"/>
      <c r="Y867" s="99"/>
    </row>
    <row r="868" spans="1:27" x14ac:dyDescent="0.25">
      <c r="A868" s="103" t="s">
        <v>252</v>
      </c>
      <c r="B868" s="72"/>
      <c r="C868" s="72"/>
      <c r="D868" s="104"/>
      <c r="E868" s="39"/>
      <c r="F868" s="47" t="s">
        <v>3518</v>
      </c>
      <c r="G868" s="41" t="s">
        <v>262</v>
      </c>
      <c r="H868" s="40" t="s">
        <v>20</v>
      </c>
      <c r="I868" s="43">
        <v>5</v>
      </c>
      <c r="J868" s="44">
        <v>43009</v>
      </c>
      <c r="K868" s="105">
        <v>43009</v>
      </c>
      <c r="L868" s="105">
        <v>43100</v>
      </c>
      <c r="M868" s="42">
        <v>100</v>
      </c>
      <c r="N868" s="48">
        <v>0</v>
      </c>
      <c r="O868" s="106">
        <v>0</v>
      </c>
      <c r="P868" s="42">
        <f t="shared" ref="P868:P931" si="53">N868+O868</f>
        <v>0</v>
      </c>
      <c r="Q868" s="42">
        <f t="shared" si="50"/>
        <v>0</v>
      </c>
      <c r="R868" s="210"/>
      <c r="S868" s="108"/>
      <c r="T868" s="108"/>
      <c r="U868" s="1"/>
      <c r="V868" s="108"/>
      <c r="W868" s="1"/>
      <c r="X868" s="1"/>
      <c r="Y868" s="99"/>
    </row>
    <row r="869" spans="1:27" s="222" customFormat="1" ht="135" x14ac:dyDescent="0.25">
      <c r="A869" s="103" t="s">
        <v>1912</v>
      </c>
      <c r="B869" s="72" t="s">
        <v>3557</v>
      </c>
      <c r="C869" s="72" t="s">
        <v>1929</v>
      </c>
      <c r="D869" s="104" t="s">
        <v>1928</v>
      </c>
      <c r="E869" s="104" t="s">
        <v>3558</v>
      </c>
      <c r="F869" s="214" t="s">
        <v>3544</v>
      </c>
      <c r="G869" s="129" t="s">
        <v>1930</v>
      </c>
      <c r="H869" s="215" t="s">
        <v>3521</v>
      </c>
      <c r="I869" s="216">
        <v>12</v>
      </c>
      <c r="J869" s="217">
        <v>43009</v>
      </c>
      <c r="K869" s="218">
        <v>43009</v>
      </c>
      <c r="L869" s="218">
        <v>43100</v>
      </c>
      <c r="M869" s="219">
        <v>4</v>
      </c>
      <c r="N869" s="220">
        <v>0</v>
      </c>
      <c r="O869" s="207">
        <v>0</v>
      </c>
      <c r="P869" s="219">
        <f t="shared" si="53"/>
        <v>0</v>
      </c>
      <c r="Q869" s="42">
        <f t="shared" si="50"/>
        <v>0</v>
      </c>
      <c r="R869" s="221" t="s">
        <v>8204</v>
      </c>
      <c r="S869" s="108">
        <f>VLOOKUP(C869,'[7]Sumado depto y gestion incorp1'!$A$2:$C$297,3,FALSE)</f>
        <v>8000000000</v>
      </c>
      <c r="T869" s="108">
        <f>VLOOKUP(C869,'[7]Sumado depto y gestion incorp1'!$A$2:$D$297,4,FALSE)</f>
        <v>4154801523</v>
      </c>
      <c r="U869" s="1">
        <f>VLOOKUP(C869,'[7]Sumado depto y gestion incorp1'!$A$2:$F$297,6,FALSE)</f>
        <v>7999927066</v>
      </c>
      <c r="V869" s="108">
        <f>VLOOKUP(C869,'[7]Sumado depto y gestion incorp1'!$A$2:$G$297,7,FALSE)</f>
        <v>4154801523</v>
      </c>
      <c r="W869" s="1">
        <f t="shared" si="51"/>
        <v>12154801523</v>
      </c>
      <c r="X869" s="1">
        <f t="shared" si="52"/>
        <v>12154728589</v>
      </c>
      <c r="Y869" s="99"/>
      <c r="AA869" s="223"/>
    </row>
    <row r="870" spans="1:27" s="222" customFormat="1" ht="345" x14ac:dyDescent="0.25">
      <c r="A870" s="103" t="s">
        <v>1912</v>
      </c>
      <c r="B870" s="72"/>
      <c r="C870" s="72"/>
      <c r="D870" s="104"/>
      <c r="E870" s="104"/>
      <c r="F870" s="214" t="s">
        <v>3545</v>
      </c>
      <c r="G870" s="129" t="s">
        <v>1931</v>
      </c>
      <c r="H870" s="215" t="s">
        <v>3521</v>
      </c>
      <c r="I870" s="216">
        <v>12</v>
      </c>
      <c r="J870" s="217">
        <v>43009</v>
      </c>
      <c r="K870" s="218">
        <v>43009</v>
      </c>
      <c r="L870" s="218">
        <v>43100</v>
      </c>
      <c r="M870" s="219">
        <v>4</v>
      </c>
      <c r="N870" s="220">
        <v>12</v>
      </c>
      <c r="O870" s="207">
        <v>4</v>
      </c>
      <c r="P870" s="219">
        <f t="shared" si="53"/>
        <v>16</v>
      </c>
      <c r="Q870" s="42">
        <f t="shared" si="50"/>
        <v>400</v>
      </c>
      <c r="R870" s="221" t="s">
        <v>8205</v>
      </c>
      <c r="S870" s="108"/>
      <c r="T870" s="108"/>
      <c r="U870" s="1"/>
      <c r="V870" s="108"/>
      <c r="W870" s="1"/>
      <c r="X870" s="1"/>
      <c r="Y870" s="99"/>
      <c r="AA870" s="223"/>
    </row>
    <row r="871" spans="1:27" s="222" customFormat="1" ht="375" x14ac:dyDescent="0.25">
      <c r="A871" s="103" t="s">
        <v>1912</v>
      </c>
      <c r="B871" s="72"/>
      <c r="C871" s="72"/>
      <c r="D871" s="104"/>
      <c r="E871" s="104"/>
      <c r="F871" s="214" t="s">
        <v>3546</v>
      </c>
      <c r="G871" s="129" t="s">
        <v>1932</v>
      </c>
      <c r="H871" s="215" t="s">
        <v>3521</v>
      </c>
      <c r="I871" s="216">
        <v>12</v>
      </c>
      <c r="J871" s="217">
        <v>43009</v>
      </c>
      <c r="K871" s="218">
        <v>43009</v>
      </c>
      <c r="L871" s="218">
        <v>43100</v>
      </c>
      <c r="M871" s="219">
        <v>1</v>
      </c>
      <c r="N871" s="220">
        <v>0</v>
      </c>
      <c r="O871" s="207">
        <v>30</v>
      </c>
      <c r="P871" s="219">
        <f t="shared" si="53"/>
        <v>30</v>
      </c>
      <c r="Q871" s="42">
        <f t="shared" si="50"/>
        <v>3000</v>
      </c>
      <c r="R871" s="221" t="s">
        <v>8206</v>
      </c>
      <c r="S871" s="108"/>
      <c r="T871" s="108"/>
      <c r="U871" s="1"/>
      <c r="V871" s="108"/>
      <c r="W871" s="1"/>
      <c r="X871" s="1"/>
      <c r="Y871" s="99"/>
      <c r="AA871" s="223"/>
    </row>
    <row r="872" spans="1:27" s="222" customFormat="1" ht="135" x14ac:dyDescent="0.25">
      <c r="A872" s="103" t="s">
        <v>1912</v>
      </c>
      <c r="B872" s="72" t="s">
        <v>3557</v>
      </c>
      <c r="C872" s="72" t="s">
        <v>3446</v>
      </c>
      <c r="D872" s="104" t="s">
        <v>1935</v>
      </c>
      <c r="E872" s="104" t="s">
        <v>3559</v>
      </c>
      <c r="F872" s="214" t="s">
        <v>3524</v>
      </c>
      <c r="G872" s="129" t="s">
        <v>997</v>
      </c>
      <c r="H872" s="215" t="s">
        <v>20</v>
      </c>
      <c r="I872" s="216">
        <v>12</v>
      </c>
      <c r="J872" s="217">
        <v>43009</v>
      </c>
      <c r="K872" s="218">
        <v>43009</v>
      </c>
      <c r="L872" s="218">
        <v>43100</v>
      </c>
      <c r="M872" s="219">
        <v>100</v>
      </c>
      <c r="N872" s="220">
        <v>75</v>
      </c>
      <c r="O872" s="207">
        <v>25</v>
      </c>
      <c r="P872" s="219">
        <f t="shared" si="53"/>
        <v>100</v>
      </c>
      <c r="Q872" s="42">
        <f t="shared" si="50"/>
        <v>100</v>
      </c>
      <c r="R872" s="221" t="s">
        <v>8207</v>
      </c>
      <c r="S872" s="108">
        <f>VLOOKUP(C872,'[7]Sumado depto y gestion incorp1'!$A$2:$C$297,3,FALSE)</f>
        <v>20837802050</v>
      </c>
      <c r="T872" s="108">
        <f>VLOOKUP(C872,'[7]Sumado depto y gestion incorp1'!$A$2:$D$297,4,FALSE)</f>
        <v>0</v>
      </c>
      <c r="U872" s="1">
        <f>VLOOKUP(C872,'[7]Sumado depto y gestion incorp1'!$A$2:$F$297,6,FALSE)</f>
        <v>18548774080</v>
      </c>
      <c r="V872" s="108">
        <f>VLOOKUP(C872,'[7]Sumado depto y gestion incorp1'!$A$2:$G$297,7,FALSE)</f>
        <v>0</v>
      </c>
      <c r="W872" s="1">
        <f t="shared" si="51"/>
        <v>20837802050</v>
      </c>
      <c r="X872" s="1">
        <f t="shared" si="52"/>
        <v>18548774080</v>
      </c>
      <c r="Y872" s="99"/>
      <c r="AA872" s="223"/>
    </row>
    <row r="873" spans="1:27" s="222" customFormat="1" ht="120" x14ac:dyDescent="0.25">
      <c r="A873" s="103" t="s">
        <v>1912</v>
      </c>
      <c r="B873" s="72"/>
      <c r="C873" s="72"/>
      <c r="D873" s="104"/>
      <c r="E873" s="104"/>
      <c r="F873" s="214" t="s">
        <v>3525</v>
      </c>
      <c r="G873" s="129" t="s">
        <v>999</v>
      </c>
      <c r="H873" s="215" t="s">
        <v>20</v>
      </c>
      <c r="I873" s="216">
        <v>12</v>
      </c>
      <c r="J873" s="217">
        <v>43009</v>
      </c>
      <c r="K873" s="218">
        <v>43009</v>
      </c>
      <c r="L873" s="218">
        <v>43100</v>
      </c>
      <c r="M873" s="219">
        <v>100</v>
      </c>
      <c r="N873" s="220">
        <v>15</v>
      </c>
      <c r="O873" s="207">
        <v>60</v>
      </c>
      <c r="P873" s="219">
        <f t="shared" si="53"/>
        <v>75</v>
      </c>
      <c r="Q873" s="42">
        <f t="shared" si="50"/>
        <v>75</v>
      </c>
      <c r="R873" s="221" t="s">
        <v>8208</v>
      </c>
      <c r="S873" s="108"/>
      <c r="T873" s="108"/>
      <c r="U873" s="1"/>
      <c r="V873" s="108"/>
      <c r="W873" s="1"/>
      <c r="X873" s="1"/>
      <c r="Y873" s="99"/>
      <c r="AA873" s="223"/>
    </row>
    <row r="874" spans="1:27" s="222" customFormat="1" ht="225" x14ac:dyDescent="0.25">
      <c r="A874" s="103" t="s">
        <v>1912</v>
      </c>
      <c r="B874" s="72"/>
      <c r="C874" s="72"/>
      <c r="D874" s="104"/>
      <c r="E874" s="104"/>
      <c r="F874" s="214" t="s">
        <v>3526</v>
      </c>
      <c r="G874" s="129" t="s">
        <v>1000</v>
      </c>
      <c r="H874" s="215" t="s">
        <v>20</v>
      </c>
      <c r="I874" s="216">
        <v>12</v>
      </c>
      <c r="J874" s="217">
        <v>43009</v>
      </c>
      <c r="K874" s="218">
        <v>43009</v>
      </c>
      <c r="L874" s="218">
        <v>43100</v>
      </c>
      <c r="M874" s="219">
        <v>100</v>
      </c>
      <c r="N874" s="220">
        <v>75</v>
      </c>
      <c r="O874" s="207">
        <v>75</v>
      </c>
      <c r="P874" s="219">
        <f t="shared" si="53"/>
        <v>150</v>
      </c>
      <c r="Q874" s="42">
        <f t="shared" si="50"/>
        <v>150</v>
      </c>
      <c r="R874" s="221" t="s">
        <v>8209</v>
      </c>
      <c r="S874" s="108"/>
      <c r="T874" s="108"/>
      <c r="U874" s="1"/>
      <c r="V874" s="108"/>
      <c r="W874" s="1"/>
      <c r="X874" s="1"/>
      <c r="Y874" s="99"/>
      <c r="AA874" s="223"/>
    </row>
    <row r="875" spans="1:27" s="222" customFormat="1" ht="105" x14ac:dyDescent="0.25">
      <c r="A875" s="103" t="s">
        <v>1912</v>
      </c>
      <c r="B875" s="72"/>
      <c r="C875" s="72"/>
      <c r="D875" s="104"/>
      <c r="E875" s="104"/>
      <c r="F875" s="214" t="s">
        <v>3527</v>
      </c>
      <c r="G875" s="129" t="s">
        <v>1001</v>
      </c>
      <c r="H875" s="215" t="s">
        <v>20</v>
      </c>
      <c r="I875" s="216">
        <v>12</v>
      </c>
      <c r="J875" s="217">
        <v>43009</v>
      </c>
      <c r="K875" s="218">
        <v>43009</v>
      </c>
      <c r="L875" s="218">
        <v>43100</v>
      </c>
      <c r="M875" s="219">
        <v>100</v>
      </c>
      <c r="N875" s="220">
        <v>50</v>
      </c>
      <c r="O875" s="207">
        <v>50</v>
      </c>
      <c r="P875" s="219">
        <f t="shared" si="53"/>
        <v>100</v>
      </c>
      <c r="Q875" s="42">
        <f t="shared" si="50"/>
        <v>100</v>
      </c>
      <c r="R875" s="221" t="s">
        <v>8210</v>
      </c>
      <c r="S875" s="108"/>
      <c r="T875" s="108"/>
      <c r="U875" s="1"/>
      <c r="V875" s="108"/>
      <c r="W875" s="1"/>
      <c r="X875" s="1"/>
      <c r="Y875" s="99"/>
      <c r="AA875" s="223"/>
    </row>
    <row r="876" spans="1:27" s="222" customFormat="1" ht="120" x14ac:dyDescent="0.25">
      <c r="A876" s="103" t="s">
        <v>1912</v>
      </c>
      <c r="B876" s="72" t="s">
        <v>3560</v>
      </c>
      <c r="C876" s="72" t="s">
        <v>949</v>
      </c>
      <c r="D876" s="104" t="s">
        <v>1758</v>
      </c>
      <c r="E876" s="104" t="s">
        <v>3561</v>
      </c>
      <c r="F876" s="214" t="s">
        <v>3562</v>
      </c>
      <c r="G876" s="129" t="s">
        <v>950</v>
      </c>
      <c r="H876" s="215" t="s">
        <v>3521</v>
      </c>
      <c r="I876" s="216">
        <v>12</v>
      </c>
      <c r="J876" s="217">
        <v>43009</v>
      </c>
      <c r="K876" s="218">
        <v>43009</v>
      </c>
      <c r="L876" s="218">
        <v>43100</v>
      </c>
      <c r="M876" s="219">
        <v>40</v>
      </c>
      <c r="N876" s="220">
        <v>32</v>
      </c>
      <c r="O876" s="207">
        <v>6</v>
      </c>
      <c r="P876" s="219">
        <f t="shared" si="53"/>
        <v>38</v>
      </c>
      <c r="Q876" s="42">
        <f t="shared" si="50"/>
        <v>95</v>
      </c>
      <c r="R876" s="221" t="s">
        <v>8211</v>
      </c>
      <c r="S876" s="108">
        <f>VLOOKUP(C876,'[7]Sumado depto y gestion incorp1'!$A$2:$C$297,3,FALSE)</f>
        <v>800000000</v>
      </c>
      <c r="T876" s="108">
        <f>VLOOKUP(C876,'[7]Sumado depto y gestion incorp1'!$A$2:$D$297,4,FALSE)</f>
        <v>0</v>
      </c>
      <c r="U876" s="1">
        <f>VLOOKUP(C876,'[7]Sumado depto y gestion incorp1'!$A$2:$F$297,6,FALSE)</f>
        <v>719537962</v>
      </c>
      <c r="V876" s="108">
        <f>VLOOKUP(C876,'[7]Sumado depto y gestion incorp1'!$A$2:$G$297,7,FALSE)</f>
        <v>0</v>
      </c>
      <c r="W876" s="1">
        <f t="shared" si="51"/>
        <v>800000000</v>
      </c>
      <c r="X876" s="1">
        <f t="shared" si="52"/>
        <v>719537962</v>
      </c>
      <c r="Y876" s="99"/>
      <c r="AA876" s="223"/>
    </row>
    <row r="877" spans="1:27" s="222" customFormat="1" ht="30" x14ac:dyDescent="0.25">
      <c r="A877" s="103" t="s">
        <v>1912</v>
      </c>
      <c r="B877" s="72"/>
      <c r="C877" s="72"/>
      <c r="D877" s="104"/>
      <c r="E877" s="104"/>
      <c r="F877" s="214" t="s">
        <v>3563</v>
      </c>
      <c r="G877" s="129" t="s">
        <v>951</v>
      </c>
      <c r="H877" s="215" t="s">
        <v>3521</v>
      </c>
      <c r="I877" s="216">
        <v>12</v>
      </c>
      <c r="J877" s="217">
        <v>43009</v>
      </c>
      <c r="K877" s="218">
        <v>43009</v>
      </c>
      <c r="L877" s="218">
        <v>43100</v>
      </c>
      <c r="M877" s="219">
        <v>1</v>
      </c>
      <c r="N877" s="220">
        <v>1</v>
      </c>
      <c r="O877" s="207"/>
      <c r="P877" s="219">
        <f t="shared" si="53"/>
        <v>1</v>
      </c>
      <c r="Q877" s="42">
        <f t="shared" si="50"/>
        <v>100</v>
      </c>
      <c r="R877" s="183"/>
      <c r="S877" s="108"/>
      <c r="T877" s="108"/>
      <c r="U877" s="1"/>
      <c r="V877" s="108"/>
      <c r="W877" s="1"/>
      <c r="X877" s="1"/>
      <c r="Y877" s="99"/>
      <c r="AA877" s="223"/>
    </row>
    <row r="878" spans="1:27" s="222" customFormat="1" ht="45" x14ac:dyDescent="0.25">
      <c r="A878" s="103" t="s">
        <v>1912</v>
      </c>
      <c r="B878" s="72" t="s">
        <v>3564</v>
      </c>
      <c r="C878" s="72" t="s">
        <v>952</v>
      </c>
      <c r="D878" s="104" t="s">
        <v>1759</v>
      </c>
      <c r="E878" s="104" t="s">
        <v>3565</v>
      </c>
      <c r="F878" s="214" t="s">
        <v>3524</v>
      </c>
      <c r="G878" s="129" t="s">
        <v>953</v>
      </c>
      <c r="H878" s="215" t="s">
        <v>3521</v>
      </c>
      <c r="I878" s="216">
        <v>12</v>
      </c>
      <c r="J878" s="217">
        <v>43009</v>
      </c>
      <c r="K878" s="218">
        <v>43009</v>
      </c>
      <c r="L878" s="218">
        <v>43100</v>
      </c>
      <c r="M878" s="219">
        <v>31</v>
      </c>
      <c r="N878" s="220">
        <v>31</v>
      </c>
      <c r="O878" s="207">
        <v>0</v>
      </c>
      <c r="P878" s="219">
        <f t="shared" si="53"/>
        <v>31</v>
      </c>
      <c r="Q878" s="42">
        <f t="shared" si="50"/>
        <v>100</v>
      </c>
      <c r="R878" s="183"/>
      <c r="S878" s="108">
        <f>VLOOKUP(C878,'[7]Sumado depto y gestion incorp1'!$A$2:$C$297,3,FALSE)</f>
        <v>1525804592</v>
      </c>
      <c r="T878" s="108">
        <f>VLOOKUP(C878,'[7]Sumado depto y gestion incorp1'!$A$2:$D$297,4,FALSE)</f>
        <v>0</v>
      </c>
      <c r="U878" s="1">
        <f>VLOOKUP(C878,'[7]Sumado depto y gestion incorp1'!$A$2:$F$297,6,FALSE)</f>
        <v>1265224501</v>
      </c>
      <c r="V878" s="108">
        <f>VLOOKUP(C878,'[7]Sumado depto y gestion incorp1'!$A$2:$G$297,7,FALSE)</f>
        <v>0</v>
      </c>
      <c r="W878" s="1">
        <f t="shared" si="51"/>
        <v>1525804592</v>
      </c>
      <c r="X878" s="1">
        <f t="shared" si="52"/>
        <v>1265224501</v>
      </c>
      <c r="Y878" s="99"/>
      <c r="AA878" s="223"/>
    </row>
    <row r="879" spans="1:27" s="222" customFormat="1" ht="30" x14ac:dyDescent="0.25">
      <c r="A879" s="103" t="s">
        <v>1912</v>
      </c>
      <c r="B879" s="72"/>
      <c r="C879" s="72"/>
      <c r="D879" s="104"/>
      <c r="E879" s="104"/>
      <c r="F879" s="214" t="s">
        <v>3525</v>
      </c>
      <c r="G879" s="129" t="s">
        <v>954</v>
      </c>
      <c r="H879" s="215" t="s">
        <v>3521</v>
      </c>
      <c r="I879" s="216">
        <v>12</v>
      </c>
      <c r="J879" s="217">
        <v>43009</v>
      </c>
      <c r="K879" s="218">
        <v>43009</v>
      </c>
      <c r="L879" s="218">
        <v>43100</v>
      </c>
      <c r="M879" s="219">
        <v>31</v>
      </c>
      <c r="N879" s="220">
        <v>31</v>
      </c>
      <c r="O879" s="207">
        <v>0</v>
      </c>
      <c r="P879" s="219">
        <f t="shared" si="53"/>
        <v>31</v>
      </c>
      <c r="Q879" s="42">
        <f t="shared" si="50"/>
        <v>100</v>
      </c>
      <c r="R879" s="183"/>
      <c r="S879" s="108"/>
      <c r="T879" s="108"/>
      <c r="U879" s="1"/>
      <c r="V879" s="108"/>
      <c r="W879" s="1"/>
      <c r="X879" s="1"/>
      <c r="Y879" s="99"/>
      <c r="AA879" s="223"/>
    </row>
    <row r="880" spans="1:27" s="222" customFormat="1" ht="60" x14ac:dyDescent="0.25">
      <c r="A880" s="103" t="s">
        <v>1912</v>
      </c>
      <c r="B880" s="72"/>
      <c r="C880" s="72"/>
      <c r="D880" s="104"/>
      <c r="E880" s="104"/>
      <c r="F880" s="214" t="s">
        <v>3526</v>
      </c>
      <c r="G880" s="129" t="s">
        <v>955</v>
      </c>
      <c r="H880" s="215" t="s">
        <v>3521</v>
      </c>
      <c r="I880" s="216">
        <v>12</v>
      </c>
      <c r="J880" s="217">
        <v>43009</v>
      </c>
      <c r="K880" s="218">
        <v>43009</v>
      </c>
      <c r="L880" s="218">
        <v>43100</v>
      </c>
      <c r="M880" s="219">
        <v>100</v>
      </c>
      <c r="N880" s="220">
        <v>0</v>
      </c>
      <c r="O880" s="207">
        <v>0</v>
      </c>
      <c r="P880" s="219">
        <f t="shared" si="53"/>
        <v>0</v>
      </c>
      <c r="Q880" s="42">
        <f t="shared" si="50"/>
        <v>0</v>
      </c>
      <c r="R880" s="183" t="s">
        <v>8212</v>
      </c>
      <c r="S880" s="108"/>
      <c r="T880" s="108"/>
      <c r="U880" s="1"/>
      <c r="V880" s="108"/>
      <c r="W880" s="1"/>
      <c r="X880" s="1"/>
      <c r="Y880" s="99"/>
      <c r="AA880" s="223"/>
    </row>
    <row r="881" spans="1:27" s="222" customFormat="1" ht="73.5" customHeight="1" x14ac:dyDescent="0.25">
      <c r="A881" s="103" t="s">
        <v>1912</v>
      </c>
      <c r="B881" s="72"/>
      <c r="C881" s="72"/>
      <c r="D881" s="104"/>
      <c r="E881" s="104"/>
      <c r="F881" s="214" t="s">
        <v>3527</v>
      </c>
      <c r="G881" s="129" t="s">
        <v>956</v>
      </c>
      <c r="H881" s="215" t="s">
        <v>3521</v>
      </c>
      <c r="I881" s="216">
        <v>12</v>
      </c>
      <c r="J881" s="217">
        <v>43009</v>
      </c>
      <c r="K881" s="218">
        <v>43009</v>
      </c>
      <c r="L881" s="218">
        <v>43100</v>
      </c>
      <c r="M881" s="219">
        <v>100</v>
      </c>
      <c r="N881" s="220">
        <v>80</v>
      </c>
      <c r="O881" s="207"/>
      <c r="P881" s="219">
        <f t="shared" si="53"/>
        <v>80</v>
      </c>
      <c r="Q881" s="42">
        <f t="shared" si="50"/>
        <v>80</v>
      </c>
      <c r="R881" s="221" t="s">
        <v>8213</v>
      </c>
      <c r="S881" s="108"/>
      <c r="T881" s="108"/>
      <c r="U881" s="1"/>
      <c r="V881" s="108"/>
      <c r="W881" s="1"/>
      <c r="X881" s="1"/>
      <c r="Y881" s="99"/>
      <c r="AA881" s="223"/>
    </row>
    <row r="882" spans="1:27" s="222" customFormat="1" ht="60" customHeight="1" x14ac:dyDescent="0.25">
      <c r="A882" s="103" t="s">
        <v>1912</v>
      </c>
      <c r="B882" s="72" t="s">
        <v>3566</v>
      </c>
      <c r="C882" s="72" t="s">
        <v>1934</v>
      </c>
      <c r="D882" s="104" t="s">
        <v>1933</v>
      </c>
      <c r="E882" s="104" t="s">
        <v>3567</v>
      </c>
      <c r="F882" s="214" t="s">
        <v>3546</v>
      </c>
      <c r="G882" s="129" t="s">
        <v>1004</v>
      </c>
      <c r="H882" s="215" t="s">
        <v>3521</v>
      </c>
      <c r="I882" s="216">
        <v>12</v>
      </c>
      <c r="J882" s="217">
        <v>43009</v>
      </c>
      <c r="K882" s="218">
        <v>43009</v>
      </c>
      <c r="L882" s="218">
        <v>43100</v>
      </c>
      <c r="M882" s="219">
        <v>6</v>
      </c>
      <c r="N882" s="220">
        <v>9</v>
      </c>
      <c r="O882" s="207">
        <v>1</v>
      </c>
      <c r="P882" s="219">
        <f t="shared" si="53"/>
        <v>10</v>
      </c>
      <c r="Q882" s="42">
        <f t="shared" si="50"/>
        <v>166.66666666666669</v>
      </c>
      <c r="R882" s="184" t="s">
        <v>8214</v>
      </c>
      <c r="S882" s="108">
        <f>VLOOKUP(C882,'[7]Sumado depto y gestion incorp1'!$A$2:$C$297,3,FALSE)</f>
        <v>4800000000</v>
      </c>
      <c r="T882" s="108">
        <f>VLOOKUP(C882,'[7]Sumado depto y gestion incorp1'!$A$2:$D$297,4,FALSE)</f>
        <v>2268454000</v>
      </c>
      <c r="U882" s="1">
        <f>VLOOKUP(C882,'[7]Sumado depto y gestion incorp1'!$A$2:$F$297,6,FALSE)</f>
        <v>4737478370</v>
      </c>
      <c r="V882" s="108">
        <f>VLOOKUP(C882,'[7]Sumado depto y gestion incorp1'!$A$2:$G$297,7,FALSE)</f>
        <v>2268454000</v>
      </c>
      <c r="W882" s="1">
        <f t="shared" si="51"/>
        <v>7068454000</v>
      </c>
      <c r="X882" s="1">
        <f t="shared" si="52"/>
        <v>7005932370</v>
      </c>
      <c r="Y882" s="99"/>
      <c r="AA882" s="223"/>
    </row>
    <row r="883" spans="1:27" s="222" customFormat="1" ht="60" x14ac:dyDescent="0.25">
      <c r="A883" s="103" t="s">
        <v>1912</v>
      </c>
      <c r="B883" s="72"/>
      <c r="C883" s="72"/>
      <c r="D883" s="104"/>
      <c r="E883" s="104"/>
      <c r="F883" s="214" t="s">
        <v>3520</v>
      </c>
      <c r="G883" s="129" t="s">
        <v>1005</v>
      </c>
      <c r="H883" s="215" t="s">
        <v>3521</v>
      </c>
      <c r="I883" s="216">
        <v>12</v>
      </c>
      <c r="J883" s="217">
        <v>43009</v>
      </c>
      <c r="K883" s="218">
        <v>43009</v>
      </c>
      <c r="L883" s="218">
        <v>43100</v>
      </c>
      <c r="M883" s="219">
        <v>1</v>
      </c>
      <c r="N883" s="220">
        <v>1</v>
      </c>
      <c r="O883" s="207"/>
      <c r="P883" s="219">
        <f t="shared" si="53"/>
        <v>1</v>
      </c>
      <c r="Q883" s="42">
        <f t="shared" si="50"/>
        <v>100</v>
      </c>
      <c r="R883" s="183" t="s">
        <v>8215</v>
      </c>
      <c r="S883" s="108"/>
      <c r="T883" s="108"/>
      <c r="U883" s="1"/>
      <c r="V883" s="108"/>
      <c r="W883" s="1"/>
      <c r="X883" s="1"/>
      <c r="Y883" s="99"/>
      <c r="AA883" s="223"/>
    </row>
    <row r="884" spans="1:27" s="222" customFormat="1" ht="30" x14ac:dyDescent="0.25">
      <c r="A884" s="103" t="s">
        <v>1912</v>
      </c>
      <c r="B884" s="72"/>
      <c r="C884" s="72"/>
      <c r="D884" s="104"/>
      <c r="E884" s="104"/>
      <c r="F884" s="214" t="s">
        <v>3522</v>
      </c>
      <c r="G884" s="129" t="s">
        <v>1006</v>
      </c>
      <c r="H884" s="215" t="s">
        <v>3521</v>
      </c>
      <c r="I884" s="216">
        <v>12</v>
      </c>
      <c r="J884" s="217">
        <v>43009</v>
      </c>
      <c r="K884" s="218">
        <v>43009</v>
      </c>
      <c r="L884" s="218">
        <v>43100</v>
      </c>
      <c r="M884" s="219">
        <v>35</v>
      </c>
      <c r="N884" s="220">
        <v>1</v>
      </c>
      <c r="O884" s="207">
        <v>2</v>
      </c>
      <c r="P884" s="219">
        <f t="shared" si="53"/>
        <v>3</v>
      </c>
      <c r="Q884" s="42">
        <f t="shared" si="50"/>
        <v>8.5714285714285712</v>
      </c>
      <c r="R884" s="183"/>
      <c r="S884" s="108"/>
      <c r="T884" s="108"/>
      <c r="U884" s="1"/>
      <c r="V884" s="108"/>
      <c r="W884" s="1"/>
      <c r="X884" s="1"/>
      <c r="Y884" s="99"/>
      <c r="AA884" s="223"/>
    </row>
    <row r="885" spans="1:27" s="222" customFormat="1" ht="45" x14ac:dyDescent="0.25">
      <c r="A885" s="103" t="s">
        <v>1912</v>
      </c>
      <c r="B885" s="72"/>
      <c r="C885" s="72"/>
      <c r="D885" s="104"/>
      <c r="E885" s="104"/>
      <c r="F885" s="214" t="s">
        <v>3523</v>
      </c>
      <c r="G885" s="129" t="s">
        <v>1007</v>
      </c>
      <c r="H885" s="215" t="s">
        <v>3521</v>
      </c>
      <c r="I885" s="216">
        <v>12</v>
      </c>
      <c r="J885" s="217">
        <v>43009</v>
      </c>
      <c r="K885" s="218">
        <v>43009</v>
      </c>
      <c r="L885" s="218">
        <v>43100</v>
      </c>
      <c r="M885" s="219">
        <v>1</v>
      </c>
      <c r="N885" s="220">
        <v>1</v>
      </c>
      <c r="O885" s="207"/>
      <c r="P885" s="219">
        <f t="shared" si="53"/>
        <v>1</v>
      </c>
      <c r="Q885" s="42">
        <f t="shared" si="50"/>
        <v>100</v>
      </c>
      <c r="R885" s="183" t="s">
        <v>8216</v>
      </c>
      <c r="S885" s="108"/>
      <c r="T885" s="108"/>
      <c r="U885" s="1"/>
      <c r="V885" s="108"/>
      <c r="W885" s="1"/>
      <c r="X885" s="1"/>
      <c r="Y885" s="99"/>
      <c r="AA885" s="223"/>
    </row>
    <row r="886" spans="1:27" s="222" customFormat="1" ht="75" x14ac:dyDescent="0.25">
      <c r="A886" s="103" t="s">
        <v>1912</v>
      </c>
      <c r="B886" s="72"/>
      <c r="C886" s="72"/>
      <c r="D886" s="104"/>
      <c r="E886" s="104"/>
      <c r="F886" s="214" t="s">
        <v>3524</v>
      </c>
      <c r="G886" s="129" t="s">
        <v>1008</v>
      </c>
      <c r="H886" s="215" t="s">
        <v>3521</v>
      </c>
      <c r="I886" s="216">
        <v>12</v>
      </c>
      <c r="J886" s="217">
        <v>43009</v>
      </c>
      <c r="K886" s="218">
        <v>43009</v>
      </c>
      <c r="L886" s="218">
        <v>43100</v>
      </c>
      <c r="M886" s="219">
        <v>12</v>
      </c>
      <c r="N886" s="220">
        <v>0</v>
      </c>
      <c r="O886" s="207">
        <v>8</v>
      </c>
      <c r="P886" s="219">
        <f t="shared" si="53"/>
        <v>8</v>
      </c>
      <c r="Q886" s="42">
        <f t="shared" si="50"/>
        <v>66.666666666666657</v>
      </c>
      <c r="R886" s="183" t="s">
        <v>8217</v>
      </c>
      <c r="S886" s="108"/>
      <c r="T886" s="108"/>
      <c r="U886" s="1"/>
      <c r="V886" s="108"/>
      <c r="W886" s="1"/>
      <c r="X886" s="1"/>
      <c r="Y886" s="99"/>
      <c r="AA886" s="223"/>
    </row>
    <row r="887" spans="1:27" s="222" customFormat="1" ht="60" x14ac:dyDescent="0.25">
      <c r="A887" s="103" t="s">
        <v>1912</v>
      </c>
      <c r="B887" s="72"/>
      <c r="C887" s="72"/>
      <c r="D887" s="104"/>
      <c r="E887" s="104"/>
      <c r="F887" s="214" t="s">
        <v>3525</v>
      </c>
      <c r="G887" s="129" t="s">
        <v>1009</v>
      </c>
      <c r="H887" s="215" t="s">
        <v>3521</v>
      </c>
      <c r="I887" s="216">
        <v>12</v>
      </c>
      <c r="J887" s="217">
        <v>43009</v>
      </c>
      <c r="K887" s="218">
        <v>43009</v>
      </c>
      <c r="L887" s="218">
        <v>43100</v>
      </c>
      <c r="M887" s="219">
        <v>30</v>
      </c>
      <c r="N887" s="220">
        <v>58</v>
      </c>
      <c r="O887" s="207">
        <v>6</v>
      </c>
      <c r="P887" s="219">
        <f t="shared" si="53"/>
        <v>64</v>
      </c>
      <c r="Q887" s="42">
        <f t="shared" si="50"/>
        <v>213.33333333333334</v>
      </c>
      <c r="R887" s="183" t="s">
        <v>8218</v>
      </c>
      <c r="S887" s="108"/>
      <c r="T887" s="108"/>
      <c r="U887" s="1"/>
      <c r="V887" s="108"/>
      <c r="W887" s="1"/>
      <c r="X887" s="1"/>
      <c r="Y887" s="99"/>
      <c r="AA887" s="223"/>
    </row>
    <row r="888" spans="1:27" s="222" customFormat="1" ht="45" x14ac:dyDescent="0.25">
      <c r="A888" s="103" t="s">
        <v>1912</v>
      </c>
      <c r="B888" s="72"/>
      <c r="C888" s="72"/>
      <c r="D888" s="104"/>
      <c r="E888" s="104"/>
      <c r="F888" s="214" t="s">
        <v>3526</v>
      </c>
      <c r="G888" s="129" t="s">
        <v>1010</v>
      </c>
      <c r="H888" s="215" t="s">
        <v>3521</v>
      </c>
      <c r="I888" s="216">
        <v>10</v>
      </c>
      <c r="J888" s="217">
        <v>43009</v>
      </c>
      <c r="K888" s="218">
        <v>43009</v>
      </c>
      <c r="L888" s="218">
        <v>43100</v>
      </c>
      <c r="M888" s="219">
        <v>10</v>
      </c>
      <c r="N888" s="220">
        <v>23</v>
      </c>
      <c r="O888" s="207">
        <v>7</v>
      </c>
      <c r="P888" s="219">
        <f t="shared" si="53"/>
        <v>30</v>
      </c>
      <c r="Q888" s="42">
        <f t="shared" si="50"/>
        <v>300</v>
      </c>
      <c r="R888" s="183" t="s">
        <v>8219</v>
      </c>
      <c r="S888" s="108"/>
      <c r="T888" s="108"/>
      <c r="U888" s="1"/>
      <c r="V888" s="108"/>
      <c r="W888" s="1"/>
      <c r="X888" s="1"/>
      <c r="Y888" s="99"/>
      <c r="AA888" s="223"/>
    </row>
    <row r="889" spans="1:27" s="222" customFormat="1" ht="60" x14ac:dyDescent="0.25">
      <c r="A889" s="103" t="s">
        <v>1912</v>
      </c>
      <c r="B889" s="72" t="s">
        <v>3566</v>
      </c>
      <c r="C889" s="72" t="s">
        <v>974</v>
      </c>
      <c r="D889" s="104" t="s">
        <v>1763</v>
      </c>
      <c r="E889" s="104" t="s">
        <v>3568</v>
      </c>
      <c r="F889" s="214" t="s">
        <v>3519</v>
      </c>
      <c r="G889" s="129" t="s">
        <v>975</v>
      </c>
      <c r="H889" s="215" t="s">
        <v>3521</v>
      </c>
      <c r="I889" s="216">
        <v>12</v>
      </c>
      <c r="J889" s="217">
        <v>43009</v>
      </c>
      <c r="K889" s="218">
        <v>43009</v>
      </c>
      <c r="L889" s="218">
        <v>43100</v>
      </c>
      <c r="M889" s="219">
        <v>30</v>
      </c>
      <c r="N889" s="220">
        <v>120</v>
      </c>
      <c r="O889" s="207">
        <v>90</v>
      </c>
      <c r="P889" s="219">
        <f t="shared" si="53"/>
        <v>210</v>
      </c>
      <c r="Q889" s="42">
        <f t="shared" ref="Q889:Q952" si="54">P889/M889*100</f>
        <v>700</v>
      </c>
      <c r="R889" s="183" t="s">
        <v>8220</v>
      </c>
      <c r="S889" s="108">
        <f>VLOOKUP(C889,'[7]Sumado depto y gestion incorp1'!$A$2:$C$297,3,FALSE)</f>
        <v>500000000</v>
      </c>
      <c r="T889" s="108">
        <f>VLOOKUP(C889,'[7]Sumado depto y gestion incorp1'!$A$2:$D$297,4,FALSE)</f>
        <v>91451934</v>
      </c>
      <c r="U889" s="1">
        <f>VLOOKUP(C889,'[7]Sumado depto y gestion incorp1'!$A$2:$F$297,6,FALSE)</f>
        <v>455309360</v>
      </c>
      <c r="V889" s="108">
        <f>VLOOKUP(C889,'[7]Sumado depto y gestion incorp1'!$A$2:$G$297,7,FALSE)</f>
        <v>91451934</v>
      </c>
      <c r="W889" s="1">
        <f t="shared" si="51"/>
        <v>591451934</v>
      </c>
      <c r="X889" s="1">
        <f t="shared" si="52"/>
        <v>546761294</v>
      </c>
      <c r="Y889" s="99"/>
      <c r="AA889" s="223"/>
    </row>
    <row r="890" spans="1:27" s="222" customFormat="1" ht="30" x14ac:dyDescent="0.25">
      <c r="A890" s="103" t="s">
        <v>1912</v>
      </c>
      <c r="B890" s="72"/>
      <c r="C890" s="72"/>
      <c r="D890" s="104"/>
      <c r="E890" s="104"/>
      <c r="F890" s="214" t="s">
        <v>3544</v>
      </c>
      <c r="G890" s="129" t="s">
        <v>976</v>
      </c>
      <c r="H890" s="215" t="s">
        <v>3521</v>
      </c>
      <c r="I890" s="216">
        <v>12</v>
      </c>
      <c r="J890" s="217">
        <v>43009</v>
      </c>
      <c r="K890" s="218">
        <v>43009</v>
      </c>
      <c r="L890" s="218">
        <v>43100</v>
      </c>
      <c r="M890" s="219">
        <v>1</v>
      </c>
      <c r="N890" s="220">
        <v>1</v>
      </c>
      <c r="O890" s="207"/>
      <c r="P890" s="219">
        <f t="shared" si="53"/>
        <v>1</v>
      </c>
      <c r="Q890" s="42">
        <f t="shared" si="54"/>
        <v>100</v>
      </c>
      <c r="R890" s="183"/>
      <c r="S890" s="108"/>
      <c r="T890" s="108"/>
      <c r="U890" s="1"/>
      <c r="V890" s="108"/>
      <c r="W890" s="1"/>
      <c r="X890" s="1"/>
      <c r="Y890" s="99"/>
      <c r="AA890" s="223"/>
    </row>
    <row r="891" spans="1:27" s="222" customFormat="1" ht="30" x14ac:dyDescent="0.25">
      <c r="A891" s="103" t="s">
        <v>1912</v>
      </c>
      <c r="B891" s="72"/>
      <c r="C891" s="72"/>
      <c r="D891" s="104"/>
      <c r="E891" s="104"/>
      <c r="F891" s="214" t="s">
        <v>3545</v>
      </c>
      <c r="G891" s="129" t="s">
        <v>977</v>
      </c>
      <c r="H891" s="215" t="s">
        <v>3521</v>
      </c>
      <c r="I891" s="216">
        <v>12</v>
      </c>
      <c r="J891" s="217">
        <v>43009</v>
      </c>
      <c r="K891" s="218">
        <v>43009</v>
      </c>
      <c r="L891" s="218">
        <v>43100</v>
      </c>
      <c r="M891" s="219">
        <v>1</v>
      </c>
      <c r="N891" s="220">
        <v>4</v>
      </c>
      <c r="O891" s="207"/>
      <c r="P891" s="219">
        <f t="shared" si="53"/>
        <v>4</v>
      </c>
      <c r="Q891" s="42">
        <f t="shared" si="54"/>
        <v>400</v>
      </c>
      <c r="R891" s="183"/>
      <c r="S891" s="108"/>
      <c r="T891" s="108"/>
      <c r="U891" s="1"/>
      <c r="V891" s="108"/>
      <c r="W891" s="1"/>
      <c r="X891" s="1"/>
      <c r="Y891" s="99"/>
      <c r="AA891" s="223"/>
    </row>
    <row r="892" spans="1:27" s="222" customFormat="1" ht="60" x14ac:dyDescent="0.25">
      <c r="A892" s="103" t="s">
        <v>1912</v>
      </c>
      <c r="B892" s="72" t="s">
        <v>3557</v>
      </c>
      <c r="C892" s="72" t="s">
        <v>957</v>
      </c>
      <c r="D892" s="104" t="s">
        <v>1760</v>
      </c>
      <c r="E892" s="104" t="s">
        <v>3569</v>
      </c>
      <c r="F892" s="214" t="s">
        <v>3527</v>
      </c>
      <c r="G892" s="129" t="s">
        <v>958</v>
      </c>
      <c r="H892" s="215" t="s">
        <v>3521</v>
      </c>
      <c r="I892" s="216">
        <v>12</v>
      </c>
      <c r="J892" s="217">
        <v>43009</v>
      </c>
      <c r="K892" s="218">
        <v>43009</v>
      </c>
      <c r="L892" s="218">
        <v>43100</v>
      </c>
      <c r="M892" s="219">
        <v>5</v>
      </c>
      <c r="N892" s="220">
        <v>2</v>
      </c>
      <c r="O892" s="207">
        <v>3</v>
      </c>
      <c r="P892" s="219">
        <f t="shared" si="53"/>
        <v>5</v>
      </c>
      <c r="Q892" s="42">
        <f t="shared" si="54"/>
        <v>100</v>
      </c>
      <c r="R892" s="183"/>
      <c r="S892" s="108">
        <f>VLOOKUP(C892,'[7]Sumado depto y gestion incorp1'!$A$2:$C$297,3,FALSE)</f>
        <v>100000000</v>
      </c>
      <c r="T892" s="108">
        <f>VLOOKUP(C892,'[7]Sumado depto y gestion incorp1'!$A$2:$D$297,4,FALSE)</f>
        <v>0</v>
      </c>
      <c r="U892" s="1">
        <f>VLOOKUP(C892,'[7]Sumado depto y gestion incorp1'!$A$2:$F$297,6,FALSE)</f>
        <v>72263193</v>
      </c>
      <c r="V892" s="108">
        <f>VLOOKUP(C892,'[7]Sumado depto y gestion incorp1'!$A$2:$G$297,7,FALSE)</f>
        <v>0</v>
      </c>
      <c r="W892" s="1">
        <f t="shared" si="51"/>
        <v>100000000</v>
      </c>
      <c r="X892" s="1">
        <f t="shared" si="52"/>
        <v>72263193</v>
      </c>
      <c r="Y892" s="99"/>
      <c r="AA892" s="223"/>
    </row>
    <row r="893" spans="1:27" s="222" customFormat="1" ht="30" x14ac:dyDescent="0.25">
      <c r="A893" s="103" t="s">
        <v>1912</v>
      </c>
      <c r="B893" s="72"/>
      <c r="C893" s="72"/>
      <c r="D893" s="104"/>
      <c r="E893" s="104"/>
      <c r="F893" s="214" t="s">
        <v>3528</v>
      </c>
      <c r="G893" s="129" t="s">
        <v>959</v>
      </c>
      <c r="H893" s="215" t="s">
        <v>3521</v>
      </c>
      <c r="I893" s="216">
        <v>12</v>
      </c>
      <c r="J893" s="217">
        <v>43009</v>
      </c>
      <c r="K893" s="218">
        <v>43009</v>
      </c>
      <c r="L893" s="218">
        <v>43100</v>
      </c>
      <c r="M893" s="219">
        <v>35</v>
      </c>
      <c r="N893" s="220">
        <v>18</v>
      </c>
      <c r="O893" s="207"/>
      <c r="P893" s="219">
        <f t="shared" si="53"/>
        <v>18</v>
      </c>
      <c r="Q893" s="42">
        <f t="shared" si="54"/>
        <v>51.428571428571423</v>
      </c>
      <c r="R893" s="183"/>
      <c r="S893" s="108"/>
      <c r="T893" s="108"/>
      <c r="U893" s="1"/>
      <c r="V893" s="108"/>
      <c r="W893" s="1"/>
      <c r="X893" s="1"/>
      <c r="Y893" s="99"/>
      <c r="AA893" s="223"/>
    </row>
    <row r="894" spans="1:27" s="222" customFormat="1" ht="30" x14ac:dyDescent="0.25">
      <c r="A894" s="103" t="s">
        <v>1912</v>
      </c>
      <c r="B894" s="72"/>
      <c r="C894" s="72"/>
      <c r="D894" s="104"/>
      <c r="E894" s="104"/>
      <c r="F894" s="214" t="s">
        <v>3529</v>
      </c>
      <c r="G894" s="129" t="s">
        <v>960</v>
      </c>
      <c r="H894" s="215" t="s">
        <v>3521</v>
      </c>
      <c r="I894" s="216">
        <v>12</v>
      </c>
      <c r="J894" s="217">
        <v>43009</v>
      </c>
      <c r="K894" s="218">
        <v>43009</v>
      </c>
      <c r="L894" s="218">
        <v>43100</v>
      </c>
      <c r="M894" s="219">
        <v>35</v>
      </c>
      <c r="N894" s="220">
        <v>18</v>
      </c>
      <c r="O894" s="207"/>
      <c r="P894" s="219">
        <f t="shared" si="53"/>
        <v>18</v>
      </c>
      <c r="Q894" s="42">
        <f t="shared" si="54"/>
        <v>51.428571428571423</v>
      </c>
      <c r="R894" s="183"/>
      <c r="S894" s="108"/>
      <c r="T894" s="108"/>
      <c r="U894" s="1"/>
      <c r="V894" s="108"/>
      <c r="W894" s="1"/>
      <c r="X894" s="1"/>
      <c r="Y894" s="99"/>
      <c r="AA894" s="223"/>
    </row>
    <row r="895" spans="1:27" s="222" customFormat="1" ht="30" x14ac:dyDescent="0.25">
      <c r="A895" s="103" t="s">
        <v>1912</v>
      </c>
      <c r="B895" s="72"/>
      <c r="C895" s="72"/>
      <c r="D895" s="104"/>
      <c r="E895" s="104"/>
      <c r="F895" s="214" t="s">
        <v>3532</v>
      </c>
      <c r="G895" s="129" t="s">
        <v>961</v>
      </c>
      <c r="H895" s="215" t="s">
        <v>3521</v>
      </c>
      <c r="I895" s="216">
        <v>12</v>
      </c>
      <c r="J895" s="217">
        <v>43009</v>
      </c>
      <c r="K895" s="218">
        <v>43009</v>
      </c>
      <c r="L895" s="218">
        <v>43100</v>
      </c>
      <c r="M895" s="219">
        <v>1</v>
      </c>
      <c r="N895" s="220">
        <v>1</v>
      </c>
      <c r="O895" s="207"/>
      <c r="P895" s="219">
        <f t="shared" si="53"/>
        <v>1</v>
      </c>
      <c r="Q895" s="42">
        <f t="shared" si="54"/>
        <v>100</v>
      </c>
      <c r="R895" s="183"/>
      <c r="S895" s="108"/>
      <c r="T895" s="108"/>
      <c r="U895" s="1"/>
      <c r="V895" s="108"/>
      <c r="W895" s="1"/>
      <c r="X895" s="1"/>
      <c r="Y895" s="99"/>
      <c r="AA895" s="223"/>
    </row>
    <row r="896" spans="1:27" s="222" customFormat="1" ht="30" x14ac:dyDescent="0.25">
      <c r="A896" s="103" t="s">
        <v>1912</v>
      </c>
      <c r="B896" s="72"/>
      <c r="C896" s="72"/>
      <c r="D896" s="104"/>
      <c r="E896" s="104"/>
      <c r="F896" s="214" t="s">
        <v>3533</v>
      </c>
      <c r="G896" s="129" t="s">
        <v>962</v>
      </c>
      <c r="H896" s="215" t="s">
        <v>3521</v>
      </c>
      <c r="I896" s="216">
        <v>12</v>
      </c>
      <c r="J896" s="217">
        <v>43009</v>
      </c>
      <c r="K896" s="218">
        <v>43009</v>
      </c>
      <c r="L896" s="218">
        <v>43100</v>
      </c>
      <c r="M896" s="219">
        <v>1</v>
      </c>
      <c r="N896" s="220">
        <v>1</v>
      </c>
      <c r="O896" s="207"/>
      <c r="P896" s="219">
        <f t="shared" si="53"/>
        <v>1</v>
      </c>
      <c r="Q896" s="42">
        <f t="shared" si="54"/>
        <v>100</v>
      </c>
      <c r="R896" s="183"/>
      <c r="S896" s="108"/>
      <c r="T896" s="108"/>
      <c r="U896" s="1"/>
      <c r="V896" s="108"/>
      <c r="W896" s="1"/>
      <c r="X896" s="1"/>
      <c r="Y896" s="99"/>
      <c r="AA896" s="223"/>
    </row>
    <row r="897" spans="1:27" s="222" customFormat="1" ht="60" x14ac:dyDescent="0.25">
      <c r="A897" s="103" t="s">
        <v>1912</v>
      </c>
      <c r="B897" s="72" t="s">
        <v>3570</v>
      </c>
      <c r="C897" s="72" t="s">
        <v>963</v>
      </c>
      <c r="D897" s="104" t="s">
        <v>1761</v>
      </c>
      <c r="E897" s="104" t="s">
        <v>3571</v>
      </c>
      <c r="F897" s="214" t="s">
        <v>3527</v>
      </c>
      <c r="G897" s="129" t="s">
        <v>964</v>
      </c>
      <c r="H897" s="215" t="s">
        <v>3521</v>
      </c>
      <c r="I897" s="216">
        <v>12</v>
      </c>
      <c r="J897" s="217">
        <v>43009</v>
      </c>
      <c r="K897" s="218">
        <v>43009</v>
      </c>
      <c r="L897" s="218">
        <v>43100</v>
      </c>
      <c r="M897" s="219">
        <v>2</v>
      </c>
      <c r="N897" s="220">
        <v>6</v>
      </c>
      <c r="O897" s="207"/>
      <c r="P897" s="219">
        <f t="shared" si="53"/>
        <v>6</v>
      </c>
      <c r="Q897" s="42">
        <f t="shared" si="54"/>
        <v>300</v>
      </c>
      <c r="R897" s="183"/>
      <c r="S897" s="108">
        <f>VLOOKUP(C897,'[7]Sumado depto y gestion incorp1'!$A$2:$C$297,3,FALSE)</f>
        <v>1520000000</v>
      </c>
      <c r="T897" s="108">
        <f>VLOOKUP(C897,'[7]Sumado depto y gestion incorp1'!$A$2:$D$297,4,FALSE)</f>
        <v>0</v>
      </c>
      <c r="U897" s="1">
        <f>VLOOKUP(C897,'[7]Sumado depto y gestion incorp1'!$A$2:$F$297,6,FALSE)</f>
        <v>1426091148</v>
      </c>
      <c r="V897" s="108">
        <f>VLOOKUP(C897,'[7]Sumado depto y gestion incorp1'!$A$2:$G$297,7,FALSE)</f>
        <v>0</v>
      </c>
      <c r="W897" s="1">
        <f t="shared" si="51"/>
        <v>1520000000</v>
      </c>
      <c r="X897" s="1">
        <f t="shared" si="52"/>
        <v>1426091148</v>
      </c>
      <c r="Y897" s="99"/>
      <c r="AA897" s="223"/>
    </row>
    <row r="898" spans="1:27" s="222" customFormat="1" ht="90" x14ac:dyDescent="0.25">
      <c r="A898" s="103" t="s">
        <v>1912</v>
      </c>
      <c r="B898" s="72"/>
      <c r="C898" s="72"/>
      <c r="D898" s="104"/>
      <c r="E898" s="104"/>
      <c r="F898" s="214" t="s">
        <v>3528</v>
      </c>
      <c r="G898" s="129" t="s">
        <v>965</v>
      </c>
      <c r="H898" s="215" t="s">
        <v>3521</v>
      </c>
      <c r="I898" s="216">
        <v>12</v>
      </c>
      <c r="J898" s="217">
        <v>43009</v>
      </c>
      <c r="K898" s="218">
        <v>43009</v>
      </c>
      <c r="L898" s="218">
        <v>43100</v>
      </c>
      <c r="M898" s="219">
        <v>15</v>
      </c>
      <c r="N898" s="220">
        <v>7</v>
      </c>
      <c r="O898" s="207">
        <v>4</v>
      </c>
      <c r="P898" s="219">
        <f t="shared" si="53"/>
        <v>11</v>
      </c>
      <c r="Q898" s="42">
        <f t="shared" si="54"/>
        <v>73.333333333333329</v>
      </c>
      <c r="R898" s="221" t="s">
        <v>8221</v>
      </c>
      <c r="S898" s="108"/>
      <c r="T898" s="108"/>
      <c r="U898" s="1"/>
      <c r="V898" s="108"/>
      <c r="W898" s="1"/>
      <c r="X898" s="1"/>
      <c r="Y898" s="99"/>
      <c r="AA898" s="223"/>
    </row>
    <row r="899" spans="1:27" s="222" customFormat="1" ht="30" x14ac:dyDescent="0.25">
      <c r="A899" s="103" t="s">
        <v>1912</v>
      </c>
      <c r="B899" s="72"/>
      <c r="C899" s="72"/>
      <c r="D899" s="104"/>
      <c r="E899" s="104"/>
      <c r="F899" s="214" t="s">
        <v>3529</v>
      </c>
      <c r="G899" s="129" t="s">
        <v>966</v>
      </c>
      <c r="H899" s="215" t="s">
        <v>3521</v>
      </c>
      <c r="I899" s="216">
        <v>12</v>
      </c>
      <c r="J899" s="217">
        <v>43009</v>
      </c>
      <c r="K899" s="218">
        <v>43009</v>
      </c>
      <c r="L899" s="218">
        <v>43100</v>
      </c>
      <c r="M899" s="219">
        <v>11</v>
      </c>
      <c r="N899" s="220">
        <v>11</v>
      </c>
      <c r="O899" s="207"/>
      <c r="P899" s="219">
        <f t="shared" si="53"/>
        <v>11</v>
      </c>
      <c r="Q899" s="42">
        <f t="shared" si="54"/>
        <v>100</v>
      </c>
      <c r="R899" s="183"/>
      <c r="S899" s="108"/>
      <c r="T899" s="108"/>
      <c r="U899" s="1"/>
      <c r="V899" s="108"/>
      <c r="W899" s="1"/>
      <c r="X899" s="1"/>
      <c r="Y899" s="99"/>
      <c r="AA899" s="223"/>
    </row>
    <row r="900" spans="1:27" s="222" customFormat="1" ht="60" x14ac:dyDescent="0.25">
      <c r="A900" s="103" t="s">
        <v>1912</v>
      </c>
      <c r="B900" s="72" t="s">
        <v>3557</v>
      </c>
      <c r="C900" s="72" t="s">
        <v>967</v>
      </c>
      <c r="D900" s="104" t="s">
        <v>1762</v>
      </c>
      <c r="E900" s="104" t="s">
        <v>3572</v>
      </c>
      <c r="F900" s="214" t="s">
        <v>3526</v>
      </c>
      <c r="G900" s="129" t="s">
        <v>968</v>
      </c>
      <c r="H900" s="215" t="s">
        <v>3521</v>
      </c>
      <c r="I900" s="216">
        <v>12</v>
      </c>
      <c r="J900" s="217">
        <v>43009</v>
      </c>
      <c r="K900" s="218">
        <v>43009</v>
      </c>
      <c r="L900" s="218">
        <v>43100</v>
      </c>
      <c r="M900" s="219">
        <v>14</v>
      </c>
      <c r="N900" s="220">
        <v>9</v>
      </c>
      <c r="O900" s="207"/>
      <c r="P900" s="219">
        <f t="shared" si="53"/>
        <v>9</v>
      </c>
      <c r="Q900" s="42">
        <f t="shared" si="54"/>
        <v>64.285714285714292</v>
      </c>
      <c r="R900" s="183"/>
      <c r="S900" s="108">
        <f>VLOOKUP(C900,'[7]Sumado depto y gestion incorp1'!$A$2:$C$297,3,FALSE)</f>
        <v>8605288990</v>
      </c>
      <c r="T900" s="108">
        <f>VLOOKUP(C900,'[7]Sumado depto y gestion incorp1'!$A$2:$D$297,4,FALSE)</f>
        <v>0</v>
      </c>
      <c r="U900" s="1">
        <f>VLOOKUP(C900,'[7]Sumado depto y gestion incorp1'!$A$2:$F$297,6,FALSE)</f>
        <v>3040588090</v>
      </c>
      <c r="V900" s="108">
        <f>VLOOKUP(C900,'[7]Sumado depto y gestion incorp1'!$A$2:$G$297,7,FALSE)</f>
        <v>0</v>
      </c>
      <c r="W900" s="1">
        <f t="shared" ref="W900:W960" si="55">S900+T900+Z900</f>
        <v>8605288990</v>
      </c>
      <c r="X900" s="1">
        <f t="shared" ref="X900:X960" si="56">U900+V900+Y900</f>
        <v>3040588090</v>
      </c>
      <c r="Y900" s="99"/>
      <c r="AA900" s="223"/>
    </row>
    <row r="901" spans="1:27" s="222" customFormat="1" ht="30" x14ac:dyDescent="0.25">
      <c r="A901" s="103" t="s">
        <v>1912</v>
      </c>
      <c r="B901" s="72"/>
      <c r="C901" s="72"/>
      <c r="D901" s="104"/>
      <c r="E901" s="104"/>
      <c r="F901" s="214" t="s">
        <v>3527</v>
      </c>
      <c r="G901" s="129" t="s">
        <v>969</v>
      </c>
      <c r="H901" s="215" t="s">
        <v>3521</v>
      </c>
      <c r="I901" s="216">
        <v>12</v>
      </c>
      <c r="J901" s="217">
        <v>43009</v>
      </c>
      <c r="K901" s="218">
        <v>43009</v>
      </c>
      <c r="L901" s="218">
        <v>43100</v>
      </c>
      <c r="M901" s="219">
        <v>971</v>
      </c>
      <c r="N901" s="220">
        <v>300</v>
      </c>
      <c r="O901" s="207">
        <v>170</v>
      </c>
      <c r="P901" s="219">
        <f t="shared" si="53"/>
        <v>470</v>
      </c>
      <c r="Q901" s="42">
        <f t="shared" si="54"/>
        <v>48.403707518022657</v>
      </c>
      <c r="R901" s="183"/>
      <c r="S901" s="108"/>
      <c r="T901" s="108"/>
      <c r="U901" s="1"/>
      <c r="V901" s="108"/>
      <c r="W901" s="1"/>
      <c r="X901" s="1"/>
      <c r="Y901" s="99"/>
      <c r="AA901" s="223"/>
    </row>
    <row r="902" spans="1:27" s="222" customFormat="1" ht="30" x14ac:dyDescent="0.25">
      <c r="A902" s="103" t="s">
        <v>1912</v>
      </c>
      <c r="B902" s="72"/>
      <c r="C902" s="72"/>
      <c r="D902" s="104"/>
      <c r="E902" s="104"/>
      <c r="F902" s="214" t="s">
        <v>3528</v>
      </c>
      <c r="G902" s="129" t="s">
        <v>970</v>
      </c>
      <c r="H902" s="215" t="s">
        <v>3521</v>
      </c>
      <c r="I902" s="216">
        <v>12</v>
      </c>
      <c r="J902" s="217">
        <v>43009</v>
      </c>
      <c r="K902" s="218">
        <v>43009</v>
      </c>
      <c r="L902" s="218">
        <v>43100</v>
      </c>
      <c r="M902" s="219">
        <v>1000</v>
      </c>
      <c r="N902" s="220">
        <v>500</v>
      </c>
      <c r="O902" s="207">
        <v>500</v>
      </c>
      <c r="P902" s="219">
        <f t="shared" si="53"/>
        <v>1000</v>
      </c>
      <c r="Q902" s="42">
        <f t="shared" si="54"/>
        <v>100</v>
      </c>
      <c r="R902" s="183"/>
      <c r="S902" s="108"/>
      <c r="T902" s="108"/>
      <c r="U902" s="1"/>
      <c r="V902" s="108"/>
      <c r="W902" s="1"/>
      <c r="X902" s="1"/>
      <c r="Y902" s="99"/>
      <c r="AA902" s="223"/>
    </row>
    <row r="903" spans="1:27" s="222" customFormat="1" ht="30" x14ac:dyDescent="0.25">
      <c r="A903" s="103" t="s">
        <v>1912</v>
      </c>
      <c r="B903" s="72"/>
      <c r="C903" s="72"/>
      <c r="D903" s="104"/>
      <c r="E903" s="104"/>
      <c r="F903" s="214" t="s">
        <v>3529</v>
      </c>
      <c r="G903" s="129" t="s">
        <v>971</v>
      </c>
      <c r="H903" s="215" t="s">
        <v>3521</v>
      </c>
      <c r="I903" s="216">
        <v>12</v>
      </c>
      <c r="J903" s="217">
        <v>43009</v>
      </c>
      <c r="K903" s="218">
        <v>43009</v>
      </c>
      <c r="L903" s="218">
        <v>43100</v>
      </c>
      <c r="M903" s="219">
        <v>2</v>
      </c>
      <c r="N903" s="220">
        <v>2</v>
      </c>
      <c r="O903" s="207"/>
      <c r="P903" s="219">
        <f t="shared" si="53"/>
        <v>2</v>
      </c>
      <c r="Q903" s="42">
        <f t="shared" si="54"/>
        <v>100</v>
      </c>
      <c r="R903" s="183"/>
      <c r="S903" s="108"/>
      <c r="T903" s="108"/>
      <c r="U903" s="1"/>
      <c r="V903" s="108"/>
      <c r="W903" s="1"/>
      <c r="X903" s="1"/>
      <c r="Y903" s="99"/>
      <c r="AA903" s="223"/>
    </row>
    <row r="904" spans="1:27" s="222" customFormat="1" ht="30" x14ac:dyDescent="0.25">
      <c r="A904" s="103" t="s">
        <v>1912</v>
      </c>
      <c r="B904" s="72"/>
      <c r="C904" s="72"/>
      <c r="D904" s="104"/>
      <c r="E904" s="104"/>
      <c r="F904" s="214" t="s">
        <v>3532</v>
      </c>
      <c r="G904" s="129" t="s">
        <v>972</v>
      </c>
      <c r="H904" s="215" t="s">
        <v>3521</v>
      </c>
      <c r="I904" s="216">
        <v>12</v>
      </c>
      <c r="J904" s="217">
        <v>43009</v>
      </c>
      <c r="K904" s="218">
        <v>43009</v>
      </c>
      <c r="L904" s="218">
        <v>43100</v>
      </c>
      <c r="M904" s="219">
        <v>115</v>
      </c>
      <c r="N904" s="220">
        <v>125</v>
      </c>
      <c r="O904" s="207"/>
      <c r="P904" s="219">
        <f t="shared" si="53"/>
        <v>125</v>
      </c>
      <c r="Q904" s="42">
        <f t="shared" si="54"/>
        <v>108.69565217391303</v>
      </c>
      <c r="R904" s="183"/>
      <c r="S904" s="108"/>
      <c r="T904" s="108"/>
      <c r="U904" s="1"/>
      <c r="V904" s="108"/>
      <c r="W904" s="1"/>
      <c r="X904" s="1"/>
      <c r="Y904" s="99"/>
      <c r="AA904" s="223"/>
    </row>
    <row r="905" spans="1:27" s="222" customFormat="1" ht="30" x14ac:dyDescent="0.25">
      <c r="A905" s="103" t="s">
        <v>1912</v>
      </c>
      <c r="B905" s="72"/>
      <c r="C905" s="72"/>
      <c r="D905" s="104"/>
      <c r="E905" s="104"/>
      <c r="F905" s="214" t="s">
        <v>3533</v>
      </c>
      <c r="G905" s="129" t="s">
        <v>973</v>
      </c>
      <c r="H905" s="215" t="s">
        <v>3521</v>
      </c>
      <c r="I905" s="216">
        <v>12</v>
      </c>
      <c r="J905" s="217">
        <v>43009</v>
      </c>
      <c r="K905" s="218">
        <v>43009</v>
      </c>
      <c r="L905" s="218">
        <v>43100</v>
      </c>
      <c r="M905" s="219">
        <v>1</v>
      </c>
      <c r="N905" s="220">
        <v>1</v>
      </c>
      <c r="O905" s="207"/>
      <c r="P905" s="219">
        <f t="shared" si="53"/>
        <v>1</v>
      </c>
      <c r="Q905" s="42">
        <f t="shared" si="54"/>
        <v>100</v>
      </c>
      <c r="R905" s="183"/>
      <c r="S905" s="108"/>
      <c r="T905" s="108"/>
      <c r="U905" s="1"/>
      <c r="V905" s="108"/>
      <c r="W905" s="1"/>
      <c r="X905" s="1"/>
      <c r="Y905" s="99"/>
      <c r="AA905" s="223"/>
    </row>
    <row r="906" spans="1:27" s="222" customFormat="1" ht="60" x14ac:dyDescent="0.25">
      <c r="A906" s="103" t="s">
        <v>1912</v>
      </c>
      <c r="B906" s="72" t="s">
        <v>3573</v>
      </c>
      <c r="C906" s="72" t="s">
        <v>987</v>
      </c>
      <c r="D906" s="104" t="s">
        <v>1765</v>
      </c>
      <c r="E906" s="104" t="s">
        <v>3574</v>
      </c>
      <c r="F906" s="214" t="s">
        <v>3537</v>
      </c>
      <c r="G906" s="129" t="s">
        <v>988</v>
      </c>
      <c r="H906" s="215" t="s">
        <v>9</v>
      </c>
      <c r="I906" s="216">
        <v>12</v>
      </c>
      <c r="J906" s="217">
        <v>43009</v>
      </c>
      <c r="K906" s="218">
        <v>43009</v>
      </c>
      <c r="L906" s="218">
        <v>43100</v>
      </c>
      <c r="M906" s="219">
        <v>10</v>
      </c>
      <c r="N906" s="220">
        <v>7</v>
      </c>
      <c r="O906" s="207">
        <v>1</v>
      </c>
      <c r="P906" s="219">
        <f t="shared" si="53"/>
        <v>8</v>
      </c>
      <c r="Q906" s="42">
        <f t="shared" si="54"/>
        <v>80</v>
      </c>
      <c r="R906" s="183" t="s">
        <v>8222</v>
      </c>
      <c r="S906" s="108">
        <f>VLOOKUP(C906,'[7]Sumado depto y gestion incorp1'!$A$2:$C$297,3,FALSE)</f>
        <v>1500000000</v>
      </c>
      <c r="T906" s="108">
        <f>VLOOKUP(C906,'[7]Sumado depto y gestion incorp1'!$A$2:$D$297,4,FALSE)</f>
        <v>0</v>
      </c>
      <c r="U906" s="1">
        <f>VLOOKUP(C906,'[7]Sumado depto y gestion incorp1'!$A$2:$F$297,6,FALSE)</f>
        <v>1487022979</v>
      </c>
      <c r="V906" s="108">
        <f>VLOOKUP(C906,'[7]Sumado depto y gestion incorp1'!$A$2:$G$297,7,FALSE)</f>
        <v>0</v>
      </c>
      <c r="W906" s="1">
        <f t="shared" si="55"/>
        <v>1500000000</v>
      </c>
      <c r="X906" s="1">
        <f t="shared" si="56"/>
        <v>1487022979</v>
      </c>
      <c r="Y906" s="99"/>
      <c r="AA906" s="223"/>
    </row>
    <row r="907" spans="1:27" s="222" customFormat="1" ht="51" customHeight="1" x14ac:dyDescent="0.25">
      <c r="A907" s="103" t="s">
        <v>1912</v>
      </c>
      <c r="B907" s="72"/>
      <c r="C907" s="72"/>
      <c r="D907" s="104"/>
      <c r="E907" s="104"/>
      <c r="F907" s="214" t="s">
        <v>3575</v>
      </c>
      <c r="G907" s="129" t="s">
        <v>989</v>
      </c>
      <c r="H907" s="215" t="s">
        <v>9</v>
      </c>
      <c r="I907" s="216">
        <v>12</v>
      </c>
      <c r="J907" s="217">
        <v>43009</v>
      </c>
      <c r="K907" s="218">
        <v>43009</v>
      </c>
      <c r="L907" s="218">
        <v>43100</v>
      </c>
      <c r="M907" s="219">
        <v>10</v>
      </c>
      <c r="N907" s="220">
        <v>101</v>
      </c>
      <c r="O907" s="207"/>
      <c r="P907" s="219">
        <f t="shared" si="53"/>
        <v>101</v>
      </c>
      <c r="Q907" s="42">
        <f t="shared" si="54"/>
        <v>1010</v>
      </c>
      <c r="R907" s="183" t="s">
        <v>8223</v>
      </c>
      <c r="S907" s="108"/>
      <c r="T907" s="108"/>
      <c r="U907" s="1"/>
      <c r="V907" s="108"/>
      <c r="W907" s="1"/>
      <c r="X907" s="1"/>
      <c r="Y907" s="99"/>
      <c r="AA907" s="223"/>
    </row>
    <row r="908" spans="1:27" s="222" customFormat="1" ht="45" x14ac:dyDescent="0.25">
      <c r="A908" s="103" t="s">
        <v>1912</v>
      </c>
      <c r="B908" s="72"/>
      <c r="C908" s="72"/>
      <c r="D908" s="104"/>
      <c r="E908" s="104"/>
      <c r="F908" s="214" t="s">
        <v>3517</v>
      </c>
      <c r="G908" s="129" t="s">
        <v>990</v>
      </c>
      <c r="H908" s="215" t="s">
        <v>9</v>
      </c>
      <c r="I908" s="216">
        <v>12</v>
      </c>
      <c r="J908" s="217">
        <v>43009</v>
      </c>
      <c r="K908" s="218">
        <v>43009</v>
      </c>
      <c r="L908" s="218">
        <v>43100</v>
      </c>
      <c r="M908" s="219">
        <v>10</v>
      </c>
      <c r="N908" s="220">
        <v>0</v>
      </c>
      <c r="O908" s="207"/>
      <c r="P908" s="219">
        <f t="shared" si="53"/>
        <v>0</v>
      </c>
      <c r="Q908" s="42">
        <f t="shared" si="54"/>
        <v>0</v>
      </c>
      <c r="R908" s="183" t="s">
        <v>8224</v>
      </c>
      <c r="S908" s="108"/>
      <c r="T908" s="108"/>
      <c r="U908" s="1"/>
      <c r="V908" s="108"/>
      <c r="W908" s="1"/>
      <c r="X908" s="1"/>
      <c r="Y908" s="99"/>
      <c r="AA908" s="223"/>
    </row>
    <row r="909" spans="1:27" s="222" customFormat="1" ht="63" customHeight="1" x14ac:dyDescent="0.25">
      <c r="A909" s="103" t="s">
        <v>1912</v>
      </c>
      <c r="B909" s="72"/>
      <c r="C909" s="72"/>
      <c r="D909" s="104"/>
      <c r="E909" s="104"/>
      <c r="F909" s="214" t="s">
        <v>3522</v>
      </c>
      <c r="G909" s="129" t="s">
        <v>991</v>
      </c>
      <c r="H909" s="215" t="s">
        <v>3521</v>
      </c>
      <c r="I909" s="216">
        <v>12</v>
      </c>
      <c r="J909" s="217">
        <v>43009</v>
      </c>
      <c r="K909" s="218">
        <v>43009</v>
      </c>
      <c r="L909" s="218">
        <v>43100</v>
      </c>
      <c r="M909" s="219">
        <v>1</v>
      </c>
      <c r="N909" s="220">
        <v>1</v>
      </c>
      <c r="O909" s="207"/>
      <c r="P909" s="219">
        <f t="shared" si="53"/>
        <v>1</v>
      </c>
      <c r="Q909" s="42">
        <f t="shared" si="54"/>
        <v>100</v>
      </c>
      <c r="R909" s="183" t="s">
        <v>8225</v>
      </c>
      <c r="S909" s="108"/>
      <c r="T909" s="108"/>
      <c r="U909" s="1"/>
      <c r="V909" s="108"/>
      <c r="W909" s="1"/>
      <c r="X909" s="1"/>
      <c r="Y909" s="99"/>
      <c r="AA909" s="223"/>
    </row>
    <row r="910" spans="1:27" s="222" customFormat="1" ht="75" x14ac:dyDescent="0.25">
      <c r="A910" s="103" t="s">
        <v>1912</v>
      </c>
      <c r="B910" s="72" t="s">
        <v>3576</v>
      </c>
      <c r="C910" s="72" t="s">
        <v>983</v>
      </c>
      <c r="D910" s="104" t="s">
        <v>1892</v>
      </c>
      <c r="E910" s="104" t="s">
        <v>3577</v>
      </c>
      <c r="F910" s="214" t="s">
        <v>3575</v>
      </c>
      <c r="G910" s="129" t="s">
        <v>984</v>
      </c>
      <c r="H910" s="215" t="s">
        <v>9</v>
      </c>
      <c r="I910" s="216">
        <v>12</v>
      </c>
      <c r="J910" s="217">
        <v>43009</v>
      </c>
      <c r="K910" s="218">
        <v>43009</v>
      </c>
      <c r="L910" s="218">
        <v>43100</v>
      </c>
      <c r="M910" s="219">
        <v>1</v>
      </c>
      <c r="N910" s="220">
        <v>1</v>
      </c>
      <c r="O910" s="207"/>
      <c r="P910" s="219">
        <f t="shared" si="53"/>
        <v>1</v>
      </c>
      <c r="Q910" s="42">
        <f t="shared" si="54"/>
        <v>100</v>
      </c>
      <c r="R910" s="183" t="s">
        <v>8226</v>
      </c>
      <c r="S910" s="108">
        <f>VLOOKUP(C910,'[7]Sumado depto y gestion incorp1'!$A$2:$C$297,3,FALSE)</f>
        <v>250000000</v>
      </c>
      <c r="T910" s="108">
        <f>VLOOKUP(C910,'[7]Sumado depto y gestion incorp1'!$A$2:$D$297,4,FALSE)</f>
        <v>873965461</v>
      </c>
      <c r="U910" s="1">
        <f>VLOOKUP(C910,'[7]Sumado depto y gestion incorp1'!$A$2:$F$297,6,FALSE)</f>
        <v>249062358</v>
      </c>
      <c r="V910" s="108">
        <f>VLOOKUP(C910,'[7]Sumado depto y gestion incorp1'!$A$2:$G$297,7,FALSE)</f>
        <v>873965461</v>
      </c>
      <c r="W910" s="1">
        <f t="shared" si="55"/>
        <v>1123965461</v>
      </c>
      <c r="X910" s="1">
        <f t="shared" si="56"/>
        <v>1123027819</v>
      </c>
      <c r="Y910" s="99"/>
      <c r="AA910" s="223"/>
    </row>
    <row r="911" spans="1:27" s="222" customFormat="1" ht="75" x14ac:dyDescent="0.25">
      <c r="A911" s="103" t="s">
        <v>1912</v>
      </c>
      <c r="B911" s="72"/>
      <c r="C911" s="72"/>
      <c r="D911" s="104"/>
      <c r="E911" s="104"/>
      <c r="F911" s="214" t="s">
        <v>3517</v>
      </c>
      <c r="G911" s="129" t="s">
        <v>985</v>
      </c>
      <c r="H911" s="215" t="s">
        <v>9</v>
      </c>
      <c r="I911" s="216">
        <v>12</v>
      </c>
      <c r="J911" s="217">
        <v>43009</v>
      </c>
      <c r="K911" s="218">
        <v>43009</v>
      </c>
      <c r="L911" s="218">
        <v>43100</v>
      </c>
      <c r="M911" s="219">
        <v>1</v>
      </c>
      <c r="N911" s="220">
        <v>0</v>
      </c>
      <c r="O911" s="207">
        <v>11</v>
      </c>
      <c r="P911" s="219">
        <f t="shared" si="53"/>
        <v>11</v>
      </c>
      <c r="Q911" s="42">
        <f t="shared" si="54"/>
        <v>1100</v>
      </c>
      <c r="R911" s="224" t="s">
        <v>8227</v>
      </c>
      <c r="S911" s="108"/>
      <c r="T911" s="108"/>
      <c r="U911" s="1"/>
      <c r="V911" s="108"/>
      <c r="W911" s="1"/>
      <c r="X911" s="1"/>
      <c r="Y911" s="99"/>
      <c r="AA911" s="223"/>
    </row>
    <row r="912" spans="1:27" s="222" customFormat="1" ht="30" x14ac:dyDescent="0.25">
      <c r="A912" s="103" t="s">
        <v>1912</v>
      </c>
      <c r="B912" s="72"/>
      <c r="C912" s="72"/>
      <c r="D912" s="104"/>
      <c r="E912" s="104"/>
      <c r="F912" s="214" t="s">
        <v>3518</v>
      </c>
      <c r="G912" s="129" t="s">
        <v>986</v>
      </c>
      <c r="H912" s="215" t="s">
        <v>9</v>
      </c>
      <c r="I912" s="216">
        <v>12</v>
      </c>
      <c r="J912" s="217">
        <v>43009</v>
      </c>
      <c r="K912" s="218">
        <v>43009</v>
      </c>
      <c r="L912" s="218">
        <v>43100</v>
      </c>
      <c r="M912" s="219">
        <v>150</v>
      </c>
      <c r="N912" s="220">
        <v>167</v>
      </c>
      <c r="O912" s="207">
        <v>83</v>
      </c>
      <c r="P912" s="219">
        <f t="shared" si="53"/>
        <v>250</v>
      </c>
      <c r="Q912" s="42">
        <f t="shared" si="54"/>
        <v>166.66666666666669</v>
      </c>
      <c r="R912" s="183" t="s">
        <v>8228</v>
      </c>
      <c r="S912" s="108"/>
      <c r="T912" s="108"/>
      <c r="U912" s="1"/>
      <c r="V912" s="108"/>
      <c r="W912" s="1"/>
      <c r="X912" s="1"/>
      <c r="Y912" s="99"/>
      <c r="AA912" s="223"/>
    </row>
    <row r="913" spans="1:27" s="222" customFormat="1" ht="90" x14ac:dyDescent="0.25">
      <c r="A913" s="103" t="s">
        <v>1912</v>
      </c>
      <c r="B913" s="72" t="s">
        <v>3578</v>
      </c>
      <c r="C913" s="72" t="s">
        <v>978</v>
      </c>
      <c r="D913" s="104" t="s">
        <v>1764</v>
      </c>
      <c r="E913" s="104" t="s">
        <v>3579</v>
      </c>
      <c r="F913" s="214" t="s">
        <v>3537</v>
      </c>
      <c r="G913" s="129" t="s">
        <v>979</v>
      </c>
      <c r="H913" s="215" t="s">
        <v>9</v>
      </c>
      <c r="I913" s="216">
        <v>12</v>
      </c>
      <c r="J913" s="217">
        <v>43009</v>
      </c>
      <c r="K913" s="218">
        <v>43009</v>
      </c>
      <c r="L913" s="218">
        <v>43100</v>
      </c>
      <c r="M913" s="219">
        <v>1</v>
      </c>
      <c r="N913" s="220">
        <v>1</v>
      </c>
      <c r="O913" s="207"/>
      <c r="P913" s="219">
        <f t="shared" si="53"/>
        <v>1</v>
      </c>
      <c r="Q913" s="42">
        <f t="shared" si="54"/>
        <v>100</v>
      </c>
      <c r="R913" s="221" t="s">
        <v>8229</v>
      </c>
      <c r="S913" s="108">
        <f>VLOOKUP(C913,'[7]Sumado depto y gestion incorp1'!$A$2:$C$297,3,FALSE)</f>
        <v>130000000</v>
      </c>
      <c r="T913" s="108">
        <f>VLOOKUP(C913,'[7]Sumado depto y gestion incorp1'!$A$2:$D$297,4,FALSE)</f>
        <v>0</v>
      </c>
      <c r="U913" s="1">
        <f>VLOOKUP(C913,'[7]Sumado depto y gestion incorp1'!$A$2:$F$297,6,FALSE)</f>
        <v>120236727</v>
      </c>
      <c r="V913" s="108">
        <f>VLOOKUP(C913,'[7]Sumado depto y gestion incorp1'!$A$2:$G$297,7,FALSE)</f>
        <v>0</v>
      </c>
      <c r="W913" s="1">
        <f t="shared" si="55"/>
        <v>130000000</v>
      </c>
      <c r="X913" s="1">
        <f t="shared" si="56"/>
        <v>120236727</v>
      </c>
      <c r="Y913" s="99"/>
      <c r="AA913" s="223"/>
    </row>
    <row r="914" spans="1:27" s="222" customFormat="1" ht="120" x14ac:dyDescent="0.25">
      <c r="A914" s="103" t="s">
        <v>1912</v>
      </c>
      <c r="B914" s="72" t="s">
        <v>3580</v>
      </c>
      <c r="C914" s="72" t="s">
        <v>980</v>
      </c>
      <c r="D914" s="104" t="s">
        <v>1891</v>
      </c>
      <c r="E914" s="104" t="s">
        <v>3581</v>
      </c>
      <c r="F914" s="214" t="s">
        <v>3537</v>
      </c>
      <c r="G914" s="129" t="s">
        <v>981</v>
      </c>
      <c r="H914" s="215" t="s">
        <v>9</v>
      </c>
      <c r="I914" s="216">
        <v>12</v>
      </c>
      <c r="J914" s="217">
        <v>43009</v>
      </c>
      <c r="K914" s="218">
        <v>43009</v>
      </c>
      <c r="L914" s="218">
        <v>43100</v>
      </c>
      <c r="M914" s="219">
        <v>1</v>
      </c>
      <c r="N914" s="220">
        <v>6</v>
      </c>
      <c r="O914" s="207"/>
      <c r="P914" s="219">
        <f t="shared" si="53"/>
        <v>6</v>
      </c>
      <c r="Q914" s="42">
        <f t="shared" si="54"/>
        <v>600</v>
      </c>
      <c r="R914" s="221" t="s">
        <v>8230</v>
      </c>
      <c r="S914" s="108">
        <f>VLOOKUP(C914,'[7]Sumado depto y gestion incorp1'!$A$2:$C$297,3,FALSE)</f>
        <v>300000000</v>
      </c>
      <c r="T914" s="108">
        <f>VLOOKUP(C914,'[7]Sumado depto y gestion incorp1'!$A$2:$D$297,4,FALSE)</f>
        <v>901784676</v>
      </c>
      <c r="U914" s="1">
        <f>VLOOKUP(C914,'[7]Sumado depto y gestion incorp1'!$A$2:$F$297,6,FALSE)</f>
        <v>205020000</v>
      </c>
      <c r="V914" s="108">
        <f>VLOOKUP(C914,'[7]Sumado depto y gestion incorp1'!$A$2:$G$297,7,FALSE)</f>
        <v>901784676</v>
      </c>
      <c r="W914" s="1">
        <f t="shared" si="55"/>
        <v>1201784676</v>
      </c>
      <c r="X914" s="1">
        <f t="shared" si="56"/>
        <v>1106804676</v>
      </c>
      <c r="Y914" s="99"/>
      <c r="AA914" s="223"/>
    </row>
    <row r="915" spans="1:27" s="222" customFormat="1" ht="75" x14ac:dyDescent="0.25">
      <c r="A915" s="103" t="s">
        <v>1912</v>
      </c>
      <c r="B915" s="72"/>
      <c r="C915" s="72"/>
      <c r="D915" s="104"/>
      <c r="E915" s="104"/>
      <c r="F915" s="214" t="s">
        <v>3575</v>
      </c>
      <c r="G915" s="129" t="s">
        <v>964</v>
      </c>
      <c r="H915" s="215" t="s">
        <v>9</v>
      </c>
      <c r="I915" s="216">
        <v>12</v>
      </c>
      <c r="J915" s="217">
        <v>43009</v>
      </c>
      <c r="K915" s="218">
        <v>43009</v>
      </c>
      <c r="L915" s="218">
        <v>43100</v>
      </c>
      <c r="M915" s="219">
        <v>1</v>
      </c>
      <c r="N915" s="220">
        <v>1</v>
      </c>
      <c r="O915" s="207"/>
      <c r="P915" s="219">
        <f t="shared" si="53"/>
        <v>1</v>
      </c>
      <c r="Q915" s="42">
        <f t="shared" si="54"/>
        <v>100</v>
      </c>
      <c r="R915" s="221" t="s">
        <v>8231</v>
      </c>
      <c r="S915" s="108"/>
      <c r="T915" s="108"/>
      <c r="U915" s="1"/>
      <c r="V915" s="108"/>
      <c r="W915" s="1"/>
      <c r="X915" s="1"/>
      <c r="Y915" s="99"/>
      <c r="AA915" s="223"/>
    </row>
    <row r="916" spans="1:27" s="222" customFormat="1" ht="90" x14ac:dyDescent="0.25">
      <c r="A916" s="103" t="s">
        <v>1912</v>
      </c>
      <c r="B916" s="72"/>
      <c r="C916" s="72"/>
      <c r="D916" s="104"/>
      <c r="E916" s="104"/>
      <c r="F916" s="214" t="s">
        <v>3517</v>
      </c>
      <c r="G916" s="129" t="s">
        <v>982</v>
      </c>
      <c r="H916" s="215" t="s">
        <v>9</v>
      </c>
      <c r="I916" s="216">
        <v>12</v>
      </c>
      <c r="J916" s="217">
        <v>43009</v>
      </c>
      <c r="K916" s="218">
        <v>43009</v>
      </c>
      <c r="L916" s="218">
        <v>43100</v>
      </c>
      <c r="M916" s="219">
        <v>150</v>
      </c>
      <c r="N916" s="220">
        <v>15</v>
      </c>
      <c r="O916" s="207">
        <v>7139</v>
      </c>
      <c r="P916" s="219">
        <f t="shared" si="53"/>
        <v>7154</v>
      </c>
      <c r="Q916" s="42">
        <f t="shared" si="54"/>
        <v>4769.3333333333339</v>
      </c>
      <c r="R916" s="221" t="s">
        <v>8232</v>
      </c>
      <c r="S916" s="108"/>
      <c r="T916" s="108"/>
      <c r="U916" s="1"/>
      <c r="V916" s="108"/>
      <c r="W916" s="1"/>
      <c r="X916" s="1"/>
      <c r="Y916" s="99"/>
      <c r="AA916" s="223"/>
    </row>
    <row r="917" spans="1:27" s="222" customFormat="1" ht="45" x14ac:dyDescent="0.25">
      <c r="A917" s="103" t="s">
        <v>1912</v>
      </c>
      <c r="B917" s="72" t="s">
        <v>3582</v>
      </c>
      <c r="C917" s="72" t="s">
        <v>947</v>
      </c>
      <c r="D917" s="104" t="s">
        <v>1757</v>
      </c>
      <c r="E917" s="104" t="s">
        <v>3583</v>
      </c>
      <c r="F917" s="214" t="s">
        <v>3540</v>
      </c>
      <c r="G917" s="129" t="s">
        <v>883</v>
      </c>
      <c r="H917" s="215" t="s">
        <v>9</v>
      </c>
      <c r="I917" s="216">
        <v>12</v>
      </c>
      <c r="J917" s="217">
        <v>43009</v>
      </c>
      <c r="K917" s="218">
        <v>43009</v>
      </c>
      <c r="L917" s="218">
        <v>43100</v>
      </c>
      <c r="M917" s="219">
        <v>1</v>
      </c>
      <c r="N917" s="220">
        <v>1</v>
      </c>
      <c r="O917" s="207"/>
      <c r="P917" s="219">
        <f t="shared" si="53"/>
        <v>1</v>
      </c>
      <c r="Q917" s="42">
        <f t="shared" si="54"/>
        <v>100</v>
      </c>
      <c r="R917" s="225" t="s">
        <v>8233</v>
      </c>
      <c r="S917" s="108">
        <f>VLOOKUP(C917,'[7]Sumado depto y gestion incorp1'!$A$2:$C$297,3,FALSE)</f>
        <v>386143888</v>
      </c>
      <c r="T917" s="108">
        <f>VLOOKUP(C917,'[7]Sumado depto y gestion incorp1'!$A$2:$D$297,4,FALSE)</f>
        <v>0</v>
      </c>
      <c r="U917" s="1">
        <f>VLOOKUP(C917,'[7]Sumado depto y gestion incorp1'!$A$2:$F$297,6,FALSE)</f>
        <v>385278305</v>
      </c>
      <c r="V917" s="108">
        <f>VLOOKUP(C917,'[7]Sumado depto y gestion incorp1'!$A$2:$G$297,7,FALSE)</f>
        <v>0</v>
      </c>
      <c r="W917" s="1">
        <f t="shared" si="55"/>
        <v>386143888</v>
      </c>
      <c r="X917" s="1">
        <f t="shared" si="56"/>
        <v>385278305</v>
      </c>
      <c r="Y917" s="99"/>
      <c r="AA917" s="223"/>
    </row>
    <row r="918" spans="1:27" s="222" customFormat="1" ht="150" x14ac:dyDescent="0.25">
      <c r="A918" s="103" t="s">
        <v>1912</v>
      </c>
      <c r="B918" s="72"/>
      <c r="C918" s="72"/>
      <c r="D918" s="104"/>
      <c r="E918" s="104"/>
      <c r="F918" s="214" t="s">
        <v>3537</v>
      </c>
      <c r="G918" s="129" t="s">
        <v>948</v>
      </c>
      <c r="H918" s="215" t="s">
        <v>9</v>
      </c>
      <c r="I918" s="216">
        <v>12</v>
      </c>
      <c r="J918" s="217">
        <v>43009</v>
      </c>
      <c r="K918" s="218">
        <v>43009</v>
      </c>
      <c r="L918" s="218">
        <v>43100</v>
      </c>
      <c r="M918" s="219">
        <v>1</v>
      </c>
      <c r="N918" s="220">
        <v>1</v>
      </c>
      <c r="O918" s="207"/>
      <c r="P918" s="219">
        <f t="shared" si="53"/>
        <v>1</v>
      </c>
      <c r="Q918" s="42">
        <f t="shared" si="54"/>
        <v>100</v>
      </c>
      <c r="R918" s="221" t="s">
        <v>8234</v>
      </c>
      <c r="S918" s="108"/>
      <c r="T918" s="108"/>
      <c r="U918" s="1"/>
      <c r="V918" s="108"/>
      <c r="W918" s="1"/>
      <c r="X918" s="1"/>
      <c r="Y918" s="99"/>
      <c r="AA918" s="223"/>
    </row>
    <row r="919" spans="1:27" s="222" customFormat="1" ht="135" x14ac:dyDescent="0.25">
      <c r="A919" s="103" t="s">
        <v>1912</v>
      </c>
      <c r="B919" s="72" t="s">
        <v>3564</v>
      </c>
      <c r="C919" s="72" t="s">
        <v>1019</v>
      </c>
      <c r="D919" s="104" t="s">
        <v>1018</v>
      </c>
      <c r="E919" s="104" t="s">
        <v>3584</v>
      </c>
      <c r="F919" s="214" t="s">
        <v>3540</v>
      </c>
      <c r="G919" s="129" t="s">
        <v>1020</v>
      </c>
      <c r="H919" s="215" t="s">
        <v>1021</v>
      </c>
      <c r="I919" s="216">
        <v>12</v>
      </c>
      <c r="J919" s="217">
        <v>43009</v>
      </c>
      <c r="K919" s="218">
        <v>43009</v>
      </c>
      <c r="L919" s="218">
        <v>43100</v>
      </c>
      <c r="M919" s="219">
        <v>1</v>
      </c>
      <c r="N919" s="220">
        <v>0</v>
      </c>
      <c r="O919" s="207">
        <v>0</v>
      </c>
      <c r="P919" s="219">
        <f t="shared" si="53"/>
        <v>0</v>
      </c>
      <c r="Q919" s="42">
        <f t="shared" si="54"/>
        <v>0</v>
      </c>
      <c r="R919" s="221" t="s">
        <v>8235</v>
      </c>
      <c r="S919" s="108"/>
      <c r="T919" s="108"/>
      <c r="U919" s="1"/>
      <c r="V919" s="108"/>
      <c r="W919" s="1">
        <f t="shared" si="55"/>
        <v>0</v>
      </c>
      <c r="X919" s="1">
        <f t="shared" si="56"/>
        <v>0</v>
      </c>
      <c r="Y919" s="99"/>
      <c r="AA919" s="223"/>
    </row>
    <row r="920" spans="1:27" s="222" customFormat="1" ht="60" x14ac:dyDescent="0.25">
      <c r="A920" s="103" t="s">
        <v>1912</v>
      </c>
      <c r="B920" s="72"/>
      <c r="C920" s="72"/>
      <c r="D920" s="104"/>
      <c r="E920" s="104"/>
      <c r="F920" s="214" t="s">
        <v>3537</v>
      </c>
      <c r="G920" s="129" t="s">
        <v>1022</v>
      </c>
      <c r="H920" s="215" t="s">
        <v>9</v>
      </c>
      <c r="I920" s="216">
        <v>12</v>
      </c>
      <c r="J920" s="217">
        <v>43009</v>
      </c>
      <c r="K920" s="218">
        <v>43009</v>
      </c>
      <c r="L920" s="218">
        <v>43100</v>
      </c>
      <c r="M920" s="219">
        <v>1</v>
      </c>
      <c r="N920" s="220">
        <v>0</v>
      </c>
      <c r="O920" s="207">
        <v>0</v>
      </c>
      <c r="P920" s="219">
        <f t="shared" si="53"/>
        <v>0</v>
      </c>
      <c r="Q920" s="42">
        <f t="shared" si="54"/>
        <v>0</v>
      </c>
      <c r="R920" s="221" t="s">
        <v>8236</v>
      </c>
      <c r="S920" s="108"/>
      <c r="T920" s="108"/>
      <c r="U920" s="1"/>
      <c r="V920" s="108"/>
      <c r="W920" s="1"/>
      <c r="X920" s="1"/>
      <c r="Y920" s="99"/>
      <c r="AA920" s="223"/>
    </row>
    <row r="921" spans="1:27" ht="74.25" customHeight="1" x14ac:dyDescent="0.25">
      <c r="A921" s="103" t="s">
        <v>1949</v>
      </c>
      <c r="B921" s="72" t="s">
        <v>3541</v>
      </c>
      <c r="C921" s="72" t="s">
        <v>1951</v>
      </c>
      <c r="D921" s="104" t="s">
        <v>1950</v>
      </c>
      <c r="E921" s="39" t="s">
        <v>3542</v>
      </c>
      <c r="F921" s="47" t="s">
        <v>3519</v>
      </c>
      <c r="G921" s="41" t="s">
        <v>1956</v>
      </c>
      <c r="H921" s="40" t="s">
        <v>9</v>
      </c>
      <c r="I921" s="43">
        <v>9</v>
      </c>
      <c r="J921" s="44">
        <v>43009</v>
      </c>
      <c r="K921" s="105">
        <v>43009</v>
      </c>
      <c r="L921" s="105">
        <v>43100</v>
      </c>
      <c r="M921" s="42">
        <v>128</v>
      </c>
      <c r="N921" s="48">
        <v>115</v>
      </c>
      <c r="O921" s="106">
        <v>17</v>
      </c>
      <c r="P921" s="42">
        <f t="shared" si="53"/>
        <v>132</v>
      </c>
      <c r="Q921" s="42">
        <f t="shared" si="54"/>
        <v>103.125</v>
      </c>
      <c r="R921" s="185" t="s">
        <v>3543</v>
      </c>
      <c r="S921" s="108">
        <f>VLOOKUP(C921,'[7]Sumado depto y gestion incorp1'!$A$2:$C$297,3,FALSE)</f>
        <v>424963592</v>
      </c>
      <c r="T921" s="108">
        <f>VLOOKUP(C921,'[7]Sumado depto y gestion incorp1'!$A$2:$D$297,4,FALSE)</f>
        <v>0</v>
      </c>
      <c r="U921" s="1">
        <f>VLOOKUP(C921,'[7]Sumado depto y gestion incorp1'!$A$2:$F$297,6,FALSE)</f>
        <v>302548450</v>
      </c>
      <c r="V921" s="108">
        <f>VLOOKUP(C921,'[7]Sumado depto y gestion incorp1'!$A$2:$G$297,7,FALSE)</f>
        <v>0</v>
      </c>
      <c r="W921" s="1">
        <f t="shared" si="55"/>
        <v>424963592</v>
      </c>
      <c r="X921" s="1">
        <f t="shared" si="56"/>
        <v>302548450</v>
      </c>
      <c r="Y921" s="99"/>
    </row>
    <row r="922" spans="1:27" ht="45" x14ac:dyDescent="0.25">
      <c r="A922" s="103" t="s">
        <v>1949</v>
      </c>
      <c r="B922" s="72"/>
      <c r="C922" s="72"/>
      <c r="D922" s="104"/>
      <c r="E922" s="39"/>
      <c r="F922" s="47" t="s">
        <v>3544</v>
      </c>
      <c r="G922" s="41" t="s">
        <v>1955</v>
      </c>
      <c r="H922" s="40" t="s">
        <v>9</v>
      </c>
      <c r="I922" s="43">
        <v>9</v>
      </c>
      <c r="J922" s="44">
        <v>43009</v>
      </c>
      <c r="K922" s="105">
        <v>43009</v>
      </c>
      <c r="L922" s="105">
        <v>43100</v>
      </c>
      <c r="M922" s="42">
        <v>2320</v>
      </c>
      <c r="N922" s="48">
        <v>2220</v>
      </c>
      <c r="O922" s="106">
        <v>116</v>
      </c>
      <c r="P922" s="42">
        <f t="shared" si="53"/>
        <v>2336</v>
      </c>
      <c r="Q922" s="42">
        <f t="shared" si="54"/>
        <v>100.68965517241379</v>
      </c>
      <c r="R922" s="210"/>
      <c r="S922" s="108"/>
      <c r="T922" s="108"/>
      <c r="U922" s="1"/>
      <c r="V922" s="108"/>
      <c r="W922" s="1"/>
      <c r="X922" s="1"/>
      <c r="Y922" s="99"/>
    </row>
    <row r="923" spans="1:27" ht="45" x14ac:dyDescent="0.25">
      <c r="A923" s="103" t="s">
        <v>1949</v>
      </c>
      <c r="B923" s="72"/>
      <c r="C923" s="72"/>
      <c r="D923" s="104"/>
      <c r="E923" s="39"/>
      <c r="F923" s="47" t="s">
        <v>3545</v>
      </c>
      <c r="G923" s="41" t="s">
        <v>1958</v>
      </c>
      <c r="H923" s="40" t="s">
        <v>9</v>
      </c>
      <c r="I923" s="43">
        <v>10</v>
      </c>
      <c r="J923" s="44">
        <v>43009</v>
      </c>
      <c r="K923" s="105">
        <v>43009</v>
      </c>
      <c r="L923" s="105">
        <v>43100</v>
      </c>
      <c r="M923" s="42">
        <v>20</v>
      </c>
      <c r="N923" s="48">
        <v>0</v>
      </c>
      <c r="O923" s="106">
        <v>15</v>
      </c>
      <c r="P923" s="42">
        <f t="shared" si="53"/>
        <v>15</v>
      </c>
      <c r="Q923" s="42">
        <f t="shared" si="54"/>
        <v>75</v>
      </c>
      <c r="R923" s="210"/>
      <c r="S923" s="108"/>
      <c r="T923" s="108"/>
      <c r="U923" s="1"/>
      <c r="V923" s="108"/>
      <c r="W923" s="1"/>
      <c r="X923" s="1"/>
      <c r="Y923" s="99"/>
    </row>
    <row r="924" spans="1:27" ht="45" x14ac:dyDescent="0.25">
      <c r="A924" s="103" t="s">
        <v>1949</v>
      </c>
      <c r="B924" s="72"/>
      <c r="C924" s="72"/>
      <c r="D924" s="104"/>
      <c r="E924" s="39"/>
      <c r="F924" s="47" t="s">
        <v>3546</v>
      </c>
      <c r="G924" s="41" t="s">
        <v>1954</v>
      </c>
      <c r="H924" s="40" t="s">
        <v>9</v>
      </c>
      <c r="I924" s="43">
        <v>9</v>
      </c>
      <c r="J924" s="44">
        <v>43009</v>
      </c>
      <c r="K924" s="105">
        <v>43009</v>
      </c>
      <c r="L924" s="105">
        <v>43100</v>
      </c>
      <c r="M924" s="42">
        <v>1</v>
      </c>
      <c r="N924" s="48">
        <v>0</v>
      </c>
      <c r="O924" s="106">
        <v>1</v>
      </c>
      <c r="P924" s="42">
        <f t="shared" si="53"/>
        <v>1</v>
      </c>
      <c r="Q924" s="42">
        <f t="shared" si="54"/>
        <v>100</v>
      </c>
      <c r="R924" s="210"/>
      <c r="S924" s="108"/>
      <c r="T924" s="108"/>
      <c r="U924" s="1"/>
      <c r="V924" s="108"/>
      <c r="W924" s="1"/>
      <c r="X924" s="1"/>
      <c r="Y924" s="99"/>
    </row>
    <row r="925" spans="1:27" ht="45" x14ac:dyDescent="0.25">
      <c r="A925" s="103" t="s">
        <v>1949</v>
      </c>
      <c r="B925" s="72"/>
      <c r="C925" s="72"/>
      <c r="D925" s="104"/>
      <c r="E925" s="39"/>
      <c r="F925" s="47" t="s">
        <v>3520</v>
      </c>
      <c r="G925" s="41" t="s">
        <v>1952</v>
      </c>
      <c r="H925" s="40" t="s">
        <v>9</v>
      </c>
      <c r="I925" s="43">
        <v>9</v>
      </c>
      <c r="J925" s="44">
        <v>43009</v>
      </c>
      <c r="K925" s="105">
        <v>43009</v>
      </c>
      <c r="L925" s="105">
        <v>43100</v>
      </c>
      <c r="M925" s="42">
        <v>1</v>
      </c>
      <c r="N925" s="48">
        <v>1</v>
      </c>
      <c r="O925" s="106">
        <v>0</v>
      </c>
      <c r="P925" s="42">
        <f t="shared" si="53"/>
        <v>1</v>
      </c>
      <c r="Q925" s="42">
        <f t="shared" si="54"/>
        <v>100</v>
      </c>
      <c r="R925" s="210"/>
      <c r="S925" s="108"/>
      <c r="T925" s="108"/>
      <c r="U925" s="1"/>
      <c r="V925" s="108"/>
      <c r="W925" s="1"/>
      <c r="X925" s="1"/>
      <c r="Y925" s="99"/>
    </row>
    <row r="926" spans="1:27" ht="45" x14ac:dyDescent="0.25">
      <c r="A926" s="103" t="s">
        <v>1949</v>
      </c>
      <c r="B926" s="72"/>
      <c r="C926" s="72"/>
      <c r="D926" s="104"/>
      <c r="E926" s="39"/>
      <c r="F926" s="47" t="s">
        <v>3502</v>
      </c>
      <c r="G926" s="41" t="s">
        <v>1957</v>
      </c>
      <c r="H926" s="40" t="s">
        <v>3521</v>
      </c>
      <c r="I926" s="43">
        <v>10</v>
      </c>
      <c r="J926" s="44">
        <v>43009</v>
      </c>
      <c r="K926" s="105">
        <v>43009</v>
      </c>
      <c r="L926" s="105">
        <v>43100</v>
      </c>
      <c r="M926" s="42">
        <v>1</v>
      </c>
      <c r="N926" s="48">
        <v>0.7</v>
      </c>
      <c r="O926" s="106">
        <v>0.3</v>
      </c>
      <c r="P926" s="42">
        <f t="shared" si="53"/>
        <v>1</v>
      </c>
      <c r="Q926" s="42">
        <f t="shared" si="54"/>
        <v>100</v>
      </c>
      <c r="R926" s="210"/>
      <c r="S926" s="108"/>
      <c r="T926" s="108"/>
      <c r="U926" s="1"/>
      <c r="V926" s="108"/>
      <c r="W926" s="1"/>
      <c r="X926" s="1"/>
      <c r="Y926" s="99"/>
    </row>
    <row r="927" spans="1:27" ht="45" x14ac:dyDescent="0.25">
      <c r="A927" s="103" t="s">
        <v>1949</v>
      </c>
      <c r="B927" s="72"/>
      <c r="C927" s="72"/>
      <c r="D927" s="104"/>
      <c r="E927" s="39"/>
      <c r="F927" s="47" t="s">
        <v>3504</v>
      </c>
      <c r="G927" s="41" t="s">
        <v>1953</v>
      </c>
      <c r="H927" s="40" t="s">
        <v>3521</v>
      </c>
      <c r="I927" s="43">
        <v>10</v>
      </c>
      <c r="J927" s="44">
        <v>43009</v>
      </c>
      <c r="K927" s="105">
        <v>43009</v>
      </c>
      <c r="L927" s="105">
        <v>43100</v>
      </c>
      <c r="M927" s="42">
        <v>4</v>
      </c>
      <c r="N927" s="48">
        <v>0</v>
      </c>
      <c r="O927" s="106">
        <v>3</v>
      </c>
      <c r="P927" s="42">
        <f t="shared" si="53"/>
        <v>3</v>
      </c>
      <c r="Q927" s="42">
        <f t="shared" si="54"/>
        <v>75</v>
      </c>
      <c r="R927" s="210"/>
      <c r="S927" s="108"/>
      <c r="T927" s="108"/>
      <c r="U927" s="1"/>
      <c r="V927" s="108"/>
      <c r="W927" s="1"/>
      <c r="X927" s="1"/>
      <c r="Y927" s="99"/>
    </row>
    <row r="928" spans="1:27" ht="122.25" customHeight="1" x14ac:dyDescent="0.25">
      <c r="A928" s="103" t="s">
        <v>1949</v>
      </c>
      <c r="B928" s="72" t="s">
        <v>3547</v>
      </c>
      <c r="C928" s="72" t="s">
        <v>1960</v>
      </c>
      <c r="D928" s="104" t="s">
        <v>1959</v>
      </c>
      <c r="E928" s="39" t="s">
        <v>3548</v>
      </c>
      <c r="F928" s="47" t="s">
        <v>3519</v>
      </c>
      <c r="G928" s="41" t="s">
        <v>596</v>
      </c>
      <c r="H928" s="40" t="s">
        <v>9</v>
      </c>
      <c r="I928" s="43">
        <v>11</v>
      </c>
      <c r="J928" s="44">
        <v>43009</v>
      </c>
      <c r="K928" s="105">
        <v>43009</v>
      </c>
      <c r="L928" s="105">
        <v>43100</v>
      </c>
      <c r="M928" s="42">
        <v>40</v>
      </c>
      <c r="N928" s="48">
        <v>34</v>
      </c>
      <c r="O928" s="106">
        <v>6</v>
      </c>
      <c r="P928" s="42">
        <f t="shared" si="53"/>
        <v>40</v>
      </c>
      <c r="Q928" s="42">
        <f t="shared" si="54"/>
        <v>100</v>
      </c>
      <c r="R928" s="185" t="s">
        <v>8237</v>
      </c>
      <c r="S928" s="108">
        <f>VLOOKUP(C928,'[7]Sumado depto y gestion incorp1'!$A$2:$C$297,3,FALSE)</f>
        <v>970000000</v>
      </c>
      <c r="T928" s="108">
        <f>VLOOKUP(C928,'[7]Sumado depto y gestion incorp1'!$A$2:$D$297,4,FALSE)</f>
        <v>0</v>
      </c>
      <c r="U928" s="1">
        <f>VLOOKUP(C928,'[7]Sumado depto y gestion incorp1'!$A$2:$F$297,6,FALSE)</f>
        <v>957048743</v>
      </c>
      <c r="V928" s="108">
        <f>VLOOKUP(C928,'[7]Sumado depto y gestion incorp1'!$A$2:$G$297,7,FALSE)</f>
        <v>0</v>
      </c>
      <c r="W928" s="1">
        <f t="shared" si="55"/>
        <v>970000000</v>
      </c>
      <c r="X928" s="1">
        <f t="shared" si="56"/>
        <v>957048743</v>
      </c>
      <c r="Y928" s="99"/>
    </row>
    <row r="929" spans="1:25" ht="45" x14ac:dyDescent="0.25">
      <c r="A929" s="103" t="s">
        <v>1949</v>
      </c>
      <c r="B929" s="72"/>
      <c r="C929" s="72"/>
      <c r="D929" s="104"/>
      <c r="E929" s="39"/>
      <c r="F929" s="47" t="s">
        <v>3544</v>
      </c>
      <c r="G929" s="41" t="s">
        <v>1965</v>
      </c>
      <c r="H929" s="40" t="s">
        <v>9</v>
      </c>
      <c r="I929" s="43">
        <v>9</v>
      </c>
      <c r="J929" s="44">
        <v>43009</v>
      </c>
      <c r="K929" s="105">
        <v>43009</v>
      </c>
      <c r="L929" s="105">
        <v>43100</v>
      </c>
      <c r="M929" s="42">
        <v>904</v>
      </c>
      <c r="N929" s="48">
        <v>1057</v>
      </c>
      <c r="O929" s="106">
        <v>68</v>
      </c>
      <c r="P929" s="42">
        <f t="shared" si="53"/>
        <v>1125</v>
      </c>
      <c r="Q929" s="42">
        <f t="shared" si="54"/>
        <v>124.44690265486726</v>
      </c>
      <c r="R929" s="210"/>
      <c r="S929" s="108"/>
      <c r="T929" s="108"/>
      <c r="U929" s="1"/>
      <c r="V929" s="108"/>
      <c r="W929" s="1"/>
      <c r="X929" s="1"/>
      <c r="Y929" s="99"/>
    </row>
    <row r="930" spans="1:25" ht="45" x14ac:dyDescent="0.25">
      <c r="A930" s="103" t="s">
        <v>1949</v>
      </c>
      <c r="B930" s="72"/>
      <c r="C930" s="72"/>
      <c r="D930" s="104"/>
      <c r="E930" s="39"/>
      <c r="F930" s="47" t="s">
        <v>3545</v>
      </c>
      <c r="G930" s="41" t="s">
        <v>1964</v>
      </c>
      <c r="H930" s="40" t="s">
        <v>9</v>
      </c>
      <c r="I930" s="43">
        <v>9</v>
      </c>
      <c r="J930" s="44">
        <v>43009</v>
      </c>
      <c r="K930" s="105">
        <v>43009</v>
      </c>
      <c r="L930" s="105">
        <v>43100</v>
      </c>
      <c r="M930" s="42">
        <v>202</v>
      </c>
      <c r="N930" s="48">
        <v>97</v>
      </c>
      <c r="O930" s="106">
        <v>249</v>
      </c>
      <c r="P930" s="42">
        <f t="shared" si="53"/>
        <v>346</v>
      </c>
      <c r="Q930" s="42">
        <f t="shared" si="54"/>
        <v>171.28712871287129</v>
      </c>
      <c r="R930" s="210"/>
      <c r="S930" s="108"/>
      <c r="T930" s="108"/>
      <c r="U930" s="1"/>
      <c r="V930" s="108"/>
      <c r="W930" s="1"/>
      <c r="X930" s="1"/>
      <c r="Y930" s="99"/>
    </row>
    <row r="931" spans="1:25" ht="45" x14ac:dyDescent="0.25">
      <c r="A931" s="103" t="s">
        <v>1949</v>
      </c>
      <c r="B931" s="72"/>
      <c r="C931" s="72"/>
      <c r="D931" s="104"/>
      <c r="E931" s="39"/>
      <c r="F931" s="47" t="s">
        <v>3546</v>
      </c>
      <c r="G931" s="41" t="s">
        <v>1963</v>
      </c>
      <c r="H931" s="40" t="s">
        <v>9</v>
      </c>
      <c r="I931" s="43">
        <v>9</v>
      </c>
      <c r="J931" s="44">
        <v>43009</v>
      </c>
      <c r="K931" s="105">
        <v>43009</v>
      </c>
      <c r="L931" s="105">
        <v>43100</v>
      </c>
      <c r="M931" s="42">
        <v>91</v>
      </c>
      <c r="N931" s="48">
        <v>119</v>
      </c>
      <c r="O931" s="106">
        <v>295</v>
      </c>
      <c r="P931" s="42">
        <f t="shared" si="53"/>
        <v>414</v>
      </c>
      <c r="Q931" s="42">
        <f t="shared" si="54"/>
        <v>454.94505494505495</v>
      </c>
      <c r="R931" s="210"/>
      <c r="S931" s="108"/>
      <c r="T931" s="108"/>
      <c r="U931" s="1"/>
      <c r="V931" s="108"/>
      <c r="W931" s="1"/>
      <c r="X931" s="1"/>
      <c r="Y931" s="99"/>
    </row>
    <row r="932" spans="1:25" ht="45" x14ac:dyDescent="0.25">
      <c r="A932" s="103" t="s">
        <v>1949</v>
      </c>
      <c r="B932" s="72"/>
      <c r="C932" s="72"/>
      <c r="D932" s="104"/>
      <c r="E932" s="39"/>
      <c r="F932" s="47" t="s">
        <v>3520</v>
      </c>
      <c r="G932" s="41" t="s">
        <v>1962</v>
      </c>
      <c r="H932" s="40" t="s">
        <v>9</v>
      </c>
      <c r="I932" s="43">
        <v>9</v>
      </c>
      <c r="J932" s="44">
        <v>43009</v>
      </c>
      <c r="K932" s="105">
        <v>43009</v>
      </c>
      <c r="L932" s="105">
        <v>43100</v>
      </c>
      <c r="M932" s="42">
        <v>30</v>
      </c>
      <c r="N932" s="48">
        <v>0</v>
      </c>
      <c r="O932" s="106">
        <v>40</v>
      </c>
      <c r="P932" s="42">
        <f t="shared" ref="P932:P995" si="57">N932+O932</f>
        <v>40</v>
      </c>
      <c r="Q932" s="42">
        <f t="shared" si="54"/>
        <v>133.33333333333331</v>
      </c>
      <c r="R932" s="210"/>
      <c r="S932" s="108"/>
      <c r="T932" s="108"/>
      <c r="U932" s="1"/>
      <c r="V932" s="108"/>
      <c r="W932" s="1"/>
      <c r="X932" s="1"/>
      <c r="Y932" s="99"/>
    </row>
    <row r="933" spans="1:25" ht="45" x14ac:dyDescent="0.25">
      <c r="A933" s="103" t="s">
        <v>1949</v>
      </c>
      <c r="B933" s="72"/>
      <c r="C933" s="72"/>
      <c r="D933" s="104"/>
      <c r="E933" s="39"/>
      <c r="F933" s="47" t="s">
        <v>3502</v>
      </c>
      <c r="G933" s="41" t="s">
        <v>1961</v>
      </c>
      <c r="H933" s="40" t="s">
        <v>3521</v>
      </c>
      <c r="I933" s="43">
        <v>10</v>
      </c>
      <c r="J933" s="44">
        <v>43009</v>
      </c>
      <c r="K933" s="105">
        <v>43009</v>
      </c>
      <c r="L933" s="105">
        <v>43100</v>
      </c>
      <c r="M933" s="42">
        <v>1</v>
      </c>
      <c r="N933" s="48">
        <v>0.7</v>
      </c>
      <c r="O933" s="106">
        <v>0.3</v>
      </c>
      <c r="P933" s="42">
        <f t="shared" si="57"/>
        <v>1</v>
      </c>
      <c r="Q933" s="42">
        <f t="shared" si="54"/>
        <v>100</v>
      </c>
      <c r="R933" s="210"/>
      <c r="S933" s="108"/>
      <c r="T933" s="108"/>
      <c r="U933" s="1"/>
      <c r="V933" s="108"/>
      <c r="W933" s="1"/>
      <c r="X933" s="1"/>
      <c r="Y933" s="99"/>
    </row>
    <row r="934" spans="1:25" ht="160.5" customHeight="1" x14ac:dyDescent="0.25">
      <c r="A934" s="103" t="s">
        <v>1949</v>
      </c>
      <c r="B934" s="72" t="s">
        <v>3549</v>
      </c>
      <c r="C934" s="72" t="s">
        <v>1967</v>
      </c>
      <c r="D934" s="104" t="s">
        <v>1966</v>
      </c>
      <c r="E934" s="39" t="s">
        <v>3550</v>
      </c>
      <c r="F934" s="47" t="s">
        <v>3525</v>
      </c>
      <c r="G934" s="41" t="s">
        <v>1968</v>
      </c>
      <c r="H934" s="40" t="s">
        <v>9</v>
      </c>
      <c r="I934" s="43">
        <v>9</v>
      </c>
      <c r="J934" s="44">
        <v>43009</v>
      </c>
      <c r="K934" s="105">
        <v>43009</v>
      </c>
      <c r="L934" s="105">
        <v>43100</v>
      </c>
      <c r="M934" s="42">
        <v>10</v>
      </c>
      <c r="N934" s="48">
        <v>10</v>
      </c>
      <c r="O934" s="106">
        <v>0</v>
      </c>
      <c r="P934" s="42">
        <f t="shared" si="57"/>
        <v>10</v>
      </c>
      <c r="Q934" s="42">
        <f t="shared" si="54"/>
        <v>100</v>
      </c>
      <c r="R934" s="185" t="s">
        <v>3551</v>
      </c>
      <c r="S934" s="108">
        <f>VLOOKUP(C934,'[7]Sumado depto y gestion incorp1'!$A$2:$C$297,3,FALSE)</f>
        <v>119863778068</v>
      </c>
      <c r="T934" s="108">
        <f>VLOOKUP(C934,'[7]Sumado depto y gestion incorp1'!$A$2:$D$297,4,FALSE)</f>
        <v>5076143720</v>
      </c>
      <c r="U934" s="1">
        <f>VLOOKUP(C934,'[7]Sumado depto y gestion incorp1'!$A$2:$F$297,6,FALSE)</f>
        <v>110302280782</v>
      </c>
      <c r="V934" s="108">
        <f>VLOOKUP(C934,'[7]Sumado depto y gestion incorp1'!$A$2:$G$297,7,FALSE)</f>
        <v>5076143720</v>
      </c>
      <c r="W934" s="1">
        <f t="shared" si="55"/>
        <v>124939921788</v>
      </c>
      <c r="X934" s="1">
        <f t="shared" si="56"/>
        <v>115378424502</v>
      </c>
      <c r="Y934" s="99"/>
    </row>
    <row r="935" spans="1:25" ht="45" x14ac:dyDescent="0.25">
      <c r="A935" s="103" t="s">
        <v>1949</v>
      </c>
      <c r="B935" s="72"/>
      <c r="C935" s="72"/>
      <c r="D935" s="104"/>
      <c r="E935" s="39"/>
      <c r="F935" s="47" t="s">
        <v>3526</v>
      </c>
      <c r="G935" s="41" t="s">
        <v>1969</v>
      </c>
      <c r="H935" s="40" t="s">
        <v>9</v>
      </c>
      <c r="I935" s="43">
        <v>9</v>
      </c>
      <c r="J935" s="44">
        <v>43009</v>
      </c>
      <c r="K935" s="105">
        <v>43009</v>
      </c>
      <c r="L935" s="105">
        <v>43100</v>
      </c>
      <c r="M935" s="42">
        <v>81</v>
      </c>
      <c r="N935" s="48">
        <v>48</v>
      </c>
      <c r="O935" s="106">
        <v>33</v>
      </c>
      <c r="P935" s="42">
        <f t="shared" si="57"/>
        <v>81</v>
      </c>
      <c r="Q935" s="42">
        <f t="shared" si="54"/>
        <v>100</v>
      </c>
      <c r="R935" s="210"/>
      <c r="S935" s="108"/>
      <c r="T935" s="108"/>
      <c r="U935" s="1"/>
      <c r="V935" s="108"/>
      <c r="W935" s="1"/>
      <c r="X935" s="1"/>
      <c r="Y935" s="99"/>
    </row>
    <row r="936" spans="1:25" ht="45" x14ac:dyDescent="0.25">
      <c r="A936" s="103" t="s">
        <v>1949</v>
      </c>
      <c r="B936" s="72"/>
      <c r="C936" s="72"/>
      <c r="D936" s="104"/>
      <c r="E936" s="39"/>
      <c r="F936" s="47" t="s">
        <v>3527</v>
      </c>
      <c r="G936" s="41" t="s">
        <v>1970</v>
      </c>
      <c r="H936" s="40" t="s">
        <v>9</v>
      </c>
      <c r="I936" s="43">
        <v>9</v>
      </c>
      <c r="J936" s="44">
        <v>43009</v>
      </c>
      <c r="K936" s="105">
        <v>43009</v>
      </c>
      <c r="L936" s="105">
        <v>43100</v>
      </c>
      <c r="M936" s="42">
        <v>32</v>
      </c>
      <c r="N936" s="48">
        <v>32</v>
      </c>
      <c r="O936" s="106">
        <v>0</v>
      </c>
      <c r="P936" s="42">
        <f t="shared" si="57"/>
        <v>32</v>
      </c>
      <c r="Q936" s="42">
        <f t="shared" si="54"/>
        <v>100</v>
      </c>
      <c r="R936" s="210"/>
      <c r="S936" s="108"/>
      <c r="T936" s="108"/>
      <c r="U936" s="1"/>
      <c r="V936" s="108"/>
      <c r="W936" s="1"/>
      <c r="X936" s="1"/>
      <c r="Y936" s="99"/>
    </row>
    <row r="937" spans="1:25" ht="45" x14ac:dyDescent="0.25">
      <c r="A937" s="103" t="s">
        <v>1949</v>
      </c>
      <c r="B937" s="72"/>
      <c r="C937" s="72"/>
      <c r="D937" s="104"/>
      <c r="E937" s="39"/>
      <c r="F937" s="47" t="s">
        <v>3528</v>
      </c>
      <c r="G937" s="41" t="s">
        <v>1971</v>
      </c>
      <c r="H937" s="40" t="s">
        <v>9</v>
      </c>
      <c r="I937" s="43">
        <v>9</v>
      </c>
      <c r="J937" s="44">
        <v>43009</v>
      </c>
      <c r="K937" s="105">
        <v>43009</v>
      </c>
      <c r="L937" s="105">
        <v>43100</v>
      </c>
      <c r="M937" s="42">
        <v>18</v>
      </c>
      <c r="N937" s="48">
        <v>15</v>
      </c>
      <c r="O937" s="106">
        <v>3</v>
      </c>
      <c r="P937" s="42">
        <f t="shared" si="57"/>
        <v>18</v>
      </c>
      <c r="Q937" s="42">
        <f t="shared" si="54"/>
        <v>100</v>
      </c>
      <c r="R937" s="210"/>
      <c r="S937" s="108"/>
      <c r="T937" s="108"/>
      <c r="U937" s="1"/>
      <c r="V937" s="108"/>
      <c r="W937" s="1"/>
      <c r="X937" s="1"/>
      <c r="Y937" s="99"/>
    </row>
    <row r="938" spans="1:25" ht="45" x14ac:dyDescent="0.25">
      <c r="A938" s="103" t="s">
        <v>1949</v>
      </c>
      <c r="B938" s="72"/>
      <c r="C938" s="72"/>
      <c r="D938" s="104"/>
      <c r="E938" s="39"/>
      <c r="F938" s="47" t="s">
        <v>3529</v>
      </c>
      <c r="G938" s="41" t="s">
        <v>1972</v>
      </c>
      <c r="H938" s="40" t="s">
        <v>9</v>
      </c>
      <c r="I938" s="43">
        <v>12</v>
      </c>
      <c r="J938" s="44">
        <v>43009</v>
      </c>
      <c r="K938" s="105">
        <v>43009</v>
      </c>
      <c r="L938" s="105">
        <v>43100</v>
      </c>
      <c r="M938" s="42">
        <v>4119</v>
      </c>
      <c r="N938" s="48">
        <v>4213</v>
      </c>
      <c r="O938" s="106">
        <v>0</v>
      </c>
      <c r="P938" s="42">
        <f t="shared" si="57"/>
        <v>4213</v>
      </c>
      <c r="Q938" s="42">
        <f t="shared" si="54"/>
        <v>102.28210730759892</v>
      </c>
      <c r="R938" s="210"/>
      <c r="S938" s="108"/>
      <c r="T938" s="108"/>
      <c r="U938" s="1"/>
      <c r="V938" s="108"/>
      <c r="W938" s="1"/>
      <c r="X938" s="1"/>
      <c r="Y938" s="99"/>
    </row>
    <row r="939" spans="1:25" ht="45" x14ac:dyDescent="0.25">
      <c r="A939" s="103" t="s">
        <v>1949</v>
      </c>
      <c r="B939" s="72"/>
      <c r="C939" s="72"/>
      <c r="D939" s="104"/>
      <c r="E939" s="39"/>
      <c r="F939" s="47" t="s">
        <v>3532</v>
      </c>
      <c r="G939" s="41" t="s">
        <v>1973</v>
      </c>
      <c r="H939" s="40" t="s">
        <v>9</v>
      </c>
      <c r="I939" s="43">
        <v>8</v>
      </c>
      <c r="J939" s="44">
        <v>43009</v>
      </c>
      <c r="K939" s="105">
        <v>43009</v>
      </c>
      <c r="L939" s="105">
        <v>43100</v>
      </c>
      <c r="M939" s="42">
        <v>1910</v>
      </c>
      <c r="N939" s="45">
        <v>4526</v>
      </c>
      <c r="O939" s="106">
        <v>0</v>
      </c>
      <c r="P939" s="42">
        <f t="shared" si="57"/>
        <v>4526</v>
      </c>
      <c r="Q939" s="42">
        <f t="shared" si="54"/>
        <v>236.96335078534031</v>
      </c>
      <c r="R939" s="210"/>
      <c r="S939" s="108"/>
      <c r="T939" s="108"/>
      <c r="U939" s="1"/>
      <c r="V939" s="108"/>
      <c r="W939" s="1"/>
      <c r="X939" s="1"/>
      <c r="Y939" s="99"/>
    </row>
    <row r="940" spans="1:25" ht="45" x14ac:dyDescent="0.25">
      <c r="A940" s="103" t="s">
        <v>1949</v>
      </c>
      <c r="B940" s="72"/>
      <c r="C940" s="72"/>
      <c r="D940" s="104"/>
      <c r="E940" s="39"/>
      <c r="F940" s="47" t="s">
        <v>3533</v>
      </c>
      <c r="G940" s="41" t="s">
        <v>1974</v>
      </c>
      <c r="H940" s="40" t="s">
        <v>9</v>
      </c>
      <c r="I940" s="43">
        <v>8</v>
      </c>
      <c r="J940" s="44">
        <v>43009</v>
      </c>
      <c r="K940" s="105">
        <v>43009</v>
      </c>
      <c r="L940" s="105">
        <v>43100</v>
      </c>
      <c r="M940" s="42">
        <v>33486</v>
      </c>
      <c r="N940" s="48">
        <v>31445</v>
      </c>
      <c r="O940" s="106">
        <v>280</v>
      </c>
      <c r="P940" s="42">
        <f t="shared" si="57"/>
        <v>31725</v>
      </c>
      <c r="Q940" s="42">
        <f t="shared" si="54"/>
        <v>94.741085826912737</v>
      </c>
      <c r="R940" s="210"/>
      <c r="S940" s="108"/>
      <c r="T940" s="108"/>
      <c r="U940" s="1"/>
      <c r="V940" s="108"/>
      <c r="W940" s="1"/>
      <c r="X940" s="1"/>
      <c r="Y940" s="99"/>
    </row>
    <row r="941" spans="1:25" ht="45" x14ac:dyDescent="0.25">
      <c r="A941" s="103" t="s">
        <v>1949</v>
      </c>
      <c r="B941" s="72"/>
      <c r="C941" s="72"/>
      <c r="D941" s="104"/>
      <c r="E941" s="39"/>
      <c r="F941" s="47" t="s">
        <v>3493</v>
      </c>
      <c r="G941" s="41" t="s">
        <v>1975</v>
      </c>
      <c r="H941" s="40" t="s">
        <v>9</v>
      </c>
      <c r="I941" s="43">
        <v>8</v>
      </c>
      <c r="J941" s="44">
        <v>43009</v>
      </c>
      <c r="K941" s="105">
        <v>43009</v>
      </c>
      <c r="L941" s="105">
        <v>43100</v>
      </c>
      <c r="M941" s="42">
        <v>19666</v>
      </c>
      <c r="N941" s="48">
        <v>18554</v>
      </c>
      <c r="O941" s="106">
        <v>0</v>
      </c>
      <c r="P941" s="42">
        <f t="shared" si="57"/>
        <v>18554</v>
      </c>
      <c r="Q941" s="42">
        <f t="shared" si="54"/>
        <v>94.345571036306325</v>
      </c>
      <c r="R941" s="210"/>
      <c r="S941" s="108"/>
      <c r="T941" s="108"/>
      <c r="U941" s="1"/>
      <c r="V941" s="108"/>
      <c r="W941" s="1"/>
      <c r="X941" s="1"/>
      <c r="Y941" s="99"/>
    </row>
    <row r="942" spans="1:25" ht="45" x14ac:dyDescent="0.25">
      <c r="A942" s="103" t="s">
        <v>1949</v>
      </c>
      <c r="B942" s="72"/>
      <c r="C942" s="72"/>
      <c r="D942" s="104"/>
      <c r="E942" s="39"/>
      <c r="F942" s="47" t="s">
        <v>3494</v>
      </c>
      <c r="G942" s="41" t="s">
        <v>1976</v>
      </c>
      <c r="H942" s="40" t="s">
        <v>9</v>
      </c>
      <c r="I942" s="43">
        <v>9</v>
      </c>
      <c r="J942" s="44">
        <v>43009</v>
      </c>
      <c r="K942" s="105">
        <v>43009</v>
      </c>
      <c r="L942" s="105">
        <v>43100</v>
      </c>
      <c r="M942" s="42">
        <v>300</v>
      </c>
      <c r="N942" s="48">
        <v>280</v>
      </c>
      <c r="O942" s="106">
        <v>20</v>
      </c>
      <c r="P942" s="42">
        <f t="shared" si="57"/>
        <v>300</v>
      </c>
      <c r="Q942" s="42">
        <f t="shared" si="54"/>
        <v>100</v>
      </c>
      <c r="R942" s="210"/>
      <c r="S942" s="108"/>
      <c r="T942" s="108"/>
      <c r="U942" s="1"/>
      <c r="V942" s="108"/>
      <c r="W942" s="1"/>
      <c r="X942" s="1"/>
      <c r="Y942" s="99"/>
    </row>
    <row r="943" spans="1:25" ht="45" x14ac:dyDescent="0.25">
      <c r="A943" s="103" t="s">
        <v>1949</v>
      </c>
      <c r="B943" s="72"/>
      <c r="C943" s="72"/>
      <c r="D943" s="104"/>
      <c r="E943" s="39"/>
      <c r="F943" s="47" t="s">
        <v>3496</v>
      </c>
      <c r="G943" s="41" t="s">
        <v>1977</v>
      </c>
      <c r="H943" s="40" t="s">
        <v>9</v>
      </c>
      <c r="I943" s="43">
        <v>9</v>
      </c>
      <c r="J943" s="44">
        <v>43009</v>
      </c>
      <c r="K943" s="105">
        <v>43009</v>
      </c>
      <c r="L943" s="105">
        <v>43100</v>
      </c>
      <c r="M943" s="42">
        <v>6</v>
      </c>
      <c r="N943" s="48">
        <v>8</v>
      </c>
      <c r="O943" s="106">
        <v>0</v>
      </c>
      <c r="P943" s="42">
        <f t="shared" si="57"/>
        <v>8</v>
      </c>
      <c r="Q943" s="42">
        <f t="shared" si="54"/>
        <v>133.33333333333331</v>
      </c>
      <c r="R943" s="210"/>
      <c r="S943" s="108"/>
      <c r="T943" s="108"/>
      <c r="U943" s="1"/>
      <c r="V943" s="108"/>
      <c r="W943" s="1"/>
      <c r="X943" s="1"/>
      <c r="Y943" s="99"/>
    </row>
    <row r="944" spans="1:25" ht="45" x14ac:dyDescent="0.25">
      <c r="A944" s="103" t="s">
        <v>1949</v>
      </c>
      <c r="B944" s="72"/>
      <c r="C944" s="72"/>
      <c r="D944" s="104"/>
      <c r="E944" s="39"/>
      <c r="F944" s="47" t="s">
        <v>3498</v>
      </c>
      <c r="G944" s="41" t="s">
        <v>1978</v>
      </c>
      <c r="H944" s="40" t="s">
        <v>9</v>
      </c>
      <c r="I944" s="43">
        <v>9</v>
      </c>
      <c r="J944" s="44">
        <v>43009</v>
      </c>
      <c r="K944" s="105">
        <v>43009</v>
      </c>
      <c r="L944" s="105">
        <v>43100</v>
      </c>
      <c r="M944" s="42">
        <v>27</v>
      </c>
      <c r="N944" s="48">
        <v>27</v>
      </c>
      <c r="O944" s="106">
        <v>0</v>
      </c>
      <c r="P944" s="42">
        <f t="shared" si="57"/>
        <v>27</v>
      </c>
      <c r="Q944" s="42">
        <f t="shared" si="54"/>
        <v>100</v>
      </c>
      <c r="R944" s="210"/>
      <c r="S944" s="108"/>
      <c r="T944" s="108"/>
      <c r="U944" s="1"/>
      <c r="V944" s="108"/>
      <c r="W944" s="1"/>
      <c r="X944" s="1"/>
      <c r="Y944" s="99"/>
    </row>
    <row r="945" spans="1:25" ht="45" x14ac:dyDescent="0.25">
      <c r="A945" s="103" t="s">
        <v>1949</v>
      </c>
      <c r="B945" s="72"/>
      <c r="C945" s="72"/>
      <c r="D945" s="104"/>
      <c r="E945" s="39"/>
      <c r="F945" s="47" t="s">
        <v>3500</v>
      </c>
      <c r="G945" s="41" t="s">
        <v>1979</v>
      </c>
      <c r="H945" s="40" t="s">
        <v>9</v>
      </c>
      <c r="I945" s="43">
        <v>9</v>
      </c>
      <c r="J945" s="44">
        <v>43009</v>
      </c>
      <c r="K945" s="105">
        <v>43009</v>
      </c>
      <c r="L945" s="105">
        <v>43100</v>
      </c>
      <c r="M945" s="42">
        <v>1</v>
      </c>
      <c r="N945" s="48">
        <v>0.8</v>
      </c>
      <c r="O945" s="106">
        <v>0.2</v>
      </c>
      <c r="P945" s="42">
        <f t="shared" si="57"/>
        <v>1</v>
      </c>
      <c r="Q945" s="42">
        <f t="shared" si="54"/>
        <v>100</v>
      </c>
      <c r="R945" s="210"/>
      <c r="S945" s="108"/>
      <c r="T945" s="108"/>
      <c r="U945" s="1"/>
      <c r="V945" s="108"/>
      <c r="W945" s="1"/>
      <c r="X945" s="1"/>
      <c r="Y945" s="99"/>
    </row>
    <row r="946" spans="1:25" ht="45" x14ac:dyDescent="0.25">
      <c r="A946" s="103" t="s">
        <v>1949</v>
      </c>
      <c r="B946" s="72"/>
      <c r="C946" s="72"/>
      <c r="D946" s="104"/>
      <c r="E946" s="39"/>
      <c r="F946" s="47" t="s">
        <v>3502</v>
      </c>
      <c r="G946" s="41" t="s">
        <v>1982</v>
      </c>
      <c r="H946" s="40" t="s">
        <v>9</v>
      </c>
      <c r="I946" s="43">
        <v>9</v>
      </c>
      <c r="J946" s="44">
        <v>43009</v>
      </c>
      <c r="K946" s="105">
        <v>43009</v>
      </c>
      <c r="L946" s="105">
        <v>43100</v>
      </c>
      <c r="M946" s="42">
        <v>1</v>
      </c>
      <c r="N946" s="48">
        <v>0.8</v>
      </c>
      <c r="O946" s="106">
        <v>0.2</v>
      </c>
      <c r="P946" s="42">
        <f t="shared" si="57"/>
        <v>1</v>
      </c>
      <c r="Q946" s="42">
        <f t="shared" si="54"/>
        <v>100</v>
      </c>
      <c r="R946" s="210"/>
      <c r="S946" s="108"/>
      <c r="T946" s="108"/>
      <c r="U946" s="1"/>
      <c r="V946" s="108"/>
      <c r="W946" s="1"/>
      <c r="X946" s="1"/>
      <c r="Y946" s="99"/>
    </row>
    <row r="947" spans="1:25" ht="45" x14ac:dyDescent="0.25">
      <c r="A947" s="103" t="s">
        <v>1949</v>
      </c>
      <c r="B947" s="72"/>
      <c r="C947" s="72"/>
      <c r="D947" s="104"/>
      <c r="E947" s="39"/>
      <c r="F947" s="47" t="s">
        <v>3552</v>
      </c>
      <c r="G947" s="41" t="s">
        <v>1981</v>
      </c>
      <c r="H947" s="40" t="s">
        <v>3521</v>
      </c>
      <c r="I947" s="43">
        <v>10</v>
      </c>
      <c r="J947" s="44">
        <v>43009</v>
      </c>
      <c r="K947" s="105">
        <v>43009</v>
      </c>
      <c r="L947" s="105">
        <v>43100</v>
      </c>
      <c r="M947" s="42">
        <v>4</v>
      </c>
      <c r="N947" s="48">
        <v>4</v>
      </c>
      <c r="O947" s="106">
        <v>0</v>
      </c>
      <c r="P947" s="42">
        <f t="shared" si="57"/>
        <v>4</v>
      </c>
      <c r="Q947" s="42">
        <f t="shared" si="54"/>
        <v>100</v>
      </c>
      <c r="R947" s="210"/>
      <c r="S947" s="108"/>
      <c r="T947" s="108"/>
      <c r="U947" s="1"/>
      <c r="V947" s="108"/>
      <c r="W947" s="1"/>
      <c r="X947" s="1"/>
      <c r="Y947" s="99"/>
    </row>
    <row r="948" spans="1:25" ht="45" x14ac:dyDescent="0.25">
      <c r="A948" s="103" t="s">
        <v>1949</v>
      </c>
      <c r="B948" s="72"/>
      <c r="C948" s="72"/>
      <c r="D948" s="104"/>
      <c r="E948" s="39"/>
      <c r="F948" s="47" t="s">
        <v>3553</v>
      </c>
      <c r="G948" s="41" t="s">
        <v>1980</v>
      </c>
      <c r="H948" s="40" t="s">
        <v>3521</v>
      </c>
      <c r="I948" s="43">
        <v>7</v>
      </c>
      <c r="J948" s="44">
        <v>43009</v>
      </c>
      <c r="K948" s="105">
        <v>43009</v>
      </c>
      <c r="L948" s="105">
        <v>43100</v>
      </c>
      <c r="M948" s="42">
        <v>4</v>
      </c>
      <c r="N948" s="48">
        <v>2</v>
      </c>
      <c r="O948" s="106">
        <v>3</v>
      </c>
      <c r="P948" s="42">
        <f t="shared" si="57"/>
        <v>5</v>
      </c>
      <c r="Q948" s="42">
        <f t="shared" si="54"/>
        <v>125</v>
      </c>
      <c r="R948" s="210"/>
      <c r="S948" s="108"/>
      <c r="T948" s="108"/>
      <c r="U948" s="1"/>
      <c r="V948" s="108"/>
      <c r="W948" s="1"/>
      <c r="X948" s="1"/>
      <c r="Y948" s="99"/>
    </row>
    <row r="949" spans="1:25" ht="149.25" customHeight="1" x14ac:dyDescent="0.25">
      <c r="A949" s="103" t="s">
        <v>1949</v>
      </c>
      <c r="B949" s="72" t="s">
        <v>3554</v>
      </c>
      <c r="C949" s="72" t="s">
        <v>1984</v>
      </c>
      <c r="D949" s="104" t="s">
        <v>1983</v>
      </c>
      <c r="E949" s="39" t="s">
        <v>3555</v>
      </c>
      <c r="F949" s="47" t="s">
        <v>3519</v>
      </c>
      <c r="G949" s="41" t="s">
        <v>1992</v>
      </c>
      <c r="H949" s="40" t="s">
        <v>9</v>
      </c>
      <c r="I949" s="43">
        <v>10</v>
      </c>
      <c r="J949" s="44">
        <v>43009</v>
      </c>
      <c r="K949" s="105">
        <v>43009</v>
      </c>
      <c r="L949" s="105">
        <v>43100</v>
      </c>
      <c r="M949" s="42">
        <v>56</v>
      </c>
      <c r="N949" s="48">
        <v>32</v>
      </c>
      <c r="O949" s="106">
        <v>24</v>
      </c>
      <c r="P949" s="42">
        <f t="shared" si="57"/>
        <v>56</v>
      </c>
      <c r="Q949" s="42">
        <f t="shared" si="54"/>
        <v>100</v>
      </c>
      <c r="R949" s="185" t="s">
        <v>3556</v>
      </c>
      <c r="S949" s="108">
        <f>VLOOKUP(C949,'[7]Sumado depto y gestion incorp1'!$A$2:$C$297,3,FALSE)</f>
        <v>1293283621</v>
      </c>
      <c r="T949" s="108">
        <f>VLOOKUP(C949,'[7]Sumado depto y gestion incorp1'!$A$2:$D$297,4,FALSE)</f>
        <v>0</v>
      </c>
      <c r="U949" s="1">
        <f>VLOOKUP(C949,'[7]Sumado depto y gestion incorp1'!$A$2:$F$297,6,FALSE)</f>
        <v>878229177</v>
      </c>
      <c r="V949" s="108">
        <f>VLOOKUP(C949,'[7]Sumado depto y gestion incorp1'!$A$2:$G$297,7,FALSE)</f>
        <v>0</v>
      </c>
      <c r="W949" s="1">
        <f t="shared" si="55"/>
        <v>1293283621</v>
      </c>
      <c r="X949" s="1">
        <f t="shared" si="56"/>
        <v>878229177</v>
      </c>
      <c r="Y949" s="99"/>
    </row>
    <row r="950" spans="1:25" ht="45" x14ac:dyDescent="0.25">
      <c r="A950" s="103" t="s">
        <v>1949</v>
      </c>
      <c r="B950" s="72"/>
      <c r="C950" s="72"/>
      <c r="D950" s="104"/>
      <c r="E950" s="39"/>
      <c r="F950" s="47" t="s">
        <v>3544</v>
      </c>
      <c r="G950" s="41" t="s">
        <v>1991</v>
      </c>
      <c r="H950" s="40" t="s">
        <v>9</v>
      </c>
      <c r="I950" s="43">
        <v>12</v>
      </c>
      <c r="J950" s="44">
        <v>43009</v>
      </c>
      <c r="K950" s="105">
        <v>43009</v>
      </c>
      <c r="L950" s="105">
        <v>43100</v>
      </c>
      <c r="M950" s="42">
        <v>27</v>
      </c>
      <c r="N950" s="48">
        <v>21</v>
      </c>
      <c r="O950" s="106">
        <v>7</v>
      </c>
      <c r="P950" s="42">
        <f t="shared" si="57"/>
        <v>28</v>
      </c>
      <c r="Q950" s="42">
        <f t="shared" si="54"/>
        <v>103.7037037037037</v>
      </c>
      <c r="R950" s="210"/>
      <c r="S950" s="108"/>
      <c r="T950" s="108"/>
      <c r="U950" s="1"/>
      <c r="V950" s="108"/>
      <c r="W950" s="1"/>
      <c r="X950" s="1"/>
      <c r="Y950" s="99"/>
    </row>
    <row r="951" spans="1:25" ht="45" x14ac:dyDescent="0.25">
      <c r="A951" s="103" t="s">
        <v>1949</v>
      </c>
      <c r="B951" s="72"/>
      <c r="C951" s="72"/>
      <c r="D951" s="104"/>
      <c r="E951" s="39"/>
      <c r="F951" s="47" t="s">
        <v>3545</v>
      </c>
      <c r="G951" s="41" t="s">
        <v>1990</v>
      </c>
      <c r="H951" s="40" t="s">
        <v>9</v>
      </c>
      <c r="I951" s="43">
        <v>12</v>
      </c>
      <c r="J951" s="44">
        <v>43009</v>
      </c>
      <c r="K951" s="105">
        <v>43009</v>
      </c>
      <c r="L951" s="105">
        <v>43100</v>
      </c>
      <c r="M951" s="42">
        <v>1</v>
      </c>
      <c r="N951" s="48">
        <v>0.7</v>
      </c>
      <c r="O951" s="106">
        <v>0.3</v>
      </c>
      <c r="P951" s="42">
        <f t="shared" si="57"/>
        <v>1</v>
      </c>
      <c r="Q951" s="42">
        <f t="shared" si="54"/>
        <v>100</v>
      </c>
      <c r="R951" s="210"/>
      <c r="S951" s="108"/>
      <c r="T951" s="108"/>
      <c r="U951" s="1"/>
      <c r="V951" s="108"/>
      <c r="W951" s="1"/>
      <c r="X951" s="1"/>
      <c r="Y951" s="99"/>
    </row>
    <row r="952" spans="1:25" ht="45" x14ac:dyDescent="0.25">
      <c r="A952" s="103" t="s">
        <v>1949</v>
      </c>
      <c r="B952" s="72"/>
      <c r="C952" s="72"/>
      <c r="D952" s="104"/>
      <c r="E952" s="39"/>
      <c r="F952" s="47" t="s">
        <v>3546</v>
      </c>
      <c r="G952" s="41" t="s">
        <v>1989</v>
      </c>
      <c r="H952" s="40" t="s">
        <v>9</v>
      </c>
      <c r="I952" s="43">
        <v>12</v>
      </c>
      <c r="J952" s="44">
        <v>43009</v>
      </c>
      <c r="K952" s="105">
        <v>43009</v>
      </c>
      <c r="L952" s="105">
        <v>43100</v>
      </c>
      <c r="M952" s="42">
        <v>3</v>
      </c>
      <c r="N952" s="48">
        <v>2</v>
      </c>
      <c r="O952" s="106">
        <v>1</v>
      </c>
      <c r="P952" s="42">
        <f t="shared" si="57"/>
        <v>3</v>
      </c>
      <c r="Q952" s="42">
        <f t="shared" si="54"/>
        <v>100</v>
      </c>
      <c r="R952" s="210"/>
      <c r="S952" s="108"/>
      <c r="T952" s="108"/>
      <c r="U952" s="1"/>
      <c r="V952" s="108"/>
      <c r="W952" s="1"/>
      <c r="X952" s="1"/>
      <c r="Y952" s="99"/>
    </row>
    <row r="953" spans="1:25" ht="45" x14ac:dyDescent="0.25">
      <c r="A953" s="103" t="s">
        <v>1949</v>
      </c>
      <c r="B953" s="72"/>
      <c r="C953" s="72"/>
      <c r="D953" s="104"/>
      <c r="E953" s="39"/>
      <c r="F953" s="47" t="s">
        <v>3520</v>
      </c>
      <c r="G953" s="41" t="s">
        <v>1987</v>
      </c>
      <c r="H953" s="40" t="s">
        <v>9</v>
      </c>
      <c r="I953" s="43">
        <v>10</v>
      </c>
      <c r="J953" s="44">
        <v>43009</v>
      </c>
      <c r="K953" s="105">
        <v>43009</v>
      </c>
      <c r="L953" s="105">
        <v>43100</v>
      </c>
      <c r="M953" s="42">
        <v>224</v>
      </c>
      <c r="N953" s="48">
        <v>86</v>
      </c>
      <c r="O953" s="106">
        <v>138</v>
      </c>
      <c r="P953" s="42">
        <f t="shared" si="57"/>
        <v>224</v>
      </c>
      <c r="Q953" s="42">
        <f t="shared" ref="Q953:Q1016" si="58">P953/M953*100</f>
        <v>100</v>
      </c>
      <c r="R953" s="210"/>
      <c r="S953" s="108"/>
      <c r="T953" s="108"/>
      <c r="U953" s="1"/>
      <c r="V953" s="108"/>
      <c r="W953" s="1"/>
      <c r="X953" s="1"/>
      <c r="Y953" s="99"/>
    </row>
    <row r="954" spans="1:25" ht="45" x14ac:dyDescent="0.25">
      <c r="A954" s="103" t="s">
        <v>1949</v>
      </c>
      <c r="B954" s="72"/>
      <c r="C954" s="72"/>
      <c r="D954" s="104"/>
      <c r="E954" s="39"/>
      <c r="F954" s="47" t="s">
        <v>3502</v>
      </c>
      <c r="G954" s="41" t="s">
        <v>1988</v>
      </c>
      <c r="H954" s="40" t="s">
        <v>3521</v>
      </c>
      <c r="I954" s="43">
        <v>10</v>
      </c>
      <c r="J954" s="44">
        <v>43009</v>
      </c>
      <c r="K954" s="105">
        <v>43009</v>
      </c>
      <c r="L954" s="105">
        <v>43100</v>
      </c>
      <c r="M954" s="42">
        <v>5</v>
      </c>
      <c r="N954" s="48">
        <v>5</v>
      </c>
      <c r="O954" s="106">
        <v>2</v>
      </c>
      <c r="P954" s="42">
        <f t="shared" si="57"/>
        <v>7</v>
      </c>
      <c r="Q954" s="42">
        <f t="shared" si="58"/>
        <v>140</v>
      </c>
      <c r="R954" s="210"/>
      <c r="S954" s="108"/>
      <c r="T954" s="108"/>
      <c r="U954" s="1"/>
      <c r="V954" s="108"/>
      <c r="W954" s="1"/>
      <c r="X954" s="1"/>
      <c r="Y954" s="99"/>
    </row>
    <row r="955" spans="1:25" ht="45" x14ac:dyDescent="0.25">
      <c r="A955" s="103" t="s">
        <v>1949</v>
      </c>
      <c r="B955" s="72"/>
      <c r="C955" s="72"/>
      <c r="D955" s="104"/>
      <c r="E955" s="39"/>
      <c r="F955" s="47" t="s">
        <v>3504</v>
      </c>
      <c r="G955" s="41" t="s">
        <v>1961</v>
      </c>
      <c r="H955" s="40" t="s">
        <v>3521</v>
      </c>
      <c r="I955" s="43">
        <v>10</v>
      </c>
      <c r="J955" s="44">
        <v>43009</v>
      </c>
      <c r="K955" s="105">
        <v>43009</v>
      </c>
      <c r="L955" s="105">
        <v>43100</v>
      </c>
      <c r="M955" s="42">
        <v>1</v>
      </c>
      <c r="N955" s="48">
        <v>0.7</v>
      </c>
      <c r="O955" s="106">
        <v>0.3</v>
      </c>
      <c r="P955" s="42">
        <f t="shared" si="57"/>
        <v>1</v>
      </c>
      <c r="Q955" s="42">
        <f t="shared" si="58"/>
        <v>100</v>
      </c>
      <c r="R955" s="210"/>
      <c r="S955" s="108"/>
      <c r="T955" s="108"/>
      <c r="U955" s="1"/>
      <c r="V955" s="108"/>
      <c r="W955" s="1"/>
      <c r="X955" s="1"/>
      <c r="Y955" s="99"/>
    </row>
    <row r="956" spans="1:25" ht="45" x14ac:dyDescent="0.25">
      <c r="A956" s="103" t="s">
        <v>1949</v>
      </c>
      <c r="B956" s="72"/>
      <c r="C956" s="72"/>
      <c r="D956" s="104"/>
      <c r="E956" s="39"/>
      <c r="F956" s="47" t="s">
        <v>3506</v>
      </c>
      <c r="G956" s="41" t="s">
        <v>1981</v>
      </c>
      <c r="H956" s="40" t="s">
        <v>3521</v>
      </c>
      <c r="I956" s="43">
        <v>10</v>
      </c>
      <c r="J956" s="44">
        <v>43009</v>
      </c>
      <c r="K956" s="105">
        <v>43009</v>
      </c>
      <c r="L956" s="105">
        <v>43100</v>
      </c>
      <c r="M956" s="42">
        <v>2</v>
      </c>
      <c r="N956" s="48">
        <v>1</v>
      </c>
      <c r="O956" s="106">
        <v>1</v>
      </c>
      <c r="P956" s="42">
        <f t="shared" si="57"/>
        <v>2</v>
      </c>
      <c r="Q956" s="42">
        <f t="shared" si="58"/>
        <v>100</v>
      </c>
      <c r="R956" s="210"/>
      <c r="S956" s="108"/>
      <c r="T956" s="108"/>
      <c r="U956" s="1"/>
      <c r="V956" s="108"/>
      <c r="W956" s="1"/>
      <c r="X956" s="1"/>
      <c r="Y956" s="99"/>
    </row>
    <row r="957" spans="1:25" ht="45" x14ac:dyDescent="0.25">
      <c r="A957" s="103" t="s">
        <v>1949</v>
      </c>
      <c r="B957" s="72"/>
      <c r="C957" s="72"/>
      <c r="D957" s="104"/>
      <c r="E957" s="39"/>
      <c r="F957" s="47" t="s">
        <v>3508</v>
      </c>
      <c r="G957" s="41" t="s">
        <v>1986</v>
      </c>
      <c r="H957" s="40" t="s">
        <v>3521</v>
      </c>
      <c r="I957" s="43">
        <v>10</v>
      </c>
      <c r="J957" s="44">
        <v>43009</v>
      </c>
      <c r="K957" s="105">
        <v>43009</v>
      </c>
      <c r="L957" s="105">
        <v>43100</v>
      </c>
      <c r="M957" s="42">
        <v>1</v>
      </c>
      <c r="N957" s="48">
        <v>0.7</v>
      </c>
      <c r="O957" s="106">
        <v>0.3</v>
      </c>
      <c r="P957" s="42">
        <f t="shared" si="57"/>
        <v>1</v>
      </c>
      <c r="Q957" s="42">
        <f t="shared" si="58"/>
        <v>100</v>
      </c>
      <c r="R957" s="210"/>
      <c r="S957" s="108"/>
      <c r="T957" s="108"/>
      <c r="U957" s="1"/>
      <c r="V957" s="108"/>
      <c r="W957" s="1"/>
      <c r="X957" s="1"/>
      <c r="Y957" s="99"/>
    </row>
    <row r="958" spans="1:25" ht="45" x14ac:dyDescent="0.25">
      <c r="A958" s="103" t="s">
        <v>1949</v>
      </c>
      <c r="B958" s="72"/>
      <c r="C958" s="72"/>
      <c r="D958" s="104"/>
      <c r="E958" s="39"/>
      <c r="F958" s="47" t="s">
        <v>3510</v>
      </c>
      <c r="G958" s="41" t="s">
        <v>1985</v>
      </c>
      <c r="H958" s="40" t="s">
        <v>3521</v>
      </c>
      <c r="I958" s="43">
        <v>10</v>
      </c>
      <c r="J958" s="44">
        <v>43009</v>
      </c>
      <c r="K958" s="105">
        <v>43009</v>
      </c>
      <c r="L958" s="105">
        <v>43100</v>
      </c>
      <c r="M958" s="42">
        <v>4</v>
      </c>
      <c r="N958" s="48">
        <v>0</v>
      </c>
      <c r="O958" s="106">
        <v>1</v>
      </c>
      <c r="P958" s="42">
        <f t="shared" si="57"/>
        <v>1</v>
      </c>
      <c r="Q958" s="42">
        <f t="shared" si="58"/>
        <v>25</v>
      </c>
      <c r="R958" s="210"/>
      <c r="S958" s="108"/>
      <c r="T958" s="108"/>
      <c r="U958" s="1"/>
      <c r="V958" s="108"/>
      <c r="W958" s="1"/>
      <c r="X958" s="1"/>
      <c r="Y958" s="99"/>
    </row>
    <row r="959" spans="1:25" ht="45" x14ac:dyDescent="0.25">
      <c r="A959" s="103" t="s">
        <v>2406</v>
      </c>
      <c r="B959" s="72" t="s">
        <v>3597</v>
      </c>
      <c r="C959" s="72" t="s">
        <v>1211</v>
      </c>
      <c r="D959" s="104" t="s">
        <v>1792</v>
      </c>
      <c r="E959" s="39" t="s">
        <v>3598</v>
      </c>
      <c r="F959" s="47" t="s">
        <v>3540</v>
      </c>
      <c r="G959" s="41" t="s">
        <v>1212</v>
      </c>
      <c r="H959" s="40" t="s">
        <v>20</v>
      </c>
      <c r="I959" s="43">
        <v>12</v>
      </c>
      <c r="J959" s="44">
        <v>43009</v>
      </c>
      <c r="K959" s="105">
        <v>43009</v>
      </c>
      <c r="L959" s="105">
        <v>43100</v>
      </c>
      <c r="M959" s="42">
        <v>100</v>
      </c>
      <c r="N959" s="48">
        <v>71.5</v>
      </c>
      <c r="O959" s="106">
        <v>28.5</v>
      </c>
      <c r="P959" s="42">
        <f t="shared" si="57"/>
        <v>100</v>
      </c>
      <c r="Q959" s="42">
        <f t="shared" si="58"/>
        <v>100</v>
      </c>
      <c r="R959" s="210" t="s">
        <v>8238</v>
      </c>
      <c r="S959" s="108">
        <f>VLOOKUP(C959,'[7]Sumado depto y gestion incorp1'!$A$2:$C$297,3,FALSE)</f>
        <v>1500000000</v>
      </c>
      <c r="T959" s="108">
        <f>VLOOKUP(C959,'[7]Sumado depto y gestion incorp1'!$A$2:$D$297,4,FALSE)</f>
        <v>0</v>
      </c>
      <c r="U959" s="1">
        <f>VLOOKUP(C959,'[7]Sumado depto y gestion incorp1'!$A$2:$F$297,6,FALSE)</f>
        <v>1500000000</v>
      </c>
      <c r="V959" s="108">
        <f>VLOOKUP(C959,'[7]Sumado depto y gestion incorp1'!$A$2:$G$297,7,FALSE)</f>
        <v>0</v>
      </c>
      <c r="W959" s="1">
        <f t="shared" si="55"/>
        <v>1500000000</v>
      </c>
      <c r="X959" s="1">
        <f t="shared" si="56"/>
        <v>1500000000</v>
      </c>
      <c r="Y959" s="99"/>
    </row>
    <row r="960" spans="1:25" ht="78" customHeight="1" x14ac:dyDescent="0.25">
      <c r="A960" s="103" t="s">
        <v>1905</v>
      </c>
      <c r="B960" s="226" t="s">
        <v>4004</v>
      </c>
      <c r="C960" s="226" t="s">
        <v>210</v>
      </c>
      <c r="D960" s="227" t="s">
        <v>1659</v>
      </c>
      <c r="E960" s="228" t="s">
        <v>4005</v>
      </c>
      <c r="F960" s="229" t="s">
        <v>3517</v>
      </c>
      <c r="G960" s="230" t="s">
        <v>211</v>
      </c>
      <c r="H960" s="231" t="s">
        <v>9</v>
      </c>
      <c r="I960" s="232">
        <v>12</v>
      </c>
      <c r="J960" s="233">
        <v>43009</v>
      </c>
      <c r="K960" s="234">
        <v>43009</v>
      </c>
      <c r="L960" s="234">
        <v>43100</v>
      </c>
      <c r="M960" s="235">
        <v>3</v>
      </c>
      <c r="N960" s="236">
        <v>12</v>
      </c>
      <c r="O960" s="235">
        <v>0</v>
      </c>
      <c r="P960" s="237">
        <f t="shared" si="57"/>
        <v>12</v>
      </c>
      <c r="Q960" s="42">
        <f t="shared" si="58"/>
        <v>400</v>
      </c>
      <c r="R960" s="238" t="s">
        <v>8239</v>
      </c>
      <c r="S960" s="108">
        <f>VLOOKUP(C960,'[7]Sumado depto y gestion incorp1'!$A$2:$C$297,3,FALSE)</f>
        <v>19717676442</v>
      </c>
      <c r="T960" s="108">
        <f>VLOOKUP(C960,'[7]Sumado depto y gestion incorp1'!$A$2:$D$297,4,FALSE)</f>
        <v>0</v>
      </c>
      <c r="U960" s="1">
        <f>VLOOKUP(C960,'[7]Sumado depto y gestion incorp1'!$A$2:$F$297,6,FALSE)</f>
        <v>16396828031</v>
      </c>
      <c r="V960" s="108">
        <f>VLOOKUP(C960,'[7]Sumado depto y gestion incorp1'!$A$2:$G$297,7,FALSE)</f>
        <v>2410655709</v>
      </c>
      <c r="W960" s="1">
        <f t="shared" si="55"/>
        <v>19717676442</v>
      </c>
      <c r="X960" s="1">
        <f t="shared" si="56"/>
        <v>18807483740</v>
      </c>
      <c r="Y960" s="99"/>
    </row>
    <row r="961" spans="1:25" ht="75" x14ac:dyDescent="0.25">
      <c r="A961" s="103" t="s">
        <v>1905</v>
      </c>
      <c r="B961" s="226"/>
      <c r="C961" s="226"/>
      <c r="D961" s="227"/>
      <c r="E961" s="228"/>
      <c r="F961" s="229" t="s">
        <v>3518</v>
      </c>
      <c r="G961" s="230" t="s">
        <v>212</v>
      </c>
      <c r="H961" s="231" t="s">
        <v>9</v>
      </c>
      <c r="I961" s="232">
        <v>12</v>
      </c>
      <c r="J961" s="233">
        <v>43009</v>
      </c>
      <c r="K961" s="234">
        <v>43009</v>
      </c>
      <c r="L961" s="234">
        <v>43100</v>
      </c>
      <c r="M961" s="235">
        <v>250</v>
      </c>
      <c r="N961" s="236">
        <v>272</v>
      </c>
      <c r="O961" s="235">
        <v>0</v>
      </c>
      <c r="P961" s="237">
        <f t="shared" si="57"/>
        <v>272</v>
      </c>
      <c r="Q961" s="42">
        <f t="shared" si="58"/>
        <v>108.80000000000001</v>
      </c>
      <c r="R961" s="238" t="s">
        <v>8239</v>
      </c>
      <c r="S961" s="108"/>
      <c r="T961" s="108"/>
      <c r="U961" s="1"/>
      <c r="V961" s="108"/>
      <c r="W961" s="1"/>
      <c r="X961" s="1"/>
      <c r="Y961" s="99"/>
    </row>
    <row r="962" spans="1:25" ht="75.75" customHeight="1" x14ac:dyDescent="0.25">
      <c r="A962" s="103" t="s">
        <v>1905</v>
      </c>
      <c r="B962" s="226"/>
      <c r="C962" s="226"/>
      <c r="D962" s="227"/>
      <c r="E962" s="228"/>
      <c r="F962" s="229" t="s">
        <v>3519</v>
      </c>
      <c r="G962" s="230" t="s">
        <v>213</v>
      </c>
      <c r="H962" s="231" t="s">
        <v>9</v>
      </c>
      <c r="I962" s="232">
        <v>12</v>
      </c>
      <c r="J962" s="233">
        <v>43009</v>
      </c>
      <c r="K962" s="234">
        <v>43009</v>
      </c>
      <c r="L962" s="234">
        <v>43100</v>
      </c>
      <c r="M962" s="235">
        <v>3265</v>
      </c>
      <c r="N962" s="236">
        <v>2961</v>
      </c>
      <c r="O962" s="235">
        <v>0</v>
      </c>
      <c r="P962" s="237">
        <f t="shared" si="57"/>
        <v>2961</v>
      </c>
      <c r="Q962" s="42">
        <f t="shared" si="58"/>
        <v>90.689127105666159</v>
      </c>
      <c r="R962" s="238" t="s">
        <v>8239</v>
      </c>
      <c r="S962" s="108"/>
      <c r="T962" s="108"/>
      <c r="U962" s="1"/>
      <c r="V962" s="108"/>
      <c r="W962" s="1"/>
      <c r="X962" s="1"/>
      <c r="Y962" s="99"/>
    </row>
    <row r="963" spans="1:25" ht="30" x14ac:dyDescent="0.25">
      <c r="A963" s="103" t="s">
        <v>1905</v>
      </c>
      <c r="B963" s="226"/>
      <c r="C963" s="226"/>
      <c r="D963" s="227"/>
      <c r="E963" s="228"/>
      <c r="F963" s="229" t="s">
        <v>3524</v>
      </c>
      <c r="G963" s="230" t="s">
        <v>214</v>
      </c>
      <c r="H963" s="231" t="s">
        <v>3521</v>
      </c>
      <c r="I963" s="232">
        <v>12</v>
      </c>
      <c r="J963" s="233">
        <v>43009</v>
      </c>
      <c r="K963" s="234">
        <v>43009</v>
      </c>
      <c r="L963" s="234">
        <v>43100</v>
      </c>
      <c r="M963" s="235">
        <v>5</v>
      </c>
      <c r="N963" s="236">
        <v>5</v>
      </c>
      <c r="O963" s="239">
        <v>0</v>
      </c>
      <c r="P963" s="237">
        <f t="shared" si="57"/>
        <v>5</v>
      </c>
      <c r="Q963" s="42">
        <f t="shared" si="58"/>
        <v>100</v>
      </c>
      <c r="R963" s="240" t="s">
        <v>8240</v>
      </c>
      <c r="S963" s="108"/>
      <c r="T963" s="108"/>
      <c r="U963" s="1"/>
      <c r="V963" s="108"/>
      <c r="W963" s="1"/>
      <c r="X963" s="1"/>
      <c r="Y963" s="99"/>
    </row>
    <row r="964" spans="1:25" ht="45" x14ac:dyDescent="0.25">
      <c r="A964" s="103" t="s">
        <v>1905</v>
      </c>
      <c r="B964" s="226"/>
      <c r="C964" s="226"/>
      <c r="D964" s="227"/>
      <c r="E964" s="228"/>
      <c r="F964" s="229" t="s">
        <v>3525</v>
      </c>
      <c r="G964" s="230" t="s">
        <v>215</v>
      </c>
      <c r="H964" s="231" t="s">
        <v>216</v>
      </c>
      <c r="I964" s="232">
        <v>12</v>
      </c>
      <c r="J964" s="233">
        <v>43009</v>
      </c>
      <c r="K964" s="234">
        <v>43009</v>
      </c>
      <c r="L964" s="234">
        <v>43100</v>
      </c>
      <c r="M964" s="235">
        <v>17</v>
      </c>
      <c r="N964" s="236">
        <v>2517</v>
      </c>
      <c r="O964" s="239">
        <v>432</v>
      </c>
      <c r="P964" s="237">
        <f t="shared" si="57"/>
        <v>2949</v>
      </c>
      <c r="Q964" s="42">
        <f t="shared" si="58"/>
        <v>17347.058823529413</v>
      </c>
      <c r="R964" s="238" t="s">
        <v>8241</v>
      </c>
      <c r="S964" s="108"/>
      <c r="T964" s="108"/>
      <c r="U964" s="1"/>
      <c r="V964" s="108"/>
      <c r="W964" s="1"/>
      <c r="X964" s="1"/>
      <c r="Y964" s="99"/>
    </row>
    <row r="965" spans="1:25" ht="63" x14ac:dyDescent="0.25">
      <c r="A965" s="103" t="s">
        <v>1905</v>
      </c>
      <c r="B965" s="226" t="s">
        <v>4006</v>
      </c>
      <c r="C965" s="226" t="s">
        <v>237</v>
      </c>
      <c r="D965" s="227" t="s">
        <v>1873</v>
      </c>
      <c r="E965" s="228" t="s">
        <v>4007</v>
      </c>
      <c r="F965" s="229" t="s">
        <v>3575</v>
      </c>
      <c r="G965" s="230" t="s">
        <v>238</v>
      </c>
      <c r="H965" s="231" t="s">
        <v>9</v>
      </c>
      <c r="I965" s="232">
        <v>12</v>
      </c>
      <c r="J965" s="233">
        <v>43009</v>
      </c>
      <c r="K965" s="234">
        <v>43009</v>
      </c>
      <c r="L965" s="234">
        <v>43100</v>
      </c>
      <c r="M965" s="235">
        <v>1271</v>
      </c>
      <c r="N965" s="236">
        <v>1010</v>
      </c>
      <c r="O965" s="235">
        <v>0</v>
      </c>
      <c r="P965" s="237">
        <f t="shared" si="57"/>
        <v>1010</v>
      </c>
      <c r="Q965" s="42">
        <f t="shared" si="58"/>
        <v>79.464988198269083</v>
      </c>
      <c r="R965" s="238" t="s">
        <v>8242</v>
      </c>
      <c r="S965" s="108">
        <f>VLOOKUP(C965,'[7]Sumado depto y gestion incorp1'!$A$2:$C$297,3,FALSE)</f>
        <v>11627937546</v>
      </c>
      <c r="T965" s="108">
        <f>VLOOKUP(C965,'[7]Sumado depto y gestion incorp1'!$A$2:$D$297,4,FALSE)</f>
        <v>5000000000</v>
      </c>
      <c r="U965" s="1">
        <f>VLOOKUP(C965,'[7]Sumado depto y gestion incorp1'!$A$2:$F$297,6,FALSE)</f>
        <v>4470812422</v>
      </c>
      <c r="V965" s="108">
        <f>VLOOKUP(C965,'[7]Sumado depto y gestion incorp1'!$A$2:$G$297,7,FALSE)</f>
        <v>5000000000</v>
      </c>
      <c r="W965" s="1">
        <f t="shared" ref="W965:W1025" si="59">S965+T965+Z965</f>
        <v>16627937546</v>
      </c>
      <c r="X965" s="1">
        <f t="shared" ref="X965:X1025" si="60">U965+V965+Y965</f>
        <v>9470812422</v>
      </c>
      <c r="Y965" s="99"/>
    </row>
    <row r="966" spans="1:25" ht="88.5" customHeight="1" x14ac:dyDescent="0.25">
      <c r="A966" s="103" t="s">
        <v>1905</v>
      </c>
      <c r="B966" s="226"/>
      <c r="C966" s="226"/>
      <c r="D966" s="227"/>
      <c r="E966" s="228"/>
      <c r="F966" s="229" t="s">
        <v>3517</v>
      </c>
      <c r="G966" s="230" t="s">
        <v>239</v>
      </c>
      <c r="H966" s="231" t="s">
        <v>9</v>
      </c>
      <c r="I966" s="232">
        <v>12</v>
      </c>
      <c r="J966" s="233">
        <v>43009</v>
      </c>
      <c r="K966" s="234">
        <v>43009</v>
      </c>
      <c r="L966" s="234">
        <v>43100</v>
      </c>
      <c r="M966" s="235">
        <v>59</v>
      </c>
      <c r="N966" s="236">
        <v>134</v>
      </c>
      <c r="O966" s="235">
        <v>0</v>
      </c>
      <c r="P966" s="237">
        <f t="shared" si="57"/>
        <v>134</v>
      </c>
      <c r="Q966" s="42">
        <f t="shared" si="58"/>
        <v>227.11864406779662</v>
      </c>
      <c r="R966" s="238" t="s">
        <v>8243</v>
      </c>
      <c r="S966" s="108"/>
      <c r="T966" s="108"/>
      <c r="U966" s="1"/>
      <c r="V966" s="108"/>
      <c r="W966" s="1"/>
      <c r="X966" s="1"/>
      <c r="Y966" s="99"/>
    </row>
    <row r="967" spans="1:25" ht="75" x14ac:dyDescent="0.25">
      <c r="A967" s="103" t="s">
        <v>1905</v>
      </c>
      <c r="B967" s="226" t="s">
        <v>4008</v>
      </c>
      <c r="C967" s="226" t="s">
        <v>217</v>
      </c>
      <c r="D967" s="227" t="s">
        <v>1660</v>
      </c>
      <c r="E967" s="228" t="s">
        <v>4009</v>
      </c>
      <c r="F967" s="229" t="s">
        <v>3537</v>
      </c>
      <c r="G967" s="230" t="s">
        <v>218</v>
      </c>
      <c r="H967" s="231" t="s">
        <v>9</v>
      </c>
      <c r="I967" s="232">
        <v>12</v>
      </c>
      <c r="J967" s="233">
        <v>43009</v>
      </c>
      <c r="K967" s="234">
        <v>43009</v>
      </c>
      <c r="L967" s="234">
        <v>43100</v>
      </c>
      <c r="M967" s="235">
        <v>38</v>
      </c>
      <c r="N967" s="236">
        <v>117</v>
      </c>
      <c r="O967" s="241">
        <v>0</v>
      </c>
      <c r="P967" s="237">
        <f t="shared" si="57"/>
        <v>117</v>
      </c>
      <c r="Q967" s="42">
        <f t="shared" si="58"/>
        <v>307.89473684210526</v>
      </c>
      <c r="R967" s="238" t="s">
        <v>8244</v>
      </c>
      <c r="S967" s="108">
        <f>VLOOKUP(C967,'[7]Sumado depto y gestion incorp1'!$A$2:$C$297,3,FALSE)</f>
        <v>550000000</v>
      </c>
      <c r="T967" s="108">
        <f>VLOOKUP(C967,'[7]Sumado depto y gestion incorp1'!$A$2:$D$297,4,FALSE)</f>
        <v>450000000</v>
      </c>
      <c r="U967" s="1">
        <f>VLOOKUP(C967,'[7]Sumado depto y gestion incorp1'!$A$2:$F$297,6,FALSE)</f>
        <v>463630342</v>
      </c>
      <c r="V967" s="108">
        <f>VLOOKUP(C967,'[7]Sumado depto y gestion incorp1'!$A$2:$G$297,7,FALSE)</f>
        <v>450000000</v>
      </c>
      <c r="W967" s="1">
        <f t="shared" si="59"/>
        <v>1000000000</v>
      </c>
      <c r="X967" s="1">
        <f t="shared" si="60"/>
        <v>913630342</v>
      </c>
      <c r="Y967" s="99"/>
    </row>
    <row r="968" spans="1:25" ht="30" x14ac:dyDescent="0.25">
      <c r="A968" s="103" t="s">
        <v>1905</v>
      </c>
      <c r="B968" s="226"/>
      <c r="C968" s="226"/>
      <c r="D968" s="227"/>
      <c r="E968" s="228"/>
      <c r="F968" s="229" t="s">
        <v>3518</v>
      </c>
      <c r="G968" s="230" t="s">
        <v>219</v>
      </c>
      <c r="H968" s="231" t="s">
        <v>3521</v>
      </c>
      <c r="I968" s="232">
        <v>12</v>
      </c>
      <c r="J968" s="233">
        <v>43009</v>
      </c>
      <c r="K968" s="234">
        <v>43009</v>
      </c>
      <c r="L968" s="234">
        <v>43100</v>
      </c>
      <c r="M968" s="235">
        <v>1</v>
      </c>
      <c r="N968" s="236">
        <v>1</v>
      </c>
      <c r="O968" s="241">
        <v>0</v>
      </c>
      <c r="P968" s="237">
        <f t="shared" si="57"/>
        <v>1</v>
      </c>
      <c r="Q968" s="42">
        <f t="shared" si="58"/>
        <v>100</v>
      </c>
      <c r="R968" s="240" t="s">
        <v>8240</v>
      </c>
      <c r="S968" s="108"/>
      <c r="T968" s="108"/>
      <c r="U968" s="1"/>
      <c r="V968" s="108"/>
      <c r="W968" s="1"/>
      <c r="X968" s="1"/>
      <c r="Y968" s="99"/>
    </row>
    <row r="969" spans="1:25" ht="63" x14ac:dyDescent="0.25">
      <c r="A969" s="103" t="s">
        <v>1905</v>
      </c>
      <c r="B969" s="226" t="s">
        <v>4010</v>
      </c>
      <c r="C969" s="226" t="s">
        <v>220</v>
      </c>
      <c r="D969" s="227" t="s">
        <v>1661</v>
      </c>
      <c r="E969" s="228" t="s">
        <v>4011</v>
      </c>
      <c r="F969" s="229" t="s">
        <v>3540</v>
      </c>
      <c r="G969" s="230" t="s">
        <v>219</v>
      </c>
      <c r="H969" s="231" t="s">
        <v>9</v>
      </c>
      <c r="I969" s="232">
        <v>12</v>
      </c>
      <c r="J969" s="233">
        <v>43009</v>
      </c>
      <c r="K969" s="234">
        <v>43009</v>
      </c>
      <c r="L969" s="234">
        <v>43100</v>
      </c>
      <c r="M969" s="235">
        <v>2</v>
      </c>
      <c r="N969" s="236">
        <v>2</v>
      </c>
      <c r="O969" s="239">
        <v>0</v>
      </c>
      <c r="P969" s="237">
        <f t="shared" si="57"/>
        <v>2</v>
      </c>
      <c r="Q969" s="42">
        <f t="shared" si="58"/>
        <v>100</v>
      </c>
      <c r="R969" s="240" t="s">
        <v>8240</v>
      </c>
      <c r="S969" s="108">
        <f>VLOOKUP(C969,'[7]Sumado depto y gestion incorp1'!$A$2:$C$297,3,FALSE)</f>
        <v>3661400000</v>
      </c>
      <c r="T969" s="108">
        <f>VLOOKUP(C969,'[7]Sumado depto y gestion incorp1'!$A$2:$D$297,4,FALSE)</f>
        <v>30000000</v>
      </c>
      <c r="U969" s="1">
        <f>VLOOKUP(C969,'[7]Sumado depto y gestion incorp1'!$A$2:$F$297,6,FALSE)</f>
        <v>3648232692</v>
      </c>
      <c r="V969" s="108">
        <f>VLOOKUP(C969,'[7]Sumado depto y gestion incorp1'!$A$2:$G$297,7,FALSE)</f>
        <v>30000000</v>
      </c>
      <c r="W969" s="1">
        <f t="shared" si="59"/>
        <v>3691400000</v>
      </c>
      <c r="X969" s="1">
        <f t="shared" si="60"/>
        <v>3678232692</v>
      </c>
      <c r="Y969" s="99"/>
    </row>
    <row r="970" spans="1:25" ht="120" x14ac:dyDescent="0.25">
      <c r="A970" s="103" t="s">
        <v>1905</v>
      </c>
      <c r="B970" s="226"/>
      <c r="C970" s="226"/>
      <c r="D970" s="227"/>
      <c r="E970" s="228"/>
      <c r="F970" s="229" t="s">
        <v>3537</v>
      </c>
      <c r="G970" s="230" t="s">
        <v>221</v>
      </c>
      <c r="H970" s="231" t="s">
        <v>9</v>
      </c>
      <c r="I970" s="232">
        <v>12</v>
      </c>
      <c r="J970" s="233">
        <v>43009</v>
      </c>
      <c r="K970" s="234">
        <v>43009</v>
      </c>
      <c r="L970" s="234">
        <v>43100</v>
      </c>
      <c r="M970" s="235">
        <v>2</v>
      </c>
      <c r="N970" s="236">
        <v>53</v>
      </c>
      <c r="O970" s="239">
        <v>0</v>
      </c>
      <c r="P970" s="237">
        <f t="shared" si="57"/>
        <v>53</v>
      </c>
      <c r="Q970" s="42">
        <f t="shared" si="58"/>
        <v>2650</v>
      </c>
      <c r="R970" s="238" t="s">
        <v>8245</v>
      </c>
      <c r="S970" s="108"/>
      <c r="T970" s="108"/>
      <c r="U970" s="1"/>
      <c r="V970" s="108"/>
      <c r="W970" s="1"/>
      <c r="X970" s="1"/>
      <c r="Y970" s="99"/>
    </row>
    <row r="971" spans="1:25" ht="74.25" customHeight="1" x14ac:dyDescent="0.25">
      <c r="A971" s="103" t="s">
        <v>1905</v>
      </c>
      <c r="B971" s="226" t="s">
        <v>4012</v>
      </c>
      <c r="C971" s="226" t="s">
        <v>222</v>
      </c>
      <c r="D971" s="227" t="s">
        <v>1872</v>
      </c>
      <c r="E971" s="228" t="s">
        <v>4013</v>
      </c>
      <c r="F971" s="229" t="s">
        <v>3575</v>
      </c>
      <c r="G971" s="230" t="s">
        <v>223</v>
      </c>
      <c r="H971" s="231" t="s">
        <v>9</v>
      </c>
      <c r="I971" s="232">
        <v>12</v>
      </c>
      <c r="J971" s="233">
        <v>43009</v>
      </c>
      <c r="K971" s="234">
        <v>43009</v>
      </c>
      <c r="L971" s="234">
        <v>43100</v>
      </c>
      <c r="M971" s="235">
        <v>1300</v>
      </c>
      <c r="N971" s="236">
        <v>1245</v>
      </c>
      <c r="O971" s="239">
        <v>0</v>
      </c>
      <c r="P971" s="237">
        <f t="shared" si="57"/>
        <v>1245</v>
      </c>
      <c r="Q971" s="42">
        <f t="shared" si="58"/>
        <v>95.769230769230774</v>
      </c>
      <c r="R971" s="238" t="s">
        <v>8246</v>
      </c>
      <c r="S971" s="108">
        <f>VLOOKUP(C971,'[7]Sumado depto y gestion incorp1'!$A$2:$C$297,3,FALSE)</f>
        <v>8396060511</v>
      </c>
      <c r="T971" s="108">
        <f>VLOOKUP(C971,'[7]Sumado depto y gestion incorp1'!$A$2:$D$297,4,FALSE)</f>
        <v>2706481797</v>
      </c>
      <c r="U971" s="1">
        <f>VLOOKUP(C971,'[7]Sumado depto y gestion incorp1'!$A$2:$F$297,6,FALSE)</f>
        <v>8396060511</v>
      </c>
      <c r="V971" s="108">
        <f>VLOOKUP(C971,'[7]Sumado depto y gestion incorp1'!$A$2:$G$297,7,FALSE)</f>
        <v>2706481797</v>
      </c>
      <c r="W971" s="1">
        <f t="shared" si="59"/>
        <v>11102542308</v>
      </c>
      <c r="X971" s="1">
        <f t="shared" si="60"/>
        <v>11102542308</v>
      </c>
      <c r="Y971" s="99"/>
    </row>
    <row r="972" spans="1:25" ht="80.25" customHeight="1" x14ac:dyDescent="0.25">
      <c r="A972" s="103" t="s">
        <v>1905</v>
      </c>
      <c r="B972" s="226"/>
      <c r="C972" s="226"/>
      <c r="D972" s="227"/>
      <c r="E972" s="228"/>
      <c r="F972" s="229" t="s">
        <v>3517</v>
      </c>
      <c r="G972" s="230" t="s">
        <v>224</v>
      </c>
      <c r="H972" s="231" t="s">
        <v>9</v>
      </c>
      <c r="I972" s="232">
        <v>12</v>
      </c>
      <c r="J972" s="233">
        <v>43009</v>
      </c>
      <c r="K972" s="234">
        <v>43009</v>
      </c>
      <c r="L972" s="234">
        <v>43100</v>
      </c>
      <c r="M972" s="235">
        <v>712</v>
      </c>
      <c r="N972" s="236">
        <v>1000</v>
      </c>
      <c r="O972" s="239">
        <v>0</v>
      </c>
      <c r="P972" s="237">
        <f t="shared" si="57"/>
        <v>1000</v>
      </c>
      <c r="Q972" s="42">
        <f t="shared" si="58"/>
        <v>140.44943820224719</v>
      </c>
      <c r="R972" s="238" t="s">
        <v>8247</v>
      </c>
      <c r="S972" s="108"/>
      <c r="T972" s="108"/>
      <c r="U972" s="1"/>
      <c r="V972" s="108"/>
      <c r="W972" s="1"/>
      <c r="X972" s="1"/>
      <c r="Y972" s="99"/>
    </row>
    <row r="973" spans="1:25" ht="81" customHeight="1" x14ac:dyDescent="0.25">
      <c r="A973" s="103" t="s">
        <v>1905</v>
      </c>
      <c r="B973" s="226" t="s">
        <v>4014</v>
      </c>
      <c r="C973" s="226" t="s">
        <v>225</v>
      </c>
      <c r="D973" s="227" t="s">
        <v>1662</v>
      </c>
      <c r="E973" s="228" t="s">
        <v>4015</v>
      </c>
      <c r="F973" s="229" t="s">
        <v>3575</v>
      </c>
      <c r="G973" s="230" t="s">
        <v>226</v>
      </c>
      <c r="H973" s="231" t="s">
        <v>9</v>
      </c>
      <c r="I973" s="232">
        <v>12</v>
      </c>
      <c r="J973" s="233">
        <v>43009</v>
      </c>
      <c r="K973" s="234">
        <v>43009</v>
      </c>
      <c r="L973" s="234">
        <v>43100</v>
      </c>
      <c r="M973" s="235">
        <v>1856</v>
      </c>
      <c r="N973" s="236">
        <v>449</v>
      </c>
      <c r="O973" s="239">
        <v>0</v>
      </c>
      <c r="P973" s="237">
        <f t="shared" si="57"/>
        <v>449</v>
      </c>
      <c r="Q973" s="42">
        <f t="shared" si="58"/>
        <v>24.191810344827587</v>
      </c>
      <c r="R973" s="238" t="s">
        <v>8248</v>
      </c>
      <c r="S973" s="108">
        <f>VLOOKUP(C973,'[7]Sumado depto y gestion incorp1'!$A$2:$C$297,3,FALSE)</f>
        <v>6165561059</v>
      </c>
      <c r="T973" s="108">
        <f>VLOOKUP(C973,'[7]Sumado depto y gestion incorp1'!$A$2:$D$297,4,FALSE)</f>
        <v>12216740350</v>
      </c>
      <c r="U973" s="1">
        <f>VLOOKUP(C973,'[7]Sumado depto y gestion incorp1'!$A$2:$F$297,6,FALSE)</f>
        <v>6156567267</v>
      </c>
      <c r="V973" s="108">
        <f>VLOOKUP(C973,'[7]Sumado depto y gestion incorp1'!$A$2:$G$297,7,FALSE)</f>
        <v>12216740350</v>
      </c>
      <c r="W973" s="1">
        <f t="shared" si="59"/>
        <v>18382301409</v>
      </c>
      <c r="X973" s="1">
        <f t="shared" si="60"/>
        <v>18373307617</v>
      </c>
      <c r="Y973" s="99"/>
    </row>
    <row r="974" spans="1:25" ht="75.75" customHeight="1" x14ac:dyDescent="0.25">
      <c r="A974" s="103" t="s">
        <v>1905</v>
      </c>
      <c r="B974" s="226"/>
      <c r="C974" s="226"/>
      <c r="D974" s="227"/>
      <c r="E974" s="228"/>
      <c r="F974" s="229" t="s">
        <v>3517</v>
      </c>
      <c r="G974" s="230" t="s">
        <v>227</v>
      </c>
      <c r="H974" s="231" t="s">
        <v>9</v>
      </c>
      <c r="I974" s="232">
        <v>12</v>
      </c>
      <c r="J974" s="233">
        <v>43009</v>
      </c>
      <c r="K974" s="234">
        <v>43009</v>
      </c>
      <c r="L974" s="234">
        <v>43100</v>
      </c>
      <c r="M974" s="235">
        <v>6</v>
      </c>
      <c r="N974" s="236">
        <v>8</v>
      </c>
      <c r="O974" s="239">
        <v>0</v>
      </c>
      <c r="P974" s="237">
        <f t="shared" si="57"/>
        <v>8</v>
      </c>
      <c r="Q974" s="42">
        <f t="shared" si="58"/>
        <v>133.33333333333331</v>
      </c>
      <c r="R974" s="238" t="s">
        <v>8249</v>
      </c>
      <c r="S974" s="108"/>
      <c r="T974" s="108"/>
      <c r="U974" s="1"/>
      <c r="V974" s="108"/>
      <c r="W974" s="1"/>
      <c r="X974" s="1"/>
      <c r="Y974" s="99"/>
    </row>
    <row r="975" spans="1:25" ht="75.75" customHeight="1" x14ac:dyDescent="0.25">
      <c r="A975" s="103" t="s">
        <v>1905</v>
      </c>
      <c r="B975" s="226" t="s">
        <v>4016</v>
      </c>
      <c r="C975" s="226" t="s">
        <v>228</v>
      </c>
      <c r="D975" s="227" t="s">
        <v>1663</v>
      </c>
      <c r="E975" s="228" t="s">
        <v>4017</v>
      </c>
      <c r="F975" s="229" t="s">
        <v>3517</v>
      </c>
      <c r="G975" s="230" t="s">
        <v>229</v>
      </c>
      <c r="H975" s="231" t="s">
        <v>9</v>
      </c>
      <c r="I975" s="232">
        <v>12</v>
      </c>
      <c r="J975" s="233">
        <v>43009</v>
      </c>
      <c r="K975" s="234">
        <v>43009</v>
      </c>
      <c r="L975" s="234">
        <v>43100</v>
      </c>
      <c r="M975" s="235">
        <v>2</v>
      </c>
      <c r="N975" s="236">
        <v>4</v>
      </c>
      <c r="O975" s="239">
        <v>0</v>
      </c>
      <c r="P975" s="237">
        <f t="shared" si="57"/>
        <v>4</v>
      </c>
      <c r="Q975" s="42">
        <f t="shared" si="58"/>
        <v>200</v>
      </c>
      <c r="R975" s="238" t="s">
        <v>8250</v>
      </c>
      <c r="S975" s="108">
        <f>VLOOKUP(C975,'[7]Sumado depto y gestion incorp1'!$A$2:$C$297,3,FALSE)</f>
        <v>5238904170</v>
      </c>
      <c r="T975" s="108">
        <f>VLOOKUP(C975,'[7]Sumado depto y gestion incorp1'!$A$2:$D$297,4,FALSE)</f>
        <v>2345297049</v>
      </c>
      <c r="U975" s="1">
        <f>VLOOKUP(C975,'[7]Sumado depto y gestion incorp1'!$A$2:$F$297,6,FALSE)</f>
        <v>5238904170</v>
      </c>
      <c r="V975" s="108">
        <f>VLOOKUP(C975,'[7]Sumado depto y gestion incorp1'!$A$2:$G$297,7,FALSE)</f>
        <v>2345297049</v>
      </c>
      <c r="W975" s="1">
        <f t="shared" si="59"/>
        <v>7584201219</v>
      </c>
      <c r="X975" s="1">
        <f t="shared" si="60"/>
        <v>7584201219</v>
      </c>
      <c r="Y975" s="99"/>
    </row>
    <row r="976" spans="1:25" ht="75" x14ac:dyDescent="0.25">
      <c r="A976" s="103" t="s">
        <v>1905</v>
      </c>
      <c r="B976" s="226"/>
      <c r="C976" s="226"/>
      <c r="D976" s="227"/>
      <c r="E976" s="228"/>
      <c r="F976" s="229" t="s">
        <v>3518</v>
      </c>
      <c r="G976" s="230" t="s">
        <v>230</v>
      </c>
      <c r="H976" s="231" t="s">
        <v>9</v>
      </c>
      <c r="I976" s="232">
        <v>12</v>
      </c>
      <c r="J976" s="233">
        <v>43009</v>
      </c>
      <c r="K976" s="234">
        <v>43009</v>
      </c>
      <c r="L976" s="234">
        <v>43100</v>
      </c>
      <c r="M976" s="235">
        <v>2001</v>
      </c>
      <c r="N976" s="236">
        <v>2700</v>
      </c>
      <c r="O976" s="239">
        <v>0</v>
      </c>
      <c r="P976" s="237">
        <f t="shared" si="57"/>
        <v>2700</v>
      </c>
      <c r="Q976" s="42">
        <f t="shared" si="58"/>
        <v>134.93253373313343</v>
      </c>
      <c r="R976" s="238" t="s">
        <v>8251</v>
      </c>
      <c r="S976" s="108"/>
      <c r="T976" s="108"/>
      <c r="U976" s="1"/>
      <c r="V976" s="108"/>
      <c r="W976" s="1"/>
      <c r="X976" s="1"/>
      <c r="Y976" s="99"/>
    </row>
    <row r="977" spans="1:25" ht="75" x14ac:dyDescent="0.25">
      <c r="A977" s="103" t="s">
        <v>1905</v>
      </c>
      <c r="B977" s="226"/>
      <c r="C977" s="226"/>
      <c r="D977" s="227"/>
      <c r="E977" s="228"/>
      <c r="F977" s="229" t="s">
        <v>3519</v>
      </c>
      <c r="G977" s="230" t="s">
        <v>224</v>
      </c>
      <c r="H977" s="231" t="s">
        <v>9</v>
      </c>
      <c r="I977" s="232">
        <v>12</v>
      </c>
      <c r="J977" s="233">
        <v>43009</v>
      </c>
      <c r="K977" s="234">
        <v>43009</v>
      </c>
      <c r="L977" s="234">
        <v>43100</v>
      </c>
      <c r="M977" s="235">
        <v>1</v>
      </c>
      <c r="N977" s="236">
        <v>1</v>
      </c>
      <c r="O977" s="239">
        <v>0</v>
      </c>
      <c r="P977" s="237">
        <f t="shared" si="57"/>
        <v>1</v>
      </c>
      <c r="Q977" s="42">
        <f t="shared" si="58"/>
        <v>100</v>
      </c>
      <c r="R977" s="238" t="s">
        <v>8252</v>
      </c>
      <c r="S977" s="108"/>
      <c r="T977" s="108"/>
      <c r="U977" s="1"/>
      <c r="V977" s="108"/>
      <c r="W977" s="1"/>
      <c r="X977" s="1"/>
      <c r="Y977" s="99"/>
    </row>
    <row r="978" spans="1:25" ht="78.75" customHeight="1" x14ac:dyDescent="0.25">
      <c r="A978" s="103" t="s">
        <v>1905</v>
      </c>
      <c r="B978" s="226" t="s">
        <v>4018</v>
      </c>
      <c r="C978" s="226" t="s">
        <v>231</v>
      </c>
      <c r="D978" s="227" t="s">
        <v>1664</v>
      </c>
      <c r="E978" s="228" t="s">
        <v>4019</v>
      </c>
      <c r="F978" s="229" t="s">
        <v>3517</v>
      </c>
      <c r="G978" s="230" t="s">
        <v>232</v>
      </c>
      <c r="H978" s="231" t="s">
        <v>9</v>
      </c>
      <c r="I978" s="232">
        <v>12</v>
      </c>
      <c r="J978" s="233">
        <v>43009</v>
      </c>
      <c r="K978" s="234">
        <v>43009</v>
      </c>
      <c r="L978" s="234">
        <v>43100</v>
      </c>
      <c r="M978" s="235">
        <v>4</v>
      </c>
      <c r="N978" s="236">
        <v>5</v>
      </c>
      <c r="O978" s="239">
        <v>0</v>
      </c>
      <c r="P978" s="237">
        <f t="shared" si="57"/>
        <v>5</v>
      </c>
      <c r="Q978" s="42">
        <f t="shared" si="58"/>
        <v>125</v>
      </c>
      <c r="R978" s="238" t="s">
        <v>8253</v>
      </c>
      <c r="S978" s="108">
        <f>VLOOKUP(C978,'[7]Sumado depto y gestion incorp1'!$A$2:$C$297,3,FALSE)</f>
        <v>3605713204</v>
      </c>
      <c r="T978" s="108">
        <f>VLOOKUP(C978,'[7]Sumado depto y gestion incorp1'!$A$2:$D$297,4,FALSE)</f>
        <v>1101500000</v>
      </c>
      <c r="U978" s="1">
        <f>VLOOKUP(C978,'[7]Sumado depto y gestion incorp1'!$A$2:$F$297,6,FALSE)</f>
        <v>3581131021</v>
      </c>
      <c r="V978" s="108">
        <f>VLOOKUP(C978,'[7]Sumado depto y gestion incorp1'!$A$2:$G$297,7,FALSE)</f>
        <v>1101500000</v>
      </c>
      <c r="W978" s="1">
        <f t="shared" si="59"/>
        <v>4707213204</v>
      </c>
      <c r="X978" s="1">
        <f t="shared" si="60"/>
        <v>4682631021</v>
      </c>
      <c r="Y978" s="99"/>
    </row>
    <row r="979" spans="1:25" ht="33" customHeight="1" x14ac:dyDescent="0.25">
      <c r="A979" s="103" t="s">
        <v>1905</v>
      </c>
      <c r="B979" s="226"/>
      <c r="C979" s="226"/>
      <c r="D979" s="227"/>
      <c r="E979" s="228"/>
      <c r="F979" s="229" t="s">
        <v>3518</v>
      </c>
      <c r="G979" s="230" t="s">
        <v>233</v>
      </c>
      <c r="H979" s="231" t="s">
        <v>9</v>
      </c>
      <c r="I979" s="232">
        <v>12</v>
      </c>
      <c r="J979" s="233">
        <v>43009</v>
      </c>
      <c r="K979" s="234">
        <v>43009</v>
      </c>
      <c r="L979" s="234">
        <v>43100</v>
      </c>
      <c r="M979" s="235">
        <v>1</v>
      </c>
      <c r="N979" s="236">
        <v>0</v>
      </c>
      <c r="O979" s="239">
        <v>0</v>
      </c>
      <c r="P979" s="237">
        <f t="shared" si="57"/>
        <v>0</v>
      </c>
      <c r="Q979" s="42">
        <f t="shared" si="58"/>
        <v>0</v>
      </c>
      <c r="R979" s="240"/>
      <c r="S979" s="108"/>
      <c r="T979" s="108"/>
      <c r="U979" s="1"/>
      <c r="V979" s="108"/>
      <c r="W979" s="1"/>
      <c r="X979" s="1"/>
      <c r="Y979" s="99"/>
    </row>
    <row r="980" spans="1:25" ht="60.75" customHeight="1" x14ac:dyDescent="0.25">
      <c r="A980" s="103" t="s">
        <v>1905</v>
      </c>
      <c r="B980" s="226"/>
      <c r="C980" s="226"/>
      <c r="D980" s="227"/>
      <c r="E980" s="228"/>
      <c r="F980" s="229" t="s">
        <v>3519</v>
      </c>
      <c r="G980" s="230" t="s">
        <v>234</v>
      </c>
      <c r="H980" s="231" t="s">
        <v>9</v>
      </c>
      <c r="I980" s="232">
        <v>12</v>
      </c>
      <c r="J980" s="233">
        <v>43009</v>
      </c>
      <c r="K980" s="234">
        <v>43009</v>
      </c>
      <c r="L980" s="234">
        <v>43100</v>
      </c>
      <c r="M980" s="235">
        <v>1</v>
      </c>
      <c r="N980" s="236">
        <v>2</v>
      </c>
      <c r="O980" s="239">
        <v>0</v>
      </c>
      <c r="P980" s="237">
        <f t="shared" si="57"/>
        <v>2</v>
      </c>
      <c r="Q980" s="42">
        <f t="shared" si="58"/>
        <v>200</v>
      </c>
      <c r="R980" s="238" t="s">
        <v>8254</v>
      </c>
      <c r="S980" s="108"/>
      <c r="T980" s="108"/>
      <c r="U980" s="1"/>
      <c r="V980" s="108"/>
      <c r="W980" s="1"/>
      <c r="X980" s="1"/>
      <c r="Y980" s="99"/>
    </row>
    <row r="981" spans="1:25" ht="30" x14ac:dyDescent="0.25">
      <c r="A981" s="103" t="s">
        <v>1905</v>
      </c>
      <c r="B981" s="226"/>
      <c r="C981" s="226"/>
      <c r="D981" s="227"/>
      <c r="E981" s="228"/>
      <c r="F981" s="229" t="s">
        <v>3524</v>
      </c>
      <c r="G981" s="230" t="s">
        <v>219</v>
      </c>
      <c r="H981" s="231" t="s">
        <v>3521</v>
      </c>
      <c r="I981" s="232">
        <v>12</v>
      </c>
      <c r="J981" s="233">
        <v>43009</v>
      </c>
      <c r="K981" s="234">
        <v>43009</v>
      </c>
      <c r="L981" s="234">
        <v>43100</v>
      </c>
      <c r="M981" s="235">
        <v>2</v>
      </c>
      <c r="N981" s="236">
        <v>2</v>
      </c>
      <c r="O981" s="239">
        <v>0</v>
      </c>
      <c r="P981" s="237">
        <f t="shared" si="57"/>
        <v>2</v>
      </c>
      <c r="Q981" s="42">
        <f t="shared" si="58"/>
        <v>100</v>
      </c>
      <c r="R981" s="240" t="s">
        <v>8240</v>
      </c>
      <c r="S981" s="108"/>
      <c r="T981" s="108"/>
      <c r="U981" s="1"/>
      <c r="V981" s="108"/>
      <c r="W981" s="1"/>
      <c r="X981" s="1"/>
      <c r="Y981" s="99"/>
    </row>
    <row r="982" spans="1:25" ht="61.5" customHeight="1" x14ac:dyDescent="0.25">
      <c r="A982" s="103" t="s">
        <v>1905</v>
      </c>
      <c r="B982" s="226" t="s">
        <v>4020</v>
      </c>
      <c r="C982" s="226" t="s">
        <v>235</v>
      </c>
      <c r="D982" s="227" t="s">
        <v>1665</v>
      </c>
      <c r="E982" s="228" t="s">
        <v>4021</v>
      </c>
      <c r="F982" s="229" t="s">
        <v>3537</v>
      </c>
      <c r="G982" s="230" t="s">
        <v>236</v>
      </c>
      <c r="H982" s="231" t="s">
        <v>9</v>
      </c>
      <c r="I982" s="232">
        <v>12</v>
      </c>
      <c r="J982" s="233">
        <v>43009</v>
      </c>
      <c r="K982" s="234">
        <v>43009</v>
      </c>
      <c r="L982" s="234">
        <v>43100</v>
      </c>
      <c r="M982" s="242">
        <v>1</v>
      </c>
      <c r="N982" s="243">
        <v>1</v>
      </c>
      <c r="O982" s="244">
        <v>0</v>
      </c>
      <c r="P982" s="237">
        <f t="shared" si="57"/>
        <v>1</v>
      </c>
      <c r="Q982" s="42">
        <f t="shared" si="58"/>
        <v>100</v>
      </c>
      <c r="R982" s="240"/>
      <c r="S982" s="108">
        <f>VLOOKUP(C982,'[7]Sumado depto y gestion incorp1'!$A$2:$C$297,3,FALSE)</f>
        <v>176739489</v>
      </c>
      <c r="T982" s="108">
        <f>VLOOKUP(C982,'[7]Sumado depto y gestion incorp1'!$A$2:$D$297,4,FALSE)</f>
        <v>110000000</v>
      </c>
      <c r="U982" s="1">
        <f>VLOOKUP(C982,'[7]Sumado depto y gestion incorp1'!$A$2:$F$297,6,FALSE)</f>
        <v>165324443</v>
      </c>
      <c r="V982" s="108">
        <f>VLOOKUP(C982,'[7]Sumado depto y gestion incorp1'!$A$2:$G$297,7,FALSE)</f>
        <v>110000000</v>
      </c>
      <c r="W982" s="1">
        <f t="shared" si="59"/>
        <v>286739489</v>
      </c>
      <c r="X982" s="1">
        <f t="shared" si="60"/>
        <v>275324443</v>
      </c>
      <c r="Y982" s="99"/>
    </row>
    <row r="983" spans="1:25" ht="75" x14ac:dyDescent="0.25">
      <c r="A983" s="103" t="s">
        <v>1851</v>
      </c>
      <c r="B983" s="72" t="s">
        <v>3655</v>
      </c>
      <c r="C983" s="72" t="s">
        <v>178</v>
      </c>
      <c r="D983" s="104" t="s">
        <v>1655</v>
      </c>
      <c r="E983" s="39" t="s">
        <v>3656</v>
      </c>
      <c r="F983" s="47" t="s">
        <v>3537</v>
      </c>
      <c r="G983" s="50" t="s">
        <v>179</v>
      </c>
      <c r="H983" s="40" t="s">
        <v>9</v>
      </c>
      <c r="I983" s="43">
        <v>12</v>
      </c>
      <c r="J983" s="44">
        <v>43009</v>
      </c>
      <c r="K983" s="105">
        <v>43009</v>
      </c>
      <c r="L983" s="105">
        <v>43100</v>
      </c>
      <c r="M983" s="42">
        <v>13000</v>
      </c>
      <c r="N983" s="48">
        <v>0</v>
      </c>
      <c r="O983" s="106">
        <v>0</v>
      </c>
      <c r="P983" s="42">
        <f t="shared" si="57"/>
        <v>0</v>
      </c>
      <c r="Q983" s="42">
        <f t="shared" si="58"/>
        <v>0</v>
      </c>
      <c r="S983" s="108">
        <f>VLOOKUP(C983,'[7]Sumado depto y gestion incorp1'!$A$2:$C$297,3,FALSE)</f>
        <v>1985077562</v>
      </c>
      <c r="T983" s="108">
        <f>VLOOKUP(C983,'[7]Sumado depto y gestion incorp1'!$A$2:$D$297,4,FALSE)</f>
        <v>0</v>
      </c>
      <c r="U983" s="1">
        <f>VLOOKUP(C983,'[7]Sumado depto y gestion incorp1'!$A$2:$F$297,6,FALSE)</f>
        <v>1976870524</v>
      </c>
      <c r="V983" s="108">
        <f>VLOOKUP(C983,'[7]Sumado depto y gestion incorp1'!$A$2:$G$297,7,FALSE)</f>
        <v>0</v>
      </c>
      <c r="W983" s="1">
        <f t="shared" si="59"/>
        <v>1985077562</v>
      </c>
      <c r="X983" s="1">
        <f t="shared" si="60"/>
        <v>1976870524</v>
      </c>
      <c r="Y983" s="99"/>
    </row>
    <row r="984" spans="1:25" ht="30" x14ac:dyDescent="0.25">
      <c r="A984" s="103" t="s">
        <v>1851</v>
      </c>
      <c r="B984" s="72"/>
      <c r="C984" s="72"/>
      <c r="D984" s="104"/>
      <c r="E984" s="39"/>
      <c r="F984" s="47" t="s">
        <v>3544</v>
      </c>
      <c r="G984" s="50" t="s">
        <v>180</v>
      </c>
      <c r="H984" s="40" t="s">
        <v>3521</v>
      </c>
      <c r="I984" s="43">
        <v>12</v>
      </c>
      <c r="J984" s="44">
        <v>43009</v>
      </c>
      <c r="K984" s="105">
        <v>43009</v>
      </c>
      <c r="L984" s="105">
        <v>43100</v>
      </c>
      <c r="M984" s="42">
        <v>20</v>
      </c>
      <c r="N984" s="48">
        <v>0</v>
      </c>
      <c r="O984" s="106">
        <v>0</v>
      </c>
      <c r="P984" s="42">
        <f t="shared" si="57"/>
        <v>0</v>
      </c>
      <c r="Q984" s="42">
        <f t="shared" si="58"/>
        <v>0</v>
      </c>
      <c r="S984" s="108"/>
      <c r="T984" s="108"/>
      <c r="U984" s="1"/>
      <c r="V984" s="108"/>
      <c r="W984" s="1"/>
      <c r="X984" s="1"/>
      <c r="Y984" s="99"/>
    </row>
    <row r="985" spans="1:25" ht="30" x14ac:dyDescent="0.25">
      <c r="A985" s="103" t="s">
        <v>1851</v>
      </c>
      <c r="B985" s="72"/>
      <c r="C985" s="72"/>
      <c r="D985" s="104"/>
      <c r="E985" s="39"/>
      <c r="F985" s="47" t="s">
        <v>3545</v>
      </c>
      <c r="G985" s="50" t="s">
        <v>181</v>
      </c>
      <c r="H985" s="40" t="s">
        <v>3521</v>
      </c>
      <c r="I985" s="43">
        <v>12</v>
      </c>
      <c r="J985" s="44">
        <v>43009</v>
      </c>
      <c r="K985" s="105">
        <v>43009</v>
      </c>
      <c r="L985" s="105">
        <v>43100</v>
      </c>
      <c r="M985" s="42">
        <v>13000</v>
      </c>
      <c r="N985" s="48">
        <v>0</v>
      </c>
      <c r="O985" s="106">
        <v>0</v>
      </c>
      <c r="P985" s="42">
        <f t="shared" si="57"/>
        <v>0</v>
      </c>
      <c r="Q985" s="42">
        <f t="shared" si="58"/>
        <v>0</v>
      </c>
      <c r="S985" s="108"/>
      <c r="T985" s="108"/>
      <c r="U985" s="1"/>
      <c r="V985" s="108"/>
      <c r="W985" s="1"/>
      <c r="X985" s="1"/>
      <c r="Y985" s="99"/>
    </row>
    <row r="986" spans="1:25" ht="30" x14ac:dyDescent="0.25">
      <c r="A986" s="103" t="s">
        <v>1851</v>
      </c>
      <c r="B986" s="72"/>
      <c r="C986" s="72"/>
      <c r="D986" s="104"/>
      <c r="E986" s="39"/>
      <c r="F986" s="47" t="s">
        <v>3546</v>
      </c>
      <c r="G986" s="50" t="s">
        <v>182</v>
      </c>
      <c r="H986" s="40" t="s">
        <v>3521</v>
      </c>
      <c r="I986" s="43">
        <v>12</v>
      </c>
      <c r="J986" s="44">
        <v>43009</v>
      </c>
      <c r="K986" s="105">
        <v>43009</v>
      </c>
      <c r="L986" s="105">
        <v>43100</v>
      </c>
      <c r="M986" s="42">
        <v>20</v>
      </c>
      <c r="N986" s="48">
        <v>0</v>
      </c>
      <c r="O986" s="106">
        <v>0</v>
      </c>
      <c r="P986" s="42">
        <f t="shared" si="57"/>
        <v>0</v>
      </c>
      <c r="Q986" s="42">
        <f t="shared" si="58"/>
        <v>0</v>
      </c>
      <c r="S986" s="108"/>
      <c r="T986" s="108"/>
      <c r="U986" s="1"/>
      <c r="V986" s="108"/>
      <c r="W986" s="1"/>
      <c r="X986" s="1"/>
      <c r="Y986" s="99"/>
    </row>
    <row r="987" spans="1:25" ht="45" x14ac:dyDescent="0.25">
      <c r="A987" s="103" t="s">
        <v>1851</v>
      </c>
      <c r="B987" s="72" t="s">
        <v>3655</v>
      </c>
      <c r="C987" s="72" t="s">
        <v>174</v>
      </c>
      <c r="D987" s="104" t="s">
        <v>1654</v>
      </c>
      <c r="E987" s="39" t="s">
        <v>3657</v>
      </c>
      <c r="F987" s="47" t="s">
        <v>3537</v>
      </c>
      <c r="G987" s="50" t="s">
        <v>175</v>
      </c>
      <c r="H987" s="40" t="s">
        <v>9</v>
      </c>
      <c r="I987" s="43">
        <v>12</v>
      </c>
      <c r="J987" s="44">
        <v>43009</v>
      </c>
      <c r="K987" s="105">
        <v>43009</v>
      </c>
      <c r="L987" s="105">
        <v>43100</v>
      </c>
      <c r="M987" s="42">
        <v>1</v>
      </c>
      <c r="N987" s="48">
        <v>1</v>
      </c>
      <c r="O987" s="106">
        <v>0</v>
      </c>
      <c r="P987" s="42">
        <f t="shared" si="57"/>
        <v>1</v>
      </c>
      <c r="Q987" s="42">
        <f t="shared" si="58"/>
        <v>100</v>
      </c>
      <c r="S987" s="108">
        <f>VLOOKUP(C987,'[7]Sumado depto y gestion incorp1'!$A$2:$C$297,3,FALSE)</f>
        <v>700000000</v>
      </c>
      <c r="T987" s="108">
        <f>VLOOKUP(C987,'[7]Sumado depto y gestion incorp1'!$A$2:$D$297,4,FALSE)</f>
        <v>0</v>
      </c>
      <c r="U987" s="1">
        <f>VLOOKUP(C987,'[7]Sumado depto y gestion incorp1'!$A$2:$F$297,6,FALSE)</f>
        <v>700000000</v>
      </c>
      <c r="V987" s="108">
        <f>VLOOKUP(C987,'[7]Sumado depto y gestion incorp1'!$A$2:$G$297,7,FALSE)</f>
        <v>0</v>
      </c>
      <c r="W987" s="1">
        <f t="shared" si="59"/>
        <v>700000000</v>
      </c>
      <c r="X987" s="1">
        <f t="shared" si="60"/>
        <v>700000000</v>
      </c>
      <c r="Y987" s="99"/>
    </row>
    <row r="988" spans="1:25" ht="30" x14ac:dyDescent="0.25">
      <c r="A988" s="103" t="s">
        <v>1851</v>
      </c>
      <c r="B988" s="72"/>
      <c r="C988" s="72"/>
      <c r="D988" s="104"/>
      <c r="E988" s="39"/>
      <c r="F988" s="47" t="s">
        <v>3518</v>
      </c>
      <c r="G988" s="50" t="s">
        <v>176</v>
      </c>
      <c r="H988" s="40" t="s">
        <v>3521</v>
      </c>
      <c r="I988" s="43">
        <v>12</v>
      </c>
      <c r="J988" s="44">
        <v>43009</v>
      </c>
      <c r="K988" s="105">
        <v>43009</v>
      </c>
      <c r="L988" s="105">
        <v>43100</v>
      </c>
      <c r="M988" s="42">
        <v>1</v>
      </c>
      <c r="N988" s="48">
        <v>0</v>
      </c>
      <c r="O988" s="106">
        <v>1</v>
      </c>
      <c r="P988" s="42">
        <f t="shared" si="57"/>
        <v>1</v>
      </c>
      <c r="Q988" s="42">
        <f t="shared" si="58"/>
        <v>100</v>
      </c>
      <c r="S988" s="108"/>
      <c r="T988" s="108"/>
      <c r="U988" s="1"/>
      <c r="V988" s="108"/>
      <c r="W988" s="1"/>
      <c r="X988" s="1"/>
      <c r="Y988" s="99"/>
    </row>
    <row r="989" spans="1:25" ht="30" x14ac:dyDescent="0.25">
      <c r="A989" s="103" t="s">
        <v>1851</v>
      </c>
      <c r="B989" s="72"/>
      <c r="C989" s="72"/>
      <c r="D989" s="104"/>
      <c r="E989" s="39"/>
      <c r="F989" s="47" t="s">
        <v>3519</v>
      </c>
      <c r="G989" s="50" t="s">
        <v>177</v>
      </c>
      <c r="H989" s="40" t="s">
        <v>3521</v>
      </c>
      <c r="I989" s="43">
        <v>12</v>
      </c>
      <c r="J989" s="44">
        <v>43009</v>
      </c>
      <c r="K989" s="105">
        <v>43009</v>
      </c>
      <c r="L989" s="105">
        <v>43100</v>
      </c>
      <c r="M989" s="42">
        <v>1</v>
      </c>
      <c r="N989" s="48">
        <v>1</v>
      </c>
      <c r="O989" s="106">
        <v>0</v>
      </c>
      <c r="P989" s="42">
        <f t="shared" si="57"/>
        <v>1</v>
      </c>
      <c r="Q989" s="42">
        <f t="shared" si="58"/>
        <v>100</v>
      </c>
      <c r="S989" s="108"/>
      <c r="T989" s="108"/>
      <c r="U989" s="1"/>
      <c r="V989" s="108"/>
      <c r="W989" s="1"/>
      <c r="X989" s="1"/>
      <c r="Y989" s="99"/>
    </row>
    <row r="990" spans="1:25" ht="75" x14ac:dyDescent="0.25">
      <c r="A990" s="103" t="s">
        <v>1851</v>
      </c>
      <c r="B990" s="72" t="s">
        <v>3655</v>
      </c>
      <c r="C990" s="72" t="s">
        <v>171</v>
      </c>
      <c r="D990" s="104" t="s">
        <v>1653</v>
      </c>
      <c r="E990" s="39" t="s">
        <v>3658</v>
      </c>
      <c r="F990" s="47" t="s">
        <v>3575</v>
      </c>
      <c r="G990" s="50" t="s">
        <v>172</v>
      </c>
      <c r="H990" s="40" t="s">
        <v>9</v>
      </c>
      <c r="I990" s="43">
        <v>12</v>
      </c>
      <c r="J990" s="44">
        <v>43009</v>
      </c>
      <c r="K990" s="105">
        <v>43009</v>
      </c>
      <c r="L990" s="105">
        <v>43100</v>
      </c>
      <c r="M990" s="42">
        <v>19</v>
      </c>
      <c r="N990" s="48">
        <v>19</v>
      </c>
      <c r="O990" s="106">
        <v>0</v>
      </c>
      <c r="P990" s="42">
        <f t="shared" si="57"/>
        <v>19</v>
      </c>
      <c r="Q990" s="42">
        <f t="shared" si="58"/>
        <v>100</v>
      </c>
      <c r="S990" s="108">
        <f>VLOOKUP(C990,'[7]Sumado depto y gestion incorp1'!$A$2:$C$297,3,FALSE)</f>
        <v>56940477023</v>
      </c>
      <c r="T990" s="108">
        <f>VLOOKUP(C990,'[7]Sumado depto y gestion incorp1'!$A$2:$D$297,4,FALSE)</f>
        <v>16463632145</v>
      </c>
      <c r="U990" s="1">
        <f>VLOOKUP(C990,'[7]Sumado depto y gestion incorp1'!$A$2:$F$297,6,FALSE)</f>
        <v>40953306847</v>
      </c>
      <c r="V990" s="108">
        <f>VLOOKUP(C990,'[7]Sumado depto y gestion incorp1'!$A$2:$G$297,7,FALSE)</f>
        <v>16463632145</v>
      </c>
      <c r="W990" s="1">
        <f t="shared" si="59"/>
        <v>73404109168</v>
      </c>
      <c r="X990" s="1">
        <f t="shared" si="60"/>
        <v>57416938992</v>
      </c>
      <c r="Y990" s="99"/>
    </row>
    <row r="991" spans="1:25" ht="30" x14ac:dyDescent="0.25">
      <c r="A991" s="103" t="s">
        <v>1851</v>
      </c>
      <c r="B991" s="72"/>
      <c r="C991" s="72"/>
      <c r="D991" s="104"/>
      <c r="E991" s="39"/>
      <c r="F991" s="47" t="s">
        <v>3517</v>
      </c>
      <c r="G991" s="50" t="s">
        <v>173</v>
      </c>
      <c r="H991" s="40" t="s">
        <v>9</v>
      </c>
      <c r="I991" s="43">
        <v>12</v>
      </c>
      <c r="J991" s="44">
        <v>43009</v>
      </c>
      <c r="K991" s="105">
        <v>43009</v>
      </c>
      <c r="L991" s="105">
        <v>43100</v>
      </c>
      <c r="M991" s="42">
        <v>300000</v>
      </c>
      <c r="N991" s="45">
        <v>0</v>
      </c>
      <c r="O991" s="106">
        <v>300181</v>
      </c>
      <c r="P991" s="42">
        <f t="shared" si="57"/>
        <v>300181</v>
      </c>
      <c r="Q991" s="42">
        <f t="shared" si="58"/>
        <v>100.06033333333333</v>
      </c>
      <c r="S991" s="108"/>
      <c r="T991" s="108"/>
      <c r="U991" s="1"/>
      <c r="V991" s="108"/>
      <c r="W991" s="1"/>
      <c r="X991" s="1"/>
      <c r="Y991" s="99"/>
    </row>
    <row r="992" spans="1:25" ht="75" x14ac:dyDescent="0.25">
      <c r="A992" s="103" t="s">
        <v>1851</v>
      </c>
      <c r="B992" s="72" t="s">
        <v>3655</v>
      </c>
      <c r="C992" s="72" t="s">
        <v>163</v>
      </c>
      <c r="D992" s="104" t="s">
        <v>1652</v>
      </c>
      <c r="E992" s="39" t="s">
        <v>3659</v>
      </c>
      <c r="F992" s="47" t="s">
        <v>3575</v>
      </c>
      <c r="G992" s="50" t="s">
        <v>164</v>
      </c>
      <c r="H992" s="40" t="s">
        <v>9</v>
      </c>
      <c r="I992" s="43">
        <v>12</v>
      </c>
      <c r="J992" s="44">
        <v>43009</v>
      </c>
      <c r="K992" s="105">
        <v>43009</v>
      </c>
      <c r="L992" s="105">
        <v>43100</v>
      </c>
      <c r="M992" s="42">
        <v>2500</v>
      </c>
      <c r="N992" s="48">
        <v>1190</v>
      </c>
      <c r="O992" s="106">
        <v>314</v>
      </c>
      <c r="P992" s="42">
        <f t="shared" si="57"/>
        <v>1504</v>
      </c>
      <c r="Q992" s="42">
        <f t="shared" si="58"/>
        <v>60.160000000000004</v>
      </c>
      <c r="S992" s="108">
        <f>VLOOKUP(C992,'[7]Sumado depto y gestion incorp1'!$A$2:$C$297,3,FALSE)</f>
        <v>7517549579</v>
      </c>
      <c r="T992" s="108">
        <f>VLOOKUP(C992,'[7]Sumado depto y gestion incorp1'!$A$2:$D$297,4,FALSE)</f>
        <v>0</v>
      </c>
      <c r="U992" s="1">
        <f>VLOOKUP(C992,'[7]Sumado depto y gestion incorp1'!$A$2:$F$297,6,FALSE)</f>
        <v>6309453083</v>
      </c>
      <c r="V992" s="108">
        <f>VLOOKUP(C992,'[7]Sumado depto y gestion incorp1'!$A$2:$G$297,7,FALSE)</f>
        <v>0</v>
      </c>
      <c r="W992" s="1">
        <f t="shared" si="59"/>
        <v>7517549579</v>
      </c>
      <c r="X992" s="1">
        <f t="shared" si="60"/>
        <v>6309453083</v>
      </c>
      <c r="Y992" s="99"/>
    </row>
    <row r="993" spans="1:27" ht="30" x14ac:dyDescent="0.25">
      <c r="A993" s="103" t="s">
        <v>1851</v>
      </c>
      <c r="B993" s="72"/>
      <c r="C993" s="72"/>
      <c r="D993" s="104"/>
      <c r="E993" s="39"/>
      <c r="F993" s="47" t="s">
        <v>3517</v>
      </c>
      <c r="G993" s="50" t="s">
        <v>165</v>
      </c>
      <c r="H993" s="40" t="s">
        <v>9</v>
      </c>
      <c r="I993" s="43">
        <v>12</v>
      </c>
      <c r="J993" s="44">
        <v>43009</v>
      </c>
      <c r="K993" s="105">
        <v>43009</v>
      </c>
      <c r="L993" s="105">
        <v>43100</v>
      </c>
      <c r="M993" s="42">
        <v>4200</v>
      </c>
      <c r="N993" s="45">
        <v>5682</v>
      </c>
      <c r="O993" s="106">
        <v>70</v>
      </c>
      <c r="P993" s="42">
        <f t="shared" si="57"/>
        <v>5752</v>
      </c>
      <c r="Q993" s="42">
        <f t="shared" si="58"/>
        <v>136.95238095238096</v>
      </c>
      <c r="S993" s="108"/>
      <c r="T993" s="108"/>
      <c r="U993" s="1"/>
      <c r="V993" s="108"/>
      <c r="W993" s="1"/>
      <c r="X993" s="1"/>
      <c r="Y993" s="99"/>
    </row>
    <row r="994" spans="1:27" ht="30" x14ac:dyDescent="0.25">
      <c r="A994" s="103" t="s">
        <v>1851</v>
      </c>
      <c r="B994" s="72"/>
      <c r="C994" s="72"/>
      <c r="D994" s="104"/>
      <c r="E994" s="39"/>
      <c r="F994" s="47" t="s">
        <v>3518</v>
      </c>
      <c r="G994" s="50" t="s">
        <v>166</v>
      </c>
      <c r="H994" s="40" t="s">
        <v>9</v>
      </c>
      <c r="I994" s="43">
        <v>12</v>
      </c>
      <c r="J994" s="44">
        <v>43009</v>
      </c>
      <c r="K994" s="105">
        <v>43009</v>
      </c>
      <c r="L994" s="105">
        <v>43100</v>
      </c>
      <c r="M994" s="42">
        <v>8</v>
      </c>
      <c r="N994" s="48">
        <v>4</v>
      </c>
      <c r="O994" s="106">
        <v>0</v>
      </c>
      <c r="P994" s="42">
        <f t="shared" si="57"/>
        <v>4</v>
      </c>
      <c r="Q994" s="42">
        <f t="shared" si="58"/>
        <v>50</v>
      </c>
      <c r="S994" s="108"/>
      <c r="T994" s="108"/>
      <c r="U994" s="1"/>
      <c r="V994" s="108"/>
      <c r="W994" s="1"/>
      <c r="X994" s="1"/>
      <c r="Y994" s="99"/>
    </row>
    <row r="995" spans="1:27" ht="30" x14ac:dyDescent="0.25">
      <c r="A995" s="103" t="s">
        <v>1851</v>
      </c>
      <c r="B995" s="72"/>
      <c r="C995" s="72"/>
      <c r="D995" s="104"/>
      <c r="E995" s="39"/>
      <c r="F995" s="47" t="s">
        <v>3523</v>
      </c>
      <c r="G995" s="50" t="s">
        <v>167</v>
      </c>
      <c r="H995" s="40" t="s">
        <v>3521</v>
      </c>
      <c r="I995" s="43">
        <v>12</v>
      </c>
      <c r="J995" s="44">
        <v>43009</v>
      </c>
      <c r="K995" s="105">
        <v>43009</v>
      </c>
      <c r="L995" s="105">
        <v>43100</v>
      </c>
      <c r="M995" s="42">
        <v>3000</v>
      </c>
      <c r="N995" s="48">
        <v>0</v>
      </c>
      <c r="O995" s="106">
        <v>469</v>
      </c>
      <c r="P995" s="42">
        <f t="shared" si="57"/>
        <v>469</v>
      </c>
      <c r="Q995" s="42">
        <f t="shared" si="58"/>
        <v>15.633333333333333</v>
      </c>
      <c r="S995" s="108"/>
      <c r="T995" s="108"/>
      <c r="U995" s="1"/>
      <c r="V995" s="108"/>
      <c r="W995" s="1"/>
      <c r="X995" s="1"/>
      <c r="Y995" s="99"/>
    </row>
    <row r="996" spans="1:27" ht="75" x14ac:dyDescent="0.25">
      <c r="A996" s="103" t="s">
        <v>1851</v>
      </c>
      <c r="B996" s="72" t="s">
        <v>3655</v>
      </c>
      <c r="C996" s="72" t="s">
        <v>1937</v>
      </c>
      <c r="D996" s="104" t="s">
        <v>1936</v>
      </c>
      <c r="E996" s="39" t="s">
        <v>3660</v>
      </c>
      <c r="F996" s="47" t="s">
        <v>3537</v>
      </c>
      <c r="G996" s="50" t="s">
        <v>1938</v>
      </c>
      <c r="H996" s="40" t="s">
        <v>9</v>
      </c>
      <c r="I996" s="43">
        <v>12</v>
      </c>
      <c r="J996" s="44">
        <v>43009</v>
      </c>
      <c r="K996" s="105">
        <v>43009</v>
      </c>
      <c r="L996" s="105">
        <v>43100</v>
      </c>
      <c r="M996" s="42">
        <v>110</v>
      </c>
      <c r="N996" s="48">
        <v>113</v>
      </c>
      <c r="O996" s="106">
        <v>118</v>
      </c>
      <c r="P996" s="42">
        <f t="shared" ref="P996:P1059" si="61">N996+O996</f>
        <v>231</v>
      </c>
      <c r="Q996" s="42">
        <f t="shared" si="58"/>
        <v>210</v>
      </c>
      <c r="S996" s="108">
        <f>VLOOKUP(C996,'[7]Sumado depto y gestion incorp1'!$A$2:$C$297,3,FALSE)</f>
        <v>524479164</v>
      </c>
      <c r="T996" s="108">
        <f>VLOOKUP(C996,'[7]Sumado depto y gestion incorp1'!$A$2:$D$297,4,FALSE)</f>
        <v>0</v>
      </c>
      <c r="U996" s="1">
        <f>VLOOKUP(C996,'[7]Sumado depto y gestion incorp1'!$A$2:$F$297,6,FALSE)</f>
        <v>524479164</v>
      </c>
      <c r="V996" s="108">
        <f>VLOOKUP(C996,'[7]Sumado depto y gestion incorp1'!$A$2:$G$297,7,FALSE)</f>
        <v>0</v>
      </c>
      <c r="W996" s="1">
        <f t="shared" si="59"/>
        <v>524479164</v>
      </c>
      <c r="X996" s="1">
        <f t="shared" si="60"/>
        <v>524479164</v>
      </c>
      <c r="Y996" s="99"/>
    </row>
    <row r="997" spans="1:27" ht="30" x14ac:dyDescent="0.25">
      <c r="A997" s="103" t="s">
        <v>1851</v>
      </c>
      <c r="B997" s="72"/>
      <c r="C997" s="72"/>
      <c r="D997" s="104"/>
      <c r="E997" s="39"/>
      <c r="F997" s="47" t="s">
        <v>3518</v>
      </c>
      <c r="G997" s="50" t="s">
        <v>1939</v>
      </c>
      <c r="H997" s="40" t="s">
        <v>3521</v>
      </c>
      <c r="I997" s="43">
        <v>10</v>
      </c>
      <c r="J997" s="44">
        <v>43009</v>
      </c>
      <c r="K997" s="105">
        <v>43009</v>
      </c>
      <c r="L997" s="105">
        <v>43100</v>
      </c>
      <c r="M997" s="42">
        <v>150</v>
      </c>
      <c r="N997" s="48">
        <v>80</v>
      </c>
      <c r="O997" s="106">
        <v>0</v>
      </c>
      <c r="P997" s="42">
        <f t="shared" si="61"/>
        <v>80</v>
      </c>
      <c r="Q997" s="42">
        <f t="shared" si="58"/>
        <v>53.333333333333336</v>
      </c>
      <c r="S997" s="108"/>
      <c r="T997" s="108"/>
      <c r="U997" s="1"/>
      <c r="V997" s="108"/>
      <c r="W997" s="1"/>
      <c r="X997" s="1"/>
      <c r="Y997" s="99"/>
    </row>
    <row r="998" spans="1:27" ht="30" x14ac:dyDescent="0.25">
      <c r="A998" s="103" t="s">
        <v>1851</v>
      </c>
      <c r="B998" s="72"/>
      <c r="C998" s="72"/>
      <c r="D998" s="104"/>
      <c r="E998" s="39"/>
      <c r="F998" s="47" t="s">
        <v>3519</v>
      </c>
      <c r="G998" s="50" t="s">
        <v>1940</v>
      </c>
      <c r="H998" s="40" t="s">
        <v>3521</v>
      </c>
      <c r="I998" s="43">
        <v>10</v>
      </c>
      <c r="J998" s="44">
        <v>43009</v>
      </c>
      <c r="K998" s="105">
        <v>43009</v>
      </c>
      <c r="L998" s="105">
        <v>43100</v>
      </c>
      <c r="M998" s="42">
        <v>1</v>
      </c>
      <c r="N998" s="48">
        <v>1</v>
      </c>
      <c r="O998" s="106">
        <v>0</v>
      </c>
      <c r="P998" s="42">
        <f t="shared" si="61"/>
        <v>1</v>
      </c>
      <c r="Q998" s="42">
        <f t="shared" si="58"/>
        <v>100</v>
      </c>
      <c r="S998" s="108"/>
      <c r="T998" s="108"/>
      <c r="U998" s="1"/>
      <c r="V998" s="108"/>
      <c r="W998" s="1"/>
      <c r="X998" s="1"/>
      <c r="Y998" s="99"/>
    </row>
    <row r="999" spans="1:27" ht="30" x14ac:dyDescent="0.25">
      <c r="A999" s="103" t="s">
        <v>1851</v>
      </c>
      <c r="B999" s="72"/>
      <c r="C999" s="72"/>
      <c r="D999" s="104"/>
      <c r="E999" s="39"/>
      <c r="F999" s="47" t="s">
        <v>3544</v>
      </c>
      <c r="G999" s="50" t="s">
        <v>1941</v>
      </c>
      <c r="H999" s="40" t="s">
        <v>3521</v>
      </c>
      <c r="I999" s="43">
        <v>10</v>
      </c>
      <c r="J999" s="44">
        <v>43009</v>
      </c>
      <c r="K999" s="105">
        <v>43009</v>
      </c>
      <c r="L999" s="105">
        <v>43100</v>
      </c>
      <c r="M999" s="42">
        <v>120</v>
      </c>
      <c r="N999" s="48">
        <v>0</v>
      </c>
      <c r="O999" s="106">
        <v>0</v>
      </c>
      <c r="P999" s="42">
        <f t="shared" si="61"/>
        <v>0</v>
      </c>
      <c r="Q999" s="42">
        <f t="shared" si="58"/>
        <v>0</v>
      </c>
      <c r="S999" s="108"/>
      <c r="T999" s="108"/>
      <c r="U999" s="1"/>
      <c r="V999" s="108"/>
      <c r="W999" s="1"/>
      <c r="X999" s="1"/>
      <c r="Y999" s="99"/>
    </row>
    <row r="1000" spans="1:27" ht="60" x14ac:dyDescent="0.25">
      <c r="A1000" s="103" t="s">
        <v>1851</v>
      </c>
      <c r="B1000" s="72" t="s">
        <v>3655</v>
      </c>
      <c r="C1000" s="72" t="s">
        <v>168</v>
      </c>
      <c r="D1000" s="104" t="s">
        <v>1871</v>
      </c>
      <c r="E1000" s="39" t="s">
        <v>3661</v>
      </c>
      <c r="F1000" s="47" t="s">
        <v>3537</v>
      </c>
      <c r="G1000" s="50" t="s">
        <v>169</v>
      </c>
      <c r="H1000" s="40" t="s">
        <v>9</v>
      </c>
      <c r="I1000" s="43">
        <v>12</v>
      </c>
      <c r="J1000" s="44">
        <v>43009</v>
      </c>
      <c r="K1000" s="105">
        <v>43009</v>
      </c>
      <c r="L1000" s="105">
        <v>43100</v>
      </c>
      <c r="M1000" s="42">
        <v>1</v>
      </c>
      <c r="N1000" s="48">
        <v>0</v>
      </c>
      <c r="O1000" s="106">
        <v>0</v>
      </c>
      <c r="P1000" s="42">
        <f t="shared" si="61"/>
        <v>0</v>
      </c>
      <c r="Q1000" s="42">
        <f t="shared" si="58"/>
        <v>0</v>
      </c>
      <c r="S1000" s="108">
        <v>222257033</v>
      </c>
      <c r="T1000" s="108">
        <v>0</v>
      </c>
      <c r="U1000" s="1">
        <v>210850707</v>
      </c>
      <c r="V1000" s="108">
        <v>0</v>
      </c>
      <c r="W1000" s="1">
        <f t="shared" si="59"/>
        <v>222257033</v>
      </c>
      <c r="X1000" s="1">
        <f t="shared" si="60"/>
        <v>210850707</v>
      </c>
      <c r="Y1000" s="99"/>
    </row>
    <row r="1001" spans="1:27" ht="30" x14ac:dyDescent="0.25">
      <c r="A1001" s="103" t="s">
        <v>1851</v>
      </c>
      <c r="B1001" s="72"/>
      <c r="C1001" s="72"/>
      <c r="D1001" s="104"/>
      <c r="E1001" s="39"/>
      <c r="F1001" s="47" t="s">
        <v>3518</v>
      </c>
      <c r="G1001" s="50" t="s">
        <v>170</v>
      </c>
      <c r="H1001" s="40" t="s">
        <v>3521</v>
      </c>
      <c r="I1001" s="43">
        <v>12</v>
      </c>
      <c r="J1001" s="44">
        <v>43009</v>
      </c>
      <c r="K1001" s="105">
        <v>43009</v>
      </c>
      <c r="L1001" s="105">
        <v>43100</v>
      </c>
      <c r="M1001" s="42">
        <v>100</v>
      </c>
      <c r="N1001" s="48">
        <v>0</v>
      </c>
      <c r="O1001" s="106">
        <v>0</v>
      </c>
      <c r="P1001" s="42">
        <f t="shared" si="61"/>
        <v>0</v>
      </c>
      <c r="Q1001" s="42">
        <f t="shared" si="58"/>
        <v>0</v>
      </c>
      <c r="S1001" s="108"/>
      <c r="T1001" s="108"/>
      <c r="U1001" s="1"/>
      <c r="V1001" s="108"/>
      <c r="W1001" s="1"/>
      <c r="X1001" s="1"/>
      <c r="Y1001" s="99"/>
    </row>
    <row r="1002" spans="1:27" s="245" customFormat="1" ht="90" x14ac:dyDescent="0.25">
      <c r="A1002" s="103" t="s">
        <v>1908</v>
      </c>
      <c r="B1002" s="72" t="s">
        <v>3858</v>
      </c>
      <c r="C1002" s="72" t="s">
        <v>386</v>
      </c>
      <c r="D1002" s="104" t="s">
        <v>1682</v>
      </c>
      <c r="E1002" s="104" t="s">
        <v>3859</v>
      </c>
      <c r="F1002" s="214" t="s">
        <v>3575</v>
      </c>
      <c r="G1002" s="129" t="s">
        <v>387</v>
      </c>
      <c r="H1002" s="215" t="s">
        <v>20</v>
      </c>
      <c r="I1002" s="216">
        <v>12</v>
      </c>
      <c r="J1002" s="217">
        <v>42917</v>
      </c>
      <c r="K1002" s="218">
        <v>43009</v>
      </c>
      <c r="L1002" s="218">
        <v>43100</v>
      </c>
      <c r="M1002" s="219">
        <v>25</v>
      </c>
      <c r="N1002" s="220">
        <v>25</v>
      </c>
      <c r="O1002" s="207">
        <v>0</v>
      </c>
      <c r="P1002" s="216">
        <f t="shared" si="61"/>
        <v>25</v>
      </c>
      <c r="Q1002" s="42">
        <f t="shared" si="58"/>
        <v>100</v>
      </c>
      <c r="R1002" s="183" t="s">
        <v>8255</v>
      </c>
      <c r="S1002" s="108">
        <f>VLOOKUP(C1002,'[7]Sumado depto y gestion incorp1'!$A$2:$C$297,3,FALSE)</f>
        <v>500000000</v>
      </c>
      <c r="T1002" s="108">
        <f>VLOOKUP(C1002,'[7]Sumado depto y gestion incorp1'!$A$2:$D$297,4,FALSE)</f>
        <v>221117000</v>
      </c>
      <c r="U1002" s="1">
        <f>VLOOKUP(C1002,'[7]Sumado depto y gestion incorp1'!$A$2:$F$297,6,FALSE)</f>
        <v>500000000</v>
      </c>
      <c r="V1002" s="108">
        <f>VLOOKUP(C1002,'[7]Sumado depto y gestion incorp1'!$A$2:$G$297,7,FALSE)</f>
        <v>221117000</v>
      </c>
      <c r="W1002" s="1">
        <f t="shared" si="59"/>
        <v>721117000</v>
      </c>
      <c r="X1002" s="1">
        <f t="shared" si="60"/>
        <v>721117000</v>
      </c>
      <c r="Y1002" s="99"/>
      <c r="AA1002" s="246"/>
    </row>
    <row r="1003" spans="1:27" s="245" customFormat="1" ht="30" x14ac:dyDescent="0.25">
      <c r="A1003" s="103" t="s">
        <v>1908</v>
      </c>
      <c r="B1003" s="72"/>
      <c r="C1003" s="72"/>
      <c r="D1003" s="104"/>
      <c r="E1003" s="104"/>
      <c r="F1003" s="214" t="s">
        <v>3517</v>
      </c>
      <c r="G1003" s="129" t="s">
        <v>388</v>
      </c>
      <c r="H1003" s="215" t="s">
        <v>9</v>
      </c>
      <c r="I1003" s="216">
        <v>12</v>
      </c>
      <c r="J1003" s="217">
        <v>42917</v>
      </c>
      <c r="K1003" s="218">
        <v>43009</v>
      </c>
      <c r="L1003" s="218">
        <v>43100</v>
      </c>
      <c r="M1003" s="219">
        <v>1</v>
      </c>
      <c r="N1003" s="220">
        <v>0</v>
      </c>
      <c r="O1003" s="207">
        <v>0.8</v>
      </c>
      <c r="P1003" s="216">
        <f t="shared" si="61"/>
        <v>0.8</v>
      </c>
      <c r="Q1003" s="42">
        <f t="shared" si="58"/>
        <v>80</v>
      </c>
      <c r="R1003" s="183"/>
      <c r="S1003" s="108"/>
      <c r="T1003" s="108"/>
      <c r="U1003" s="1"/>
      <c r="V1003" s="108"/>
      <c r="W1003" s="1"/>
      <c r="X1003" s="1"/>
      <c r="Y1003" s="99"/>
      <c r="AA1003" s="246"/>
    </row>
    <row r="1004" spans="1:27" s="245" customFormat="1" ht="30" x14ac:dyDescent="0.25">
      <c r="A1004" s="103" t="s">
        <v>1908</v>
      </c>
      <c r="B1004" s="72"/>
      <c r="C1004" s="72"/>
      <c r="D1004" s="104"/>
      <c r="E1004" s="104"/>
      <c r="F1004" s="214" t="s">
        <v>3518</v>
      </c>
      <c r="G1004" s="129" t="s">
        <v>389</v>
      </c>
      <c r="H1004" s="215" t="s">
        <v>9</v>
      </c>
      <c r="I1004" s="216">
        <v>12</v>
      </c>
      <c r="J1004" s="217">
        <v>42917</v>
      </c>
      <c r="K1004" s="218">
        <v>43009</v>
      </c>
      <c r="L1004" s="218">
        <v>43100</v>
      </c>
      <c r="M1004" s="219">
        <v>1</v>
      </c>
      <c r="N1004" s="220">
        <v>0</v>
      </c>
      <c r="O1004" s="207">
        <v>0</v>
      </c>
      <c r="P1004" s="216">
        <f t="shared" si="61"/>
        <v>0</v>
      </c>
      <c r="Q1004" s="42">
        <f t="shared" si="58"/>
        <v>0</v>
      </c>
      <c r="R1004" s="183"/>
      <c r="S1004" s="108"/>
      <c r="T1004" s="108"/>
      <c r="U1004" s="1"/>
      <c r="V1004" s="108"/>
      <c r="W1004" s="1"/>
      <c r="X1004" s="1"/>
      <c r="Y1004" s="99"/>
      <c r="AA1004" s="246"/>
    </row>
    <row r="1005" spans="1:27" s="245" customFormat="1" ht="30" x14ac:dyDescent="0.25">
      <c r="A1005" s="103" t="s">
        <v>1908</v>
      </c>
      <c r="B1005" s="72"/>
      <c r="C1005" s="72"/>
      <c r="D1005" s="104"/>
      <c r="E1005" s="104"/>
      <c r="F1005" s="214" t="s">
        <v>3519</v>
      </c>
      <c r="G1005" s="129" t="s">
        <v>390</v>
      </c>
      <c r="H1005" s="215" t="s">
        <v>9</v>
      </c>
      <c r="I1005" s="216">
        <v>12</v>
      </c>
      <c r="J1005" s="217">
        <v>42917</v>
      </c>
      <c r="K1005" s="218">
        <v>43009</v>
      </c>
      <c r="L1005" s="218">
        <v>43100</v>
      </c>
      <c r="M1005" s="219">
        <v>2</v>
      </c>
      <c r="N1005" s="220">
        <v>0</v>
      </c>
      <c r="O1005" s="207">
        <v>0</v>
      </c>
      <c r="P1005" s="216">
        <f t="shared" si="61"/>
        <v>0</v>
      </c>
      <c r="Q1005" s="42">
        <f t="shared" si="58"/>
        <v>0</v>
      </c>
      <c r="R1005" s="183"/>
      <c r="S1005" s="108"/>
      <c r="T1005" s="108"/>
      <c r="U1005" s="1"/>
      <c r="V1005" s="108"/>
      <c r="W1005" s="1"/>
      <c r="X1005" s="1"/>
      <c r="Y1005" s="99"/>
      <c r="AA1005" s="246"/>
    </row>
    <row r="1006" spans="1:27" s="245" customFormat="1" ht="60" x14ac:dyDescent="0.25">
      <c r="A1006" s="103" t="s">
        <v>1908</v>
      </c>
      <c r="B1006" s="72" t="s">
        <v>3860</v>
      </c>
      <c r="C1006" s="72" t="s">
        <v>391</v>
      </c>
      <c r="D1006" s="104" t="s">
        <v>1683</v>
      </c>
      <c r="E1006" s="104" t="s">
        <v>3861</v>
      </c>
      <c r="F1006" s="214" t="s">
        <v>3517</v>
      </c>
      <c r="G1006" s="129" t="s">
        <v>392</v>
      </c>
      <c r="H1006" s="215" t="s">
        <v>9</v>
      </c>
      <c r="I1006" s="216">
        <v>12</v>
      </c>
      <c r="J1006" s="217">
        <v>42917</v>
      </c>
      <c r="K1006" s="218">
        <v>43009</v>
      </c>
      <c r="L1006" s="218">
        <v>43100</v>
      </c>
      <c r="M1006" s="219">
        <v>3</v>
      </c>
      <c r="N1006" s="220">
        <v>2</v>
      </c>
      <c r="O1006" s="207">
        <v>1</v>
      </c>
      <c r="P1006" s="216">
        <f t="shared" si="61"/>
        <v>3</v>
      </c>
      <c r="Q1006" s="42">
        <f t="shared" si="58"/>
        <v>100</v>
      </c>
      <c r="R1006" s="183"/>
      <c r="S1006" s="108">
        <f>VLOOKUP(C1006,'[7]Sumado depto y gestion incorp1'!$A$2:$C$297,3,FALSE)</f>
        <v>490000000</v>
      </c>
      <c r="T1006" s="108">
        <f>VLOOKUP(C1006,'[7]Sumado depto y gestion incorp1'!$A$2:$D$297,4,FALSE)</f>
        <v>71733320</v>
      </c>
      <c r="U1006" s="1">
        <f>VLOOKUP(C1006,'[7]Sumado depto y gestion incorp1'!$A$2:$F$297,6,FALSE)</f>
        <v>335603579</v>
      </c>
      <c r="V1006" s="108">
        <f>VLOOKUP(C1006,'[7]Sumado depto y gestion incorp1'!$A$2:$G$297,7,FALSE)</f>
        <v>71733320</v>
      </c>
      <c r="W1006" s="1">
        <f t="shared" si="59"/>
        <v>561733320</v>
      </c>
      <c r="X1006" s="1">
        <f t="shared" si="60"/>
        <v>407336899</v>
      </c>
      <c r="Y1006" s="99"/>
      <c r="AA1006" s="246"/>
    </row>
    <row r="1007" spans="1:27" s="245" customFormat="1" ht="30" x14ac:dyDescent="0.25">
      <c r="A1007" s="103" t="s">
        <v>1908</v>
      </c>
      <c r="B1007" s="72"/>
      <c r="C1007" s="72"/>
      <c r="D1007" s="104"/>
      <c r="E1007" s="104"/>
      <c r="F1007" s="214" t="s">
        <v>3518</v>
      </c>
      <c r="G1007" s="129" t="s">
        <v>393</v>
      </c>
      <c r="H1007" s="215" t="s">
        <v>9</v>
      </c>
      <c r="I1007" s="216">
        <v>12</v>
      </c>
      <c r="J1007" s="217">
        <v>42917</v>
      </c>
      <c r="K1007" s="218">
        <v>43009</v>
      </c>
      <c r="L1007" s="218">
        <v>43100</v>
      </c>
      <c r="M1007" s="219">
        <v>4</v>
      </c>
      <c r="N1007" s="220">
        <v>5</v>
      </c>
      <c r="O1007" s="207">
        <v>0</v>
      </c>
      <c r="P1007" s="216">
        <f t="shared" si="61"/>
        <v>5</v>
      </c>
      <c r="Q1007" s="42">
        <f t="shared" si="58"/>
        <v>125</v>
      </c>
      <c r="R1007" s="183"/>
      <c r="S1007" s="108"/>
      <c r="T1007" s="108"/>
      <c r="U1007" s="1"/>
      <c r="V1007" s="108"/>
      <c r="W1007" s="1"/>
      <c r="X1007" s="1"/>
      <c r="Y1007" s="99"/>
      <c r="AA1007" s="246"/>
    </row>
    <row r="1008" spans="1:27" s="245" customFormat="1" ht="30" x14ac:dyDescent="0.25">
      <c r="A1008" s="103" t="s">
        <v>1908</v>
      </c>
      <c r="B1008" s="72"/>
      <c r="C1008" s="72"/>
      <c r="D1008" s="104"/>
      <c r="E1008" s="104"/>
      <c r="F1008" s="214" t="s">
        <v>3519</v>
      </c>
      <c r="G1008" s="129" t="s">
        <v>394</v>
      </c>
      <c r="H1008" s="215" t="s">
        <v>9</v>
      </c>
      <c r="I1008" s="216">
        <v>12</v>
      </c>
      <c r="J1008" s="217">
        <v>42917</v>
      </c>
      <c r="K1008" s="218">
        <v>43009</v>
      </c>
      <c r="L1008" s="218">
        <v>43100</v>
      </c>
      <c r="M1008" s="219">
        <v>13500</v>
      </c>
      <c r="N1008" s="220">
        <v>1500</v>
      </c>
      <c r="O1008" s="207">
        <v>15404</v>
      </c>
      <c r="P1008" s="216">
        <f t="shared" si="61"/>
        <v>16904</v>
      </c>
      <c r="Q1008" s="42">
        <f t="shared" si="58"/>
        <v>125.21481481481483</v>
      </c>
      <c r="R1008" s="183"/>
      <c r="S1008" s="108"/>
      <c r="T1008" s="108"/>
      <c r="U1008" s="1"/>
      <c r="V1008" s="108"/>
      <c r="W1008" s="1"/>
      <c r="X1008" s="1"/>
      <c r="Y1008" s="99"/>
      <c r="AA1008" s="246"/>
    </row>
    <row r="1009" spans="1:27" s="245" customFormat="1" ht="30" x14ac:dyDescent="0.25">
      <c r="A1009" s="103" t="s">
        <v>1908</v>
      </c>
      <c r="B1009" s="72"/>
      <c r="C1009" s="72"/>
      <c r="D1009" s="104"/>
      <c r="E1009" s="104"/>
      <c r="F1009" s="214" t="s">
        <v>3524</v>
      </c>
      <c r="G1009" s="129" t="s">
        <v>395</v>
      </c>
      <c r="H1009" s="215" t="s">
        <v>3521</v>
      </c>
      <c r="I1009" s="216">
        <v>12</v>
      </c>
      <c r="J1009" s="217">
        <v>42917</v>
      </c>
      <c r="K1009" s="218">
        <v>43009</v>
      </c>
      <c r="L1009" s="218">
        <v>43100</v>
      </c>
      <c r="M1009" s="219">
        <v>1</v>
      </c>
      <c r="N1009" s="220">
        <v>0</v>
      </c>
      <c r="O1009" s="207">
        <v>0</v>
      </c>
      <c r="P1009" s="216">
        <f t="shared" si="61"/>
        <v>0</v>
      </c>
      <c r="Q1009" s="42">
        <f t="shared" si="58"/>
        <v>0</v>
      </c>
      <c r="R1009" s="183"/>
      <c r="S1009" s="108"/>
      <c r="T1009" s="108"/>
      <c r="U1009" s="1"/>
      <c r="V1009" s="108"/>
      <c r="W1009" s="1"/>
      <c r="X1009" s="1"/>
      <c r="Y1009" s="99"/>
      <c r="AA1009" s="246"/>
    </row>
    <row r="1010" spans="1:27" s="245" customFormat="1" ht="30" x14ac:dyDescent="0.25">
      <c r="A1010" s="103" t="s">
        <v>1908</v>
      </c>
      <c r="B1010" s="72"/>
      <c r="C1010" s="72"/>
      <c r="D1010" s="104"/>
      <c r="E1010" s="104"/>
      <c r="F1010" s="214" t="s">
        <v>3525</v>
      </c>
      <c r="G1010" s="129" t="s">
        <v>3862</v>
      </c>
      <c r="H1010" s="215" t="s">
        <v>3521</v>
      </c>
      <c r="I1010" s="216">
        <v>12</v>
      </c>
      <c r="J1010" s="217">
        <v>42917</v>
      </c>
      <c r="K1010" s="218">
        <v>43009</v>
      </c>
      <c r="L1010" s="218">
        <v>43100</v>
      </c>
      <c r="M1010" s="219">
        <v>1</v>
      </c>
      <c r="N1010" s="220">
        <v>0.5</v>
      </c>
      <c r="O1010" s="207">
        <v>0.5</v>
      </c>
      <c r="P1010" s="216">
        <f t="shared" si="61"/>
        <v>1</v>
      </c>
      <c r="Q1010" s="42">
        <f t="shared" si="58"/>
        <v>100</v>
      </c>
      <c r="R1010" s="183"/>
      <c r="S1010" s="108"/>
      <c r="T1010" s="108"/>
      <c r="U1010" s="1"/>
      <c r="V1010" s="108"/>
      <c r="W1010" s="1"/>
      <c r="X1010" s="1"/>
      <c r="Y1010" s="99"/>
      <c r="AA1010" s="246"/>
    </row>
    <row r="1011" spans="1:27" s="245" customFormat="1" ht="150" x14ac:dyDescent="0.25">
      <c r="A1011" s="103" t="s">
        <v>1908</v>
      </c>
      <c r="B1011" s="72" t="s">
        <v>3863</v>
      </c>
      <c r="C1011" s="72" t="s">
        <v>396</v>
      </c>
      <c r="D1011" s="104" t="s">
        <v>1878</v>
      </c>
      <c r="E1011" s="104" t="s">
        <v>3864</v>
      </c>
      <c r="F1011" s="214" t="s">
        <v>3544</v>
      </c>
      <c r="G1011" s="129" t="s">
        <v>397</v>
      </c>
      <c r="H1011" s="215" t="s">
        <v>20</v>
      </c>
      <c r="I1011" s="216">
        <v>12</v>
      </c>
      <c r="J1011" s="217">
        <v>42917</v>
      </c>
      <c r="K1011" s="218">
        <v>43009</v>
      </c>
      <c r="L1011" s="218">
        <v>43100</v>
      </c>
      <c r="M1011" s="219">
        <v>22</v>
      </c>
      <c r="N1011" s="220">
        <v>0</v>
      </c>
      <c r="O1011" s="207">
        <v>50</v>
      </c>
      <c r="P1011" s="216">
        <f t="shared" si="61"/>
        <v>50</v>
      </c>
      <c r="Q1011" s="42">
        <f t="shared" si="58"/>
        <v>227.27272727272728</v>
      </c>
      <c r="R1011" s="183" t="s">
        <v>8256</v>
      </c>
      <c r="S1011" s="108">
        <f>VLOOKUP(C1011,'[7]Sumado depto y gestion incorp1'!$A$2:$C$297,3,FALSE)</f>
        <v>22937885099</v>
      </c>
      <c r="T1011" s="108">
        <f>VLOOKUP(C1011,'[7]Sumado depto y gestion incorp1'!$A$2:$D$297,4,FALSE)</f>
        <v>758580483</v>
      </c>
      <c r="U1011" s="1">
        <f>VLOOKUP(C1011,'[7]Sumado depto y gestion incorp1'!$A$2:$F$297,6,FALSE)</f>
        <v>2844168365</v>
      </c>
      <c r="V1011" s="108">
        <f>VLOOKUP(C1011,'[7]Sumado depto y gestion incorp1'!$A$2:$G$297,7,FALSE)</f>
        <v>758580483</v>
      </c>
      <c r="W1011" s="1">
        <f t="shared" si="59"/>
        <v>23696465582</v>
      </c>
      <c r="X1011" s="1">
        <f t="shared" si="60"/>
        <v>3602748848</v>
      </c>
      <c r="Y1011" s="99"/>
      <c r="AA1011" s="246"/>
    </row>
    <row r="1012" spans="1:27" s="245" customFormat="1" ht="30" x14ac:dyDescent="0.25">
      <c r="A1012" s="103" t="s">
        <v>1908</v>
      </c>
      <c r="B1012" s="72"/>
      <c r="C1012" s="72"/>
      <c r="D1012" s="104"/>
      <c r="E1012" s="104"/>
      <c r="F1012" s="214" t="s">
        <v>3545</v>
      </c>
      <c r="G1012" s="129" t="s">
        <v>398</v>
      </c>
      <c r="H1012" s="215" t="s">
        <v>20</v>
      </c>
      <c r="I1012" s="216">
        <v>12</v>
      </c>
      <c r="J1012" s="217">
        <v>42917</v>
      </c>
      <c r="K1012" s="218">
        <v>43009</v>
      </c>
      <c r="L1012" s="218">
        <v>43100</v>
      </c>
      <c r="M1012" s="219">
        <v>50</v>
      </c>
      <c r="N1012" s="220">
        <v>0</v>
      </c>
      <c r="O1012" s="207">
        <v>50</v>
      </c>
      <c r="P1012" s="216">
        <f t="shared" si="61"/>
        <v>50</v>
      </c>
      <c r="Q1012" s="42">
        <f t="shared" si="58"/>
        <v>100</v>
      </c>
      <c r="R1012" s="183"/>
      <c r="S1012" s="108"/>
      <c r="T1012" s="108"/>
      <c r="U1012" s="1"/>
      <c r="V1012" s="108"/>
      <c r="W1012" s="1"/>
      <c r="X1012" s="1"/>
      <c r="Y1012" s="99"/>
      <c r="AA1012" s="246"/>
    </row>
    <row r="1013" spans="1:27" s="245" customFormat="1" ht="30" x14ac:dyDescent="0.25">
      <c r="A1013" s="103" t="s">
        <v>1908</v>
      </c>
      <c r="B1013" s="72"/>
      <c r="C1013" s="72"/>
      <c r="D1013" s="104"/>
      <c r="E1013" s="104"/>
      <c r="F1013" s="214" t="s">
        <v>3546</v>
      </c>
      <c r="G1013" s="129" t="s">
        <v>399</v>
      </c>
      <c r="H1013" s="215" t="s">
        <v>9</v>
      </c>
      <c r="I1013" s="216">
        <v>12</v>
      </c>
      <c r="J1013" s="217">
        <v>42917</v>
      </c>
      <c r="K1013" s="218">
        <v>43009</v>
      </c>
      <c r="L1013" s="218">
        <v>43100</v>
      </c>
      <c r="M1013" s="219">
        <v>1184</v>
      </c>
      <c r="N1013" s="220">
        <v>0</v>
      </c>
      <c r="O1013" s="247">
        <v>367.7903</v>
      </c>
      <c r="P1013" s="216">
        <f t="shared" si="61"/>
        <v>367.7903</v>
      </c>
      <c r="Q1013" s="42">
        <f t="shared" si="58"/>
        <v>31.063369932432433</v>
      </c>
      <c r="R1013" s="183"/>
      <c r="S1013" s="108"/>
      <c r="T1013" s="108"/>
      <c r="U1013" s="1"/>
      <c r="V1013" s="108"/>
      <c r="W1013" s="1"/>
      <c r="X1013" s="1"/>
      <c r="Y1013" s="99"/>
      <c r="AA1013" s="246"/>
    </row>
    <row r="1014" spans="1:27" s="245" customFormat="1" ht="30" x14ac:dyDescent="0.25">
      <c r="A1014" s="103" t="s">
        <v>1908</v>
      </c>
      <c r="B1014" s="72"/>
      <c r="C1014" s="72"/>
      <c r="D1014" s="104"/>
      <c r="E1014" s="104"/>
      <c r="F1014" s="214" t="s">
        <v>3520</v>
      </c>
      <c r="G1014" s="129" t="s">
        <v>400</v>
      </c>
      <c r="H1014" s="215" t="s">
        <v>9</v>
      </c>
      <c r="I1014" s="216">
        <v>12</v>
      </c>
      <c r="J1014" s="217">
        <v>42917</v>
      </c>
      <c r="K1014" s="218">
        <v>43009</v>
      </c>
      <c r="L1014" s="218">
        <v>43100</v>
      </c>
      <c r="M1014" s="219">
        <v>1136</v>
      </c>
      <c r="N1014" s="220">
        <v>0</v>
      </c>
      <c r="O1014" s="207">
        <v>0</v>
      </c>
      <c r="P1014" s="216">
        <f t="shared" si="61"/>
        <v>0</v>
      </c>
      <c r="Q1014" s="42">
        <f t="shared" si="58"/>
        <v>0</v>
      </c>
      <c r="R1014" s="183"/>
      <c r="S1014" s="108"/>
      <c r="T1014" s="108"/>
      <c r="U1014" s="1"/>
      <c r="V1014" s="108"/>
      <c r="W1014" s="1"/>
      <c r="X1014" s="1"/>
      <c r="Y1014" s="99"/>
      <c r="AA1014" s="246"/>
    </row>
    <row r="1015" spans="1:27" s="245" customFormat="1" ht="30" x14ac:dyDescent="0.25">
      <c r="A1015" s="103" t="s">
        <v>1908</v>
      </c>
      <c r="B1015" s="72"/>
      <c r="C1015" s="72"/>
      <c r="D1015" s="104"/>
      <c r="E1015" s="104"/>
      <c r="F1015" s="214" t="s">
        <v>3522</v>
      </c>
      <c r="G1015" s="129" t="s">
        <v>401</v>
      </c>
      <c r="H1015" s="215" t="s">
        <v>9</v>
      </c>
      <c r="I1015" s="216">
        <v>12</v>
      </c>
      <c r="J1015" s="217">
        <v>42917</v>
      </c>
      <c r="K1015" s="218">
        <v>43009</v>
      </c>
      <c r="L1015" s="218">
        <v>43100</v>
      </c>
      <c r="M1015" s="219">
        <v>8</v>
      </c>
      <c r="N1015" s="220">
        <v>0</v>
      </c>
      <c r="O1015" s="207">
        <v>15</v>
      </c>
      <c r="P1015" s="216">
        <f t="shared" si="61"/>
        <v>15</v>
      </c>
      <c r="Q1015" s="42">
        <f t="shared" si="58"/>
        <v>187.5</v>
      </c>
      <c r="R1015" s="183"/>
      <c r="S1015" s="108"/>
      <c r="T1015" s="108"/>
      <c r="U1015" s="1"/>
      <c r="V1015" s="108"/>
      <c r="W1015" s="1"/>
      <c r="X1015" s="1"/>
      <c r="Y1015" s="99"/>
      <c r="AA1015" s="246"/>
    </row>
    <row r="1016" spans="1:27" s="245" customFormat="1" ht="210" x14ac:dyDescent="0.25">
      <c r="A1016" s="103" t="s">
        <v>1908</v>
      </c>
      <c r="B1016" s="72" t="s">
        <v>3865</v>
      </c>
      <c r="C1016" s="248">
        <v>2016050000019</v>
      </c>
      <c r="D1016" s="104" t="s">
        <v>1684</v>
      </c>
      <c r="E1016" s="104" t="s">
        <v>3866</v>
      </c>
      <c r="F1016" s="214" t="s">
        <v>3519</v>
      </c>
      <c r="G1016" s="129" t="s">
        <v>404</v>
      </c>
      <c r="H1016" s="215" t="s">
        <v>9</v>
      </c>
      <c r="I1016" s="216">
        <v>12</v>
      </c>
      <c r="J1016" s="217">
        <v>42917</v>
      </c>
      <c r="K1016" s="218">
        <v>43009</v>
      </c>
      <c r="L1016" s="218">
        <v>43100</v>
      </c>
      <c r="M1016" s="219">
        <v>75</v>
      </c>
      <c r="N1016" s="220">
        <v>0</v>
      </c>
      <c r="O1016" s="207">
        <v>7</v>
      </c>
      <c r="P1016" s="216">
        <f t="shared" si="61"/>
        <v>7</v>
      </c>
      <c r="Q1016" s="42">
        <f t="shared" si="58"/>
        <v>9.3333333333333339</v>
      </c>
      <c r="R1016" s="183" t="s">
        <v>8257</v>
      </c>
      <c r="S1016" s="108">
        <f>VLOOKUP(C1016,'[7]Sumado depto y gestion incorp1'!$A$2:$C$297,3,FALSE)</f>
        <v>7060377941</v>
      </c>
      <c r="T1016" s="108">
        <f>VLOOKUP(C1016,'[7]Sumado depto y gestion incorp1'!$A$2:$D$297,4,FALSE)</f>
        <v>4770325469</v>
      </c>
      <c r="U1016" s="1">
        <f>VLOOKUP(C1016,'[7]Sumado depto y gestion incorp1'!$A$2:$F$297,6,FALSE)</f>
        <v>5955707228</v>
      </c>
      <c r="V1016" s="108">
        <f>VLOOKUP(C1016,'[7]Sumado depto y gestion incorp1'!$A$2:$G$297,7,FALSE)</f>
        <v>4770325469</v>
      </c>
      <c r="W1016" s="1">
        <f t="shared" si="59"/>
        <v>11830703410</v>
      </c>
      <c r="X1016" s="1">
        <f t="shared" si="60"/>
        <v>10726032697</v>
      </c>
      <c r="Y1016" s="99"/>
      <c r="AA1016" s="246"/>
    </row>
    <row r="1017" spans="1:27" s="245" customFormat="1" ht="30" x14ac:dyDescent="0.25">
      <c r="A1017" s="103" t="s">
        <v>1908</v>
      </c>
      <c r="B1017" s="72"/>
      <c r="C1017" s="72"/>
      <c r="D1017" s="104"/>
      <c r="E1017" s="104"/>
      <c r="F1017" s="214" t="s">
        <v>3544</v>
      </c>
      <c r="G1017" s="129" t="s">
        <v>405</v>
      </c>
      <c r="H1017" s="215" t="s">
        <v>9</v>
      </c>
      <c r="I1017" s="216">
        <v>12</v>
      </c>
      <c r="J1017" s="217">
        <v>42917</v>
      </c>
      <c r="K1017" s="218">
        <v>43009</v>
      </c>
      <c r="L1017" s="218">
        <v>43100</v>
      </c>
      <c r="M1017" s="219">
        <v>2</v>
      </c>
      <c r="N1017" s="220">
        <v>1</v>
      </c>
      <c r="O1017" s="207">
        <v>0</v>
      </c>
      <c r="P1017" s="216">
        <f t="shared" si="61"/>
        <v>1</v>
      </c>
      <c r="Q1017" s="42">
        <f t="shared" ref="Q1017:Q1080" si="62">P1017/M1017*100</f>
        <v>50</v>
      </c>
      <c r="R1017" s="183"/>
      <c r="S1017" s="108"/>
      <c r="T1017" s="108"/>
      <c r="U1017" s="1"/>
      <c r="V1017" s="108"/>
      <c r="W1017" s="1"/>
      <c r="X1017" s="1"/>
      <c r="Y1017" s="99"/>
      <c r="AA1017" s="246"/>
    </row>
    <row r="1018" spans="1:27" s="245" customFormat="1" ht="30" x14ac:dyDescent="0.25">
      <c r="A1018" s="103" t="s">
        <v>1908</v>
      </c>
      <c r="B1018" s="72"/>
      <c r="C1018" s="72"/>
      <c r="D1018" s="104"/>
      <c r="E1018" s="104"/>
      <c r="F1018" s="214" t="s">
        <v>3545</v>
      </c>
      <c r="G1018" s="129" t="s">
        <v>406</v>
      </c>
      <c r="H1018" s="215" t="s">
        <v>9</v>
      </c>
      <c r="I1018" s="216">
        <v>12</v>
      </c>
      <c r="J1018" s="217">
        <v>42917</v>
      </c>
      <c r="K1018" s="218">
        <v>43009</v>
      </c>
      <c r="L1018" s="218">
        <v>43100</v>
      </c>
      <c r="M1018" s="219">
        <v>5</v>
      </c>
      <c r="N1018" s="220">
        <v>0</v>
      </c>
      <c r="O1018" s="207">
        <v>0</v>
      </c>
      <c r="P1018" s="216">
        <f t="shared" si="61"/>
        <v>0</v>
      </c>
      <c r="Q1018" s="42">
        <f t="shared" si="62"/>
        <v>0</v>
      </c>
      <c r="R1018" s="183"/>
      <c r="S1018" s="108"/>
      <c r="T1018" s="108"/>
      <c r="U1018" s="1"/>
      <c r="V1018" s="108"/>
      <c r="W1018" s="1"/>
      <c r="X1018" s="1"/>
      <c r="Y1018" s="99"/>
      <c r="AA1018" s="246"/>
    </row>
    <row r="1019" spans="1:27" s="245" customFormat="1" ht="30" x14ac:dyDescent="0.25">
      <c r="A1019" s="103" t="s">
        <v>1908</v>
      </c>
      <c r="B1019" s="72"/>
      <c r="C1019" s="72"/>
      <c r="D1019" s="104"/>
      <c r="E1019" s="104"/>
      <c r="F1019" s="214" t="s">
        <v>3546</v>
      </c>
      <c r="G1019" s="129" t="s">
        <v>407</v>
      </c>
      <c r="H1019" s="215" t="s">
        <v>9</v>
      </c>
      <c r="I1019" s="216">
        <v>12</v>
      </c>
      <c r="J1019" s="217">
        <v>42917</v>
      </c>
      <c r="K1019" s="218">
        <v>43009</v>
      </c>
      <c r="L1019" s="218">
        <v>43100</v>
      </c>
      <c r="M1019" s="219">
        <v>1714</v>
      </c>
      <c r="N1019" s="220">
        <v>0</v>
      </c>
      <c r="O1019" s="245">
        <v>3466.16</v>
      </c>
      <c r="P1019" s="216">
        <f t="shared" si="61"/>
        <v>3466.16</v>
      </c>
      <c r="Q1019" s="42">
        <f t="shared" si="62"/>
        <v>202.22637106184362</v>
      </c>
      <c r="R1019" s="183"/>
      <c r="S1019" s="108"/>
      <c r="T1019" s="108"/>
      <c r="U1019" s="1"/>
      <c r="V1019" s="108"/>
      <c r="W1019" s="1"/>
      <c r="X1019" s="1"/>
      <c r="Y1019" s="99"/>
      <c r="AA1019" s="246"/>
    </row>
    <row r="1020" spans="1:27" s="245" customFormat="1" ht="30" x14ac:dyDescent="0.25">
      <c r="A1020" s="103" t="s">
        <v>1908</v>
      </c>
      <c r="B1020" s="72"/>
      <c r="C1020" s="72"/>
      <c r="D1020" s="104"/>
      <c r="E1020" s="104"/>
      <c r="F1020" s="214" t="s">
        <v>3520</v>
      </c>
      <c r="G1020" s="129" t="s">
        <v>408</v>
      </c>
      <c r="H1020" s="215" t="s">
        <v>9</v>
      </c>
      <c r="I1020" s="216">
        <v>12</v>
      </c>
      <c r="J1020" s="217">
        <v>42917</v>
      </c>
      <c r="K1020" s="218">
        <v>43009</v>
      </c>
      <c r="L1020" s="218">
        <v>43100</v>
      </c>
      <c r="M1020" s="219">
        <v>50000</v>
      </c>
      <c r="N1020" s="220">
        <v>32072</v>
      </c>
      <c r="O1020" s="207">
        <v>17582</v>
      </c>
      <c r="P1020" s="216">
        <f t="shared" si="61"/>
        <v>49654</v>
      </c>
      <c r="Q1020" s="42">
        <f t="shared" si="62"/>
        <v>99.307999999999993</v>
      </c>
      <c r="R1020" s="183"/>
      <c r="S1020" s="108"/>
      <c r="T1020" s="108"/>
      <c r="U1020" s="1"/>
      <c r="V1020" s="108"/>
      <c r="W1020" s="1"/>
      <c r="X1020" s="1"/>
      <c r="Y1020" s="99"/>
      <c r="AA1020" s="246"/>
    </row>
    <row r="1021" spans="1:27" s="245" customFormat="1" ht="30" x14ac:dyDescent="0.25">
      <c r="A1021" s="103" t="s">
        <v>1908</v>
      </c>
      <c r="B1021" s="72"/>
      <c r="C1021" s="72"/>
      <c r="D1021" s="104"/>
      <c r="E1021" s="104"/>
      <c r="F1021" s="214" t="s">
        <v>3522</v>
      </c>
      <c r="G1021" s="129" t="s">
        <v>409</v>
      </c>
      <c r="H1021" s="215" t="s">
        <v>9</v>
      </c>
      <c r="I1021" s="216">
        <v>12</v>
      </c>
      <c r="J1021" s="217">
        <v>42917</v>
      </c>
      <c r="K1021" s="218">
        <v>43009</v>
      </c>
      <c r="L1021" s="218">
        <v>43100</v>
      </c>
      <c r="M1021" s="219">
        <v>2</v>
      </c>
      <c r="N1021" s="220">
        <v>1.5</v>
      </c>
      <c r="O1021" s="207">
        <v>0</v>
      </c>
      <c r="P1021" s="216">
        <f t="shared" si="61"/>
        <v>1.5</v>
      </c>
      <c r="Q1021" s="42">
        <f t="shared" si="62"/>
        <v>75</v>
      </c>
      <c r="R1021" s="183"/>
      <c r="S1021" s="108"/>
      <c r="T1021" s="108"/>
      <c r="U1021" s="1"/>
      <c r="V1021" s="108"/>
      <c r="W1021" s="1"/>
      <c r="X1021" s="1"/>
      <c r="Y1021" s="99"/>
      <c r="AA1021" s="246"/>
    </row>
    <row r="1022" spans="1:27" s="245" customFormat="1" ht="30" x14ac:dyDescent="0.25">
      <c r="A1022" s="103" t="s">
        <v>1908</v>
      </c>
      <c r="B1022" s="72"/>
      <c r="C1022" s="72"/>
      <c r="D1022" s="104"/>
      <c r="E1022" s="104"/>
      <c r="F1022" s="214" t="s">
        <v>3523</v>
      </c>
      <c r="G1022" s="129" t="s">
        <v>410</v>
      </c>
      <c r="H1022" s="215" t="s">
        <v>9</v>
      </c>
      <c r="I1022" s="216">
        <v>12</v>
      </c>
      <c r="J1022" s="217">
        <v>42917</v>
      </c>
      <c r="K1022" s="218">
        <v>43009</v>
      </c>
      <c r="L1022" s="218">
        <v>43100</v>
      </c>
      <c r="M1022" s="219">
        <v>1</v>
      </c>
      <c r="N1022" s="220">
        <v>2</v>
      </c>
      <c r="O1022" s="207">
        <v>0</v>
      </c>
      <c r="P1022" s="216">
        <f t="shared" si="61"/>
        <v>2</v>
      </c>
      <c r="Q1022" s="42">
        <f t="shared" si="62"/>
        <v>200</v>
      </c>
      <c r="R1022" s="183"/>
      <c r="S1022" s="108"/>
      <c r="T1022" s="108"/>
      <c r="U1022" s="1"/>
      <c r="V1022" s="108"/>
      <c r="W1022" s="1"/>
      <c r="X1022" s="1"/>
      <c r="Y1022" s="99"/>
      <c r="AA1022" s="246"/>
    </row>
    <row r="1023" spans="1:27" s="245" customFormat="1" ht="30" x14ac:dyDescent="0.25">
      <c r="A1023" s="103" t="s">
        <v>1908</v>
      </c>
      <c r="B1023" s="72"/>
      <c r="C1023" s="72"/>
      <c r="D1023" s="104"/>
      <c r="E1023" s="104"/>
      <c r="F1023" s="214" t="s">
        <v>3524</v>
      </c>
      <c r="G1023" s="129" t="s">
        <v>411</v>
      </c>
      <c r="H1023" s="215" t="s">
        <v>9</v>
      </c>
      <c r="I1023" s="216">
        <v>12</v>
      </c>
      <c r="J1023" s="217">
        <v>42917</v>
      </c>
      <c r="K1023" s="218">
        <v>43009</v>
      </c>
      <c r="L1023" s="218">
        <v>43100</v>
      </c>
      <c r="M1023" s="219">
        <v>1</v>
      </c>
      <c r="N1023" s="220">
        <v>0</v>
      </c>
      <c r="O1023" s="207">
        <v>1</v>
      </c>
      <c r="P1023" s="216">
        <f t="shared" si="61"/>
        <v>1</v>
      </c>
      <c r="Q1023" s="42">
        <f t="shared" si="62"/>
        <v>100</v>
      </c>
      <c r="R1023" s="183"/>
      <c r="S1023" s="108"/>
      <c r="T1023" s="108"/>
      <c r="U1023" s="1"/>
      <c r="V1023" s="108"/>
      <c r="W1023" s="1"/>
      <c r="X1023" s="1"/>
      <c r="Y1023" s="99"/>
      <c r="AA1023" s="246"/>
    </row>
    <row r="1024" spans="1:27" s="245" customFormat="1" ht="30" x14ac:dyDescent="0.25">
      <c r="A1024" s="103" t="s">
        <v>1908</v>
      </c>
      <c r="B1024" s="72"/>
      <c r="C1024" s="72"/>
      <c r="D1024" s="104"/>
      <c r="E1024" s="104"/>
      <c r="F1024" s="214" t="s">
        <v>3506</v>
      </c>
      <c r="G1024" s="129" t="s">
        <v>3867</v>
      </c>
      <c r="H1024" s="215" t="s">
        <v>3521</v>
      </c>
      <c r="I1024" s="216">
        <v>12</v>
      </c>
      <c r="J1024" s="217">
        <v>42917</v>
      </c>
      <c r="K1024" s="218">
        <v>43009</v>
      </c>
      <c r="L1024" s="218">
        <v>43100</v>
      </c>
      <c r="M1024" s="219">
        <v>666</v>
      </c>
      <c r="N1024" s="220">
        <v>0</v>
      </c>
      <c r="O1024" s="207">
        <v>4652</v>
      </c>
      <c r="P1024" s="216">
        <f t="shared" si="61"/>
        <v>4652</v>
      </c>
      <c r="Q1024" s="42">
        <f t="shared" si="62"/>
        <v>698.49849849849852</v>
      </c>
      <c r="R1024" s="183"/>
      <c r="S1024" s="108"/>
      <c r="T1024" s="108"/>
      <c r="U1024" s="1"/>
      <c r="V1024" s="108"/>
      <c r="W1024" s="1"/>
      <c r="X1024" s="1"/>
      <c r="Y1024" s="99"/>
      <c r="AA1024" s="246"/>
    </row>
    <row r="1025" spans="1:25" ht="30" x14ac:dyDescent="0.25">
      <c r="A1025" s="103" t="s">
        <v>1915</v>
      </c>
      <c r="B1025" s="72" t="s">
        <v>3829</v>
      </c>
      <c r="C1025" s="72" t="s">
        <v>1319</v>
      </c>
      <c r="D1025" s="104" t="s">
        <v>1816</v>
      </c>
      <c r="E1025" s="39" t="s">
        <v>3830</v>
      </c>
      <c r="F1025" s="47" t="s">
        <v>3514</v>
      </c>
      <c r="G1025" s="41" t="s">
        <v>1320</v>
      </c>
      <c r="H1025" s="40" t="s">
        <v>9</v>
      </c>
      <c r="I1025" s="43">
        <v>4</v>
      </c>
      <c r="J1025" s="44">
        <v>43009</v>
      </c>
      <c r="K1025" s="105">
        <v>43009</v>
      </c>
      <c r="L1025" s="105">
        <v>43100</v>
      </c>
      <c r="M1025" s="42">
        <v>1</v>
      </c>
      <c r="N1025" s="48">
        <v>20</v>
      </c>
      <c r="O1025" s="106">
        <v>4</v>
      </c>
      <c r="P1025" s="42">
        <f t="shared" si="61"/>
        <v>24</v>
      </c>
      <c r="Q1025" s="42">
        <f t="shared" si="62"/>
        <v>2400</v>
      </c>
      <c r="R1025" s="183"/>
      <c r="S1025" s="108">
        <f>VLOOKUP(C1025,'[7]Sumado depto y gestion incorp1'!$A$2:$C$297,3,FALSE)</f>
        <v>1175502555</v>
      </c>
      <c r="T1025" s="108">
        <f>VLOOKUP(C1025,'[7]Sumado depto y gestion incorp1'!$A$2:$D$297,4,FALSE)</f>
        <v>2664842500</v>
      </c>
      <c r="U1025" s="1">
        <f>VLOOKUP(C1025,'[7]Sumado depto y gestion incorp1'!$A$2:$F$297,6,FALSE)</f>
        <v>1175502555</v>
      </c>
      <c r="V1025" s="108">
        <f>VLOOKUP(C1025,'[7]Sumado depto y gestion incorp1'!$A$2:$G$297,7,FALSE)</f>
        <v>2664842500</v>
      </c>
      <c r="W1025" s="1">
        <f t="shared" si="59"/>
        <v>3840345055</v>
      </c>
      <c r="X1025" s="1">
        <f t="shared" si="60"/>
        <v>3840345055</v>
      </c>
      <c r="Y1025" s="99"/>
    </row>
    <row r="1026" spans="1:25" ht="30" x14ac:dyDescent="0.25">
      <c r="A1026" s="103" t="s">
        <v>1915</v>
      </c>
      <c r="B1026" s="72"/>
      <c r="C1026" s="72"/>
      <c r="D1026" s="104"/>
      <c r="E1026" s="39"/>
      <c r="F1026" s="47" t="s">
        <v>3628</v>
      </c>
      <c r="G1026" s="41" t="s">
        <v>1321</v>
      </c>
      <c r="H1026" s="40" t="s">
        <v>9</v>
      </c>
      <c r="I1026" s="43">
        <v>12</v>
      </c>
      <c r="J1026" s="44">
        <v>43009</v>
      </c>
      <c r="K1026" s="105">
        <v>43009</v>
      </c>
      <c r="L1026" s="105">
        <v>43100</v>
      </c>
      <c r="M1026" s="42">
        <v>1</v>
      </c>
      <c r="N1026" s="249">
        <v>0.7</v>
      </c>
      <c r="O1026" s="106">
        <v>0.3</v>
      </c>
      <c r="P1026" s="42">
        <f t="shared" si="61"/>
        <v>1</v>
      </c>
      <c r="Q1026" s="42">
        <f t="shared" si="62"/>
        <v>100</v>
      </c>
      <c r="R1026" s="183" t="s">
        <v>8258</v>
      </c>
      <c r="S1026" s="108"/>
      <c r="T1026" s="108"/>
      <c r="U1026" s="1"/>
      <c r="V1026" s="108"/>
      <c r="W1026" s="1"/>
      <c r="X1026" s="1"/>
      <c r="Y1026" s="99"/>
    </row>
    <row r="1027" spans="1:25" ht="30" x14ac:dyDescent="0.25">
      <c r="A1027" s="103" t="s">
        <v>1915</v>
      </c>
      <c r="B1027" s="72"/>
      <c r="C1027" s="72"/>
      <c r="D1027" s="104"/>
      <c r="E1027" s="39"/>
      <c r="F1027" s="47" t="s">
        <v>3796</v>
      </c>
      <c r="G1027" s="41" t="s">
        <v>1322</v>
      </c>
      <c r="H1027" s="40" t="s">
        <v>9</v>
      </c>
      <c r="I1027" s="43">
        <v>12</v>
      </c>
      <c r="J1027" s="44">
        <v>43009</v>
      </c>
      <c r="K1027" s="105">
        <v>43009</v>
      </c>
      <c r="L1027" s="105">
        <v>43100</v>
      </c>
      <c r="M1027" s="42">
        <v>1</v>
      </c>
      <c r="N1027" s="48">
        <v>0.7</v>
      </c>
      <c r="O1027" s="106">
        <v>0.3</v>
      </c>
      <c r="P1027" s="42">
        <f t="shared" si="61"/>
        <v>1</v>
      </c>
      <c r="Q1027" s="42">
        <f t="shared" si="62"/>
        <v>100</v>
      </c>
      <c r="R1027" s="183" t="s">
        <v>8259</v>
      </c>
      <c r="S1027" s="108"/>
      <c r="T1027" s="108"/>
      <c r="U1027" s="1"/>
      <c r="V1027" s="108"/>
      <c r="W1027" s="1"/>
      <c r="X1027" s="1"/>
      <c r="Y1027" s="99"/>
    </row>
    <row r="1028" spans="1:25" ht="30" x14ac:dyDescent="0.25">
      <c r="A1028" s="103" t="s">
        <v>1915</v>
      </c>
      <c r="B1028" s="72"/>
      <c r="C1028" s="72"/>
      <c r="D1028" s="104"/>
      <c r="E1028" s="39"/>
      <c r="F1028" s="47" t="s">
        <v>3798</v>
      </c>
      <c r="G1028" s="41" t="s">
        <v>1323</v>
      </c>
      <c r="H1028" s="40" t="s">
        <v>9</v>
      </c>
      <c r="I1028" s="43">
        <v>12</v>
      </c>
      <c r="J1028" s="44">
        <v>43009</v>
      </c>
      <c r="K1028" s="105">
        <v>43009</v>
      </c>
      <c r="L1028" s="105">
        <v>43100</v>
      </c>
      <c r="M1028" s="42">
        <v>1</v>
      </c>
      <c r="N1028" s="48">
        <v>6</v>
      </c>
      <c r="O1028" s="106">
        <v>4</v>
      </c>
      <c r="P1028" s="42">
        <f t="shared" si="61"/>
        <v>10</v>
      </c>
      <c r="Q1028" s="42">
        <f t="shared" si="62"/>
        <v>1000</v>
      </c>
      <c r="R1028" s="183"/>
      <c r="S1028" s="108"/>
      <c r="T1028" s="108"/>
      <c r="U1028" s="1"/>
      <c r="V1028" s="108"/>
      <c r="W1028" s="1"/>
      <c r="X1028" s="1"/>
      <c r="Y1028" s="99"/>
    </row>
    <row r="1029" spans="1:25" ht="30" x14ac:dyDescent="0.25">
      <c r="A1029" s="103" t="s">
        <v>1915</v>
      </c>
      <c r="B1029" s="72"/>
      <c r="C1029" s="72"/>
      <c r="D1029" s="104"/>
      <c r="E1029" s="39"/>
      <c r="F1029" s="47" t="s">
        <v>3800</v>
      </c>
      <c r="G1029" s="41" t="s">
        <v>1324</v>
      </c>
      <c r="H1029" s="40" t="s">
        <v>9</v>
      </c>
      <c r="I1029" s="43">
        <v>12</v>
      </c>
      <c r="J1029" s="44">
        <v>43009</v>
      </c>
      <c r="K1029" s="105">
        <v>43009</v>
      </c>
      <c r="L1029" s="105">
        <v>43100</v>
      </c>
      <c r="M1029" s="42">
        <v>1</v>
      </c>
      <c r="N1029" s="48">
        <v>6</v>
      </c>
      <c r="O1029" s="106">
        <v>4</v>
      </c>
      <c r="P1029" s="42">
        <f t="shared" si="61"/>
        <v>10</v>
      </c>
      <c r="Q1029" s="42">
        <f t="shared" si="62"/>
        <v>1000</v>
      </c>
      <c r="R1029" s="183"/>
      <c r="S1029" s="108"/>
      <c r="T1029" s="108"/>
      <c r="U1029" s="1"/>
      <c r="V1029" s="108"/>
      <c r="W1029" s="1"/>
      <c r="X1029" s="1"/>
      <c r="Y1029" s="99"/>
    </row>
    <row r="1030" spans="1:25" ht="30" x14ac:dyDescent="0.25">
      <c r="A1030" s="103" t="s">
        <v>1915</v>
      </c>
      <c r="B1030" s="72"/>
      <c r="C1030" s="72"/>
      <c r="D1030" s="104"/>
      <c r="E1030" s="39"/>
      <c r="F1030" s="47" t="s">
        <v>3562</v>
      </c>
      <c r="G1030" s="41" t="s">
        <v>1325</v>
      </c>
      <c r="H1030" s="40" t="s">
        <v>9</v>
      </c>
      <c r="I1030" s="43">
        <v>12</v>
      </c>
      <c r="J1030" s="44">
        <v>43009</v>
      </c>
      <c r="K1030" s="105">
        <v>43009</v>
      </c>
      <c r="L1030" s="105">
        <v>43100</v>
      </c>
      <c r="M1030" s="42">
        <v>1</v>
      </c>
      <c r="N1030" s="48">
        <v>6</v>
      </c>
      <c r="O1030" s="106">
        <v>4</v>
      </c>
      <c r="P1030" s="42">
        <f t="shared" si="61"/>
        <v>10</v>
      </c>
      <c r="Q1030" s="42">
        <f t="shared" si="62"/>
        <v>1000</v>
      </c>
      <c r="R1030" s="183"/>
      <c r="S1030" s="108"/>
      <c r="T1030" s="108"/>
      <c r="U1030" s="1"/>
      <c r="V1030" s="108"/>
      <c r="W1030" s="1"/>
      <c r="X1030" s="1"/>
      <c r="Y1030" s="99"/>
    </row>
    <row r="1031" spans="1:25" ht="30" x14ac:dyDescent="0.25">
      <c r="A1031" s="103" t="s">
        <v>1915</v>
      </c>
      <c r="B1031" s="72"/>
      <c r="C1031" s="72"/>
      <c r="D1031" s="104"/>
      <c r="E1031" s="39"/>
      <c r="F1031" s="47" t="s">
        <v>3802</v>
      </c>
      <c r="G1031" s="41" t="s">
        <v>1326</v>
      </c>
      <c r="H1031" s="40" t="s">
        <v>9</v>
      </c>
      <c r="I1031" s="43">
        <v>12</v>
      </c>
      <c r="J1031" s="44">
        <v>43009</v>
      </c>
      <c r="K1031" s="105">
        <v>43009</v>
      </c>
      <c r="L1031" s="105">
        <v>43100</v>
      </c>
      <c r="M1031" s="42">
        <v>1</v>
      </c>
      <c r="N1031" s="48">
        <v>8</v>
      </c>
      <c r="O1031" s="106">
        <v>2</v>
      </c>
      <c r="P1031" s="42">
        <f t="shared" si="61"/>
        <v>10</v>
      </c>
      <c r="Q1031" s="42">
        <f t="shared" si="62"/>
        <v>1000</v>
      </c>
      <c r="R1031" s="183"/>
      <c r="S1031" s="108"/>
      <c r="T1031" s="108"/>
      <c r="U1031" s="1"/>
      <c r="V1031" s="108"/>
      <c r="W1031" s="1"/>
      <c r="X1031" s="1"/>
      <c r="Y1031" s="99"/>
    </row>
    <row r="1032" spans="1:25" ht="30" x14ac:dyDescent="0.25">
      <c r="A1032" s="103" t="s">
        <v>1915</v>
      </c>
      <c r="B1032" s="72"/>
      <c r="C1032" s="72"/>
      <c r="D1032" s="104"/>
      <c r="E1032" s="39"/>
      <c r="F1032" s="47" t="s">
        <v>3831</v>
      </c>
      <c r="G1032" s="41" t="s">
        <v>1327</v>
      </c>
      <c r="H1032" s="40" t="s">
        <v>9</v>
      </c>
      <c r="I1032" s="43">
        <v>12</v>
      </c>
      <c r="J1032" s="44">
        <v>43009</v>
      </c>
      <c r="K1032" s="105">
        <v>43009</v>
      </c>
      <c r="L1032" s="105">
        <v>43100</v>
      </c>
      <c r="M1032" s="42">
        <v>7</v>
      </c>
      <c r="N1032" s="48">
        <v>0</v>
      </c>
      <c r="O1032" s="106">
        <v>0</v>
      </c>
      <c r="P1032" s="42">
        <f t="shared" si="61"/>
        <v>0</v>
      </c>
      <c r="Q1032" s="42">
        <f t="shared" si="62"/>
        <v>0</v>
      </c>
      <c r="R1032" s="183"/>
      <c r="S1032" s="108"/>
      <c r="T1032" s="108"/>
      <c r="U1032" s="1"/>
      <c r="V1032" s="108"/>
      <c r="W1032" s="1"/>
      <c r="X1032" s="1"/>
      <c r="Y1032" s="99"/>
    </row>
    <row r="1033" spans="1:25" ht="30" x14ac:dyDescent="0.25">
      <c r="A1033" s="103" t="s">
        <v>1915</v>
      </c>
      <c r="B1033" s="72"/>
      <c r="C1033" s="72"/>
      <c r="D1033" s="104"/>
      <c r="E1033" s="39"/>
      <c r="F1033" s="47" t="s">
        <v>3832</v>
      </c>
      <c r="G1033" s="41" t="s">
        <v>1328</v>
      </c>
      <c r="H1033" s="40" t="s">
        <v>9</v>
      </c>
      <c r="I1033" s="43">
        <v>12</v>
      </c>
      <c r="J1033" s="44">
        <v>43009</v>
      </c>
      <c r="K1033" s="105">
        <v>43009</v>
      </c>
      <c r="L1033" s="105">
        <v>43100</v>
      </c>
      <c r="M1033" s="42">
        <v>7</v>
      </c>
      <c r="N1033" s="48">
        <v>0.27</v>
      </c>
      <c r="O1033" s="113">
        <v>0.03</v>
      </c>
      <c r="P1033" s="42">
        <f t="shared" si="61"/>
        <v>0.30000000000000004</v>
      </c>
      <c r="Q1033" s="42">
        <f t="shared" si="62"/>
        <v>4.2857142857142865</v>
      </c>
      <c r="R1033" s="183" t="s">
        <v>8260</v>
      </c>
      <c r="S1033" s="108"/>
      <c r="T1033" s="108"/>
      <c r="U1033" s="1"/>
      <c r="V1033" s="108"/>
      <c r="W1033" s="1"/>
      <c r="X1033" s="1"/>
      <c r="Y1033" s="99"/>
    </row>
    <row r="1034" spans="1:25" ht="30" x14ac:dyDescent="0.25">
      <c r="A1034" s="103" t="s">
        <v>1915</v>
      </c>
      <c r="B1034" s="72"/>
      <c r="C1034" s="72"/>
      <c r="D1034" s="104"/>
      <c r="E1034" s="39"/>
      <c r="F1034" s="47" t="s">
        <v>3833</v>
      </c>
      <c r="G1034" s="41" t="s">
        <v>1329</v>
      </c>
      <c r="H1034" s="40" t="s">
        <v>9</v>
      </c>
      <c r="I1034" s="43">
        <v>12</v>
      </c>
      <c r="J1034" s="44">
        <v>43009</v>
      </c>
      <c r="K1034" s="105">
        <v>43009</v>
      </c>
      <c r="L1034" s="105">
        <v>43100</v>
      </c>
      <c r="M1034" s="42">
        <v>1</v>
      </c>
      <c r="N1034" s="48">
        <v>0</v>
      </c>
      <c r="O1034" s="106">
        <v>0</v>
      </c>
      <c r="P1034" s="42">
        <f t="shared" si="61"/>
        <v>0</v>
      </c>
      <c r="Q1034" s="42">
        <f t="shared" si="62"/>
        <v>0</v>
      </c>
      <c r="R1034" s="183"/>
      <c r="S1034" s="108"/>
      <c r="T1034" s="108"/>
      <c r="U1034" s="1"/>
      <c r="V1034" s="108"/>
      <c r="W1034" s="1"/>
      <c r="X1034" s="1"/>
      <c r="Y1034" s="99"/>
    </row>
    <row r="1035" spans="1:25" ht="30" x14ac:dyDescent="0.25">
      <c r="A1035" s="103" t="s">
        <v>1915</v>
      </c>
      <c r="B1035" s="72"/>
      <c r="C1035" s="72"/>
      <c r="D1035" s="104"/>
      <c r="E1035" s="39"/>
      <c r="F1035" s="47" t="s">
        <v>3834</v>
      </c>
      <c r="G1035" s="41" t="s">
        <v>1330</v>
      </c>
      <c r="H1035" s="40" t="s">
        <v>9</v>
      </c>
      <c r="I1035" s="43">
        <v>12</v>
      </c>
      <c r="J1035" s="44">
        <v>43009</v>
      </c>
      <c r="K1035" s="105">
        <v>43009</v>
      </c>
      <c r="L1035" s="105">
        <v>43100</v>
      </c>
      <c r="M1035" s="42">
        <v>1</v>
      </c>
      <c r="N1035" s="48">
        <v>0</v>
      </c>
      <c r="O1035" s="106">
        <v>0</v>
      </c>
      <c r="P1035" s="42">
        <f t="shared" si="61"/>
        <v>0</v>
      </c>
      <c r="Q1035" s="42">
        <f t="shared" si="62"/>
        <v>0</v>
      </c>
      <c r="R1035" s="183"/>
      <c r="S1035" s="108"/>
      <c r="T1035" s="108"/>
      <c r="U1035" s="1"/>
      <c r="V1035" s="108"/>
      <c r="W1035" s="1"/>
      <c r="X1035" s="1"/>
      <c r="Y1035" s="99"/>
    </row>
    <row r="1036" spans="1:25" ht="30" x14ac:dyDescent="0.25">
      <c r="A1036" s="103" t="s">
        <v>1915</v>
      </c>
      <c r="B1036" s="72"/>
      <c r="C1036" s="72"/>
      <c r="D1036" s="104"/>
      <c r="E1036" s="39"/>
      <c r="F1036" s="47" t="s">
        <v>3835</v>
      </c>
      <c r="G1036" s="41" t="s">
        <v>1331</v>
      </c>
      <c r="H1036" s="40" t="s">
        <v>3521</v>
      </c>
      <c r="I1036" s="43">
        <v>4</v>
      </c>
      <c r="J1036" s="44">
        <v>43009</v>
      </c>
      <c r="K1036" s="105">
        <v>43009</v>
      </c>
      <c r="L1036" s="105">
        <v>43100</v>
      </c>
      <c r="M1036" s="42">
        <v>1</v>
      </c>
      <c r="N1036" s="48">
        <v>20</v>
      </c>
      <c r="O1036" s="106">
        <v>4</v>
      </c>
      <c r="P1036" s="42">
        <f t="shared" si="61"/>
        <v>24</v>
      </c>
      <c r="Q1036" s="42">
        <f t="shared" si="62"/>
        <v>2400</v>
      </c>
      <c r="R1036" s="183"/>
      <c r="S1036" s="108"/>
      <c r="T1036" s="108"/>
      <c r="U1036" s="1"/>
      <c r="V1036" s="108"/>
      <c r="W1036" s="1"/>
      <c r="X1036" s="1"/>
      <c r="Y1036" s="99"/>
    </row>
    <row r="1037" spans="1:25" ht="30" x14ac:dyDescent="0.25">
      <c r="A1037" s="103" t="s">
        <v>1915</v>
      </c>
      <c r="B1037" s="72"/>
      <c r="C1037" s="72"/>
      <c r="D1037" s="104"/>
      <c r="E1037" s="39"/>
      <c r="F1037" s="47" t="s">
        <v>3836</v>
      </c>
      <c r="G1037" s="41" t="s">
        <v>1332</v>
      </c>
      <c r="H1037" s="40" t="s">
        <v>3521</v>
      </c>
      <c r="I1037" s="43">
        <v>12</v>
      </c>
      <c r="J1037" s="44">
        <v>43009</v>
      </c>
      <c r="K1037" s="105">
        <v>43009</v>
      </c>
      <c r="L1037" s="105">
        <v>43100</v>
      </c>
      <c r="M1037" s="42">
        <v>2</v>
      </c>
      <c r="N1037" s="48">
        <v>0.12</v>
      </c>
      <c r="O1037" s="113">
        <v>1.88</v>
      </c>
      <c r="P1037" s="42">
        <f t="shared" si="61"/>
        <v>2</v>
      </c>
      <c r="Q1037" s="42">
        <f t="shared" si="62"/>
        <v>100</v>
      </c>
      <c r="R1037" s="183"/>
      <c r="S1037" s="108"/>
      <c r="T1037" s="108"/>
      <c r="U1037" s="1"/>
      <c r="V1037" s="108"/>
      <c r="W1037" s="1"/>
      <c r="X1037" s="1"/>
      <c r="Y1037" s="99"/>
    </row>
    <row r="1038" spans="1:25" ht="30" x14ac:dyDescent="0.25">
      <c r="A1038" s="103" t="s">
        <v>1915</v>
      </c>
      <c r="B1038" s="72" t="s">
        <v>3837</v>
      </c>
      <c r="C1038" s="72" t="s">
        <v>1333</v>
      </c>
      <c r="D1038" s="104" t="s">
        <v>1817</v>
      </c>
      <c r="E1038" s="39" t="s">
        <v>3838</v>
      </c>
      <c r="F1038" s="47" t="s">
        <v>3520</v>
      </c>
      <c r="G1038" s="41" t="s">
        <v>1334</v>
      </c>
      <c r="H1038" s="40" t="s">
        <v>9</v>
      </c>
      <c r="I1038" s="43">
        <v>12</v>
      </c>
      <c r="J1038" s="44">
        <v>43009</v>
      </c>
      <c r="K1038" s="105">
        <v>43009</v>
      </c>
      <c r="L1038" s="105">
        <v>43100</v>
      </c>
      <c r="M1038" s="42">
        <v>1</v>
      </c>
      <c r="N1038" s="48">
        <v>0.12</v>
      </c>
      <c r="O1038" s="113">
        <v>0.88</v>
      </c>
      <c r="P1038" s="42">
        <f t="shared" si="61"/>
        <v>1</v>
      </c>
      <c r="Q1038" s="42">
        <f t="shared" si="62"/>
        <v>100</v>
      </c>
      <c r="R1038" s="183" t="s">
        <v>8260</v>
      </c>
      <c r="S1038" s="108">
        <f>VLOOKUP(C1038,'[7]Sumado depto y gestion incorp1'!$A$2:$C$297,3,FALSE)</f>
        <v>450000000</v>
      </c>
      <c r="T1038" s="108">
        <f>VLOOKUP(C1038,'[7]Sumado depto y gestion incorp1'!$A$2:$D$297,4,FALSE)</f>
        <v>1243617600</v>
      </c>
      <c r="U1038" s="1">
        <f>VLOOKUP(C1038,'[7]Sumado depto y gestion incorp1'!$A$2:$F$297,6,FALSE)</f>
        <v>450000000</v>
      </c>
      <c r="V1038" s="108">
        <f>VLOOKUP(C1038,'[7]Sumado depto y gestion incorp1'!$A$2:$G$297,7,FALSE)</f>
        <v>1243617600</v>
      </c>
      <c r="W1038" s="1">
        <f t="shared" ref="W1038:W1081" si="63">S1038+T1038+Z1038</f>
        <v>1693617600</v>
      </c>
      <c r="X1038" s="1">
        <f t="shared" ref="X1038:X1081" si="64">U1038+V1038+Y1038</f>
        <v>1693617600</v>
      </c>
      <c r="Y1038" s="99"/>
    </row>
    <row r="1039" spans="1:25" ht="30" x14ac:dyDescent="0.25">
      <c r="A1039" s="103" t="s">
        <v>1915</v>
      </c>
      <c r="B1039" s="72"/>
      <c r="C1039" s="72"/>
      <c r="D1039" s="104"/>
      <c r="E1039" s="39"/>
      <c r="F1039" s="47" t="s">
        <v>3522</v>
      </c>
      <c r="G1039" s="41" t="s">
        <v>1335</v>
      </c>
      <c r="H1039" s="40" t="s">
        <v>9</v>
      </c>
      <c r="I1039" s="43">
        <v>12</v>
      </c>
      <c r="J1039" s="44">
        <v>43009</v>
      </c>
      <c r="K1039" s="105">
        <v>43009</v>
      </c>
      <c r="L1039" s="105">
        <v>43100</v>
      </c>
      <c r="M1039" s="42">
        <v>1</v>
      </c>
      <c r="N1039" s="48">
        <v>2</v>
      </c>
      <c r="O1039" s="106">
        <v>1</v>
      </c>
      <c r="P1039" s="42">
        <f t="shared" si="61"/>
        <v>3</v>
      </c>
      <c r="Q1039" s="42">
        <f t="shared" si="62"/>
        <v>300</v>
      </c>
      <c r="R1039" s="183"/>
      <c r="S1039" s="108"/>
      <c r="T1039" s="108"/>
      <c r="U1039" s="1"/>
      <c r="V1039" s="108"/>
      <c r="W1039" s="1"/>
      <c r="X1039" s="1"/>
      <c r="Y1039" s="99"/>
    </row>
    <row r="1040" spans="1:25" ht="30" x14ac:dyDescent="0.25">
      <c r="A1040" s="103" t="s">
        <v>1915</v>
      </c>
      <c r="B1040" s="72"/>
      <c r="C1040" s="72"/>
      <c r="D1040" s="104"/>
      <c r="E1040" s="39"/>
      <c r="F1040" s="47" t="s">
        <v>3523</v>
      </c>
      <c r="G1040" s="41" t="s">
        <v>1336</v>
      </c>
      <c r="H1040" s="40" t="s">
        <v>9</v>
      </c>
      <c r="I1040" s="43">
        <v>12</v>
      </c>
      <c r="J1040" s="44">
        <v>43009</v>
      </c>
      <c r="K1040" s="105">
        <v>43009</v>
      </c>
      <c r="L1040" s="105">
        <v>43100</v>
      </c>
      <c r="M1040" s="42">
        <v>1</v>
      </c>
      <c r="N1040" s="48">
        <v>0.27</v>
      </c>
      <c r="O1040" s="113">
        <v>0.03</v>
      </c>
      <c r="P1040" s="42">
        <f t="shared" si="61"/>
        <v>0.30000000000000004</v>
      </c>
      <c r="Q1040" s="42">
        <f t="shared" si="62"/>
        <v>30.000000000000004</v>
      </c>
      <c r="R1040" s="183" t="s">
        <v>8260</v>
      </c>
      <c r="S1040" s="108"/>
      <c r="T1040" s="108"/>
      <c r="U1040" s="1"/>
      <c r="V1040" s="108"/>
      <c r="W1040" s="1"/>
      <c r="X1040" s="1"/>
      <c r="Y1040" s="99"/>
    </row>
    <row r="1041" spans="1:27" ht="30" x14ac:dyDescent="0.25">
      <c r="A1041" s="103" t="s">
        <v>1915</v>
      </c>
      <c r="B1041" s="72"/>
      <c r="C1041" s="72"/>
      <c r="D1041" s="104"/>
      <c r="E1041" s="39"/>
      <c r="F1041" s="47" t="s">
        <v>3524</v>
      </c>
      <c r="G1041" s="41" t="s">
        <v>1337</v>
      </c>
      <c r="H1041" s="40" t="s">
        <v>9</v>
      </c>
      <c r="I1041" s="43">
        <v>12</v>
      </c>
      <c r="J1041" s="44">
        <v>43009</v>
      </c>
      <c r="K1041" s="105">
        <v>43009</v>
      </c>
      <c r="L1041" s="105">
        <v>43100</v>
      </c>
      <c r="M1041" s="42">
        <v>2</v>
      </c>
      <c r="N1041" s="48">
        <v>2</v>
      </c>
      <c r="O1041" s="106">
        <v>1</v>
      </c>
      <c r="P1041" s="42">
        <f t="shared" si="61"/>
        <v>3</v>
      </c>
      <c r="Q1041" s="42">
        <f t="shared" si="62"/>
        <v>150</v>
      </c>
      <c r="R1041" s="183"/>
      <c r="S1041" s="108"/>
      <c r="T1041" s="108"/>
      <c r="U1041" s="1"/>
      <c r="V1041" s="108"/>
      <c r="W1041" s="1"/>
      <c r="X1041" s="1"/>
      <c r="Y1041" s="99"/>
    </row>
    <row r="1042" spans="1:27" ht="30" x14ac:dyDescent="0.25">
      <c r="A1042" s="103" t="s">
        <v>1915</v>
      </c>
      <c r="B1042" s="72"/>
      <c r="C1042" s="72"/>
      <c r="D1042" s="104"/>
      <c r="E1042" s="39"/>
      <c r="F1042" s="47" t="s">
        <v>3525</v>
      </c>
      <c r="G1042" s="41" t="s">
        <v>1338</v>
      </c>
      <c r="H1042" s="40" t="s">
        <v>9</v>
      </c>
      <c r="I1042" s="43">
        <v>12</v>
      </c>
      <c r="J1042" s="44">
        <v>43009</v>
      </c>
      <c r="K1042" s="105">
        <v>43009</v>
      </c>
      <c r="L1042" s="105">
        <v>43100</v>
      </c>
      <c r="M1042" s="42">
        <v>2</v>
      </c>
      <c r="N1042" s="48">
        <v>2</v>
      </c>
      <c r="O1042" s="106">
        <v>1</v>
      </c>
      <c r="P1042" s="42">
        <f t="shared" si="61"/>
        <v>3</v>
      </c>
      <c r="Q1042" s="42">
        <f t="shared" si="62"/>
        <v>150</v>
      </c>
      <c r="R1042" s="183"/>
      <c r="S1042" s="108"/>
      <c r="T1042" s="108"/>
      <c r="U1042" s="1"/>
      <c r="V1042" s="108"/>
      <c r="W1042" s="1"/>
      <c r="X1042" s="1"/>
      <c r="Y1042" s="99"/>
    </row>
    <row r="1043" spans="1:27" ht="30" x14ac:dyDescent="0.25">
      <c r="A1043" s="103" t="s">
        <v>1915</v>
      </c>
      <c r="B1043" s="72"/>
      <c r="C1043" s="72"/>
      <c r="D1043" s="104"/>
      <c r="E1043" s="39"/>
      <c r="F1043" s="47" t="s">
        <v>3526</v>
      </c>
      <c r="G1043" s="41" t="s">
        <v>1339</v>
      </c>
      <c r="H1043" s="40" t="s">
        <v>9</v>
      </c>
      <c r="I1043" s="43">
        <v>12</v>
      </c>
      <c r="J1043" s="44">
        <v>43009</v>
      </c>
      <c r="K1043" s="105">
        <v>43009</v>
      </c>
      <c r="L1043" s="105">
        <v>43100</v>
      </c>
      <c r="M1043" s="42">
        <v>1</v>
      </c>
      <c r="N1043" s="48">
        <v>0.27</v>
      </c>
      <c r="O1043" s="106">
        <v>0.03</v>
      </c>
      <c r="P1043" s="42">
        <f t="shared" si="61"/>
        <v>0.30000000000000004</v>
      </c>
      <c r="Q1043" s="42">
        <f t="shared" si="62"/>
        <v>30.000000000000004</v>
      </c>
      <c r="R1043" s="183" t="s">
        <v>8260</v>
      </c>
      <c r="S1043" s="108"/>
      <c r="T1043" s="108"/>
      <c r="U1043" s="1"/>
      <c r="V1043" s="108"/>
      <c r="W1043" s="1"/>
      <c r="X1043" s="1"/>
      <c r="Y1043" s="99"/>
    </row>
    <row r="1044" spans="1:27" ht="30" x14ac:dyDescent="0.25">
      <c r="A1044" s="103" t="s">
        <v>1915</v>
      </c>
      <c r="B1044" s="72"/>
      <c r="C1044" s="72"/>
      <c r="D1044" s="104"/>
      <c r="E1044" s="39"/>
      <c r="F1044" s="47" t="s">
        <v>3527</v>
      </c>
      <c r="G1044" s="41" t="s">
        <v>1340</v>
      </c>
      <c r="H1044" s="40" t="s">
        <v>9</v>
      </c>
      <c r="I1044" s="43">
        <v>12</v>
      </c>
      <c r="J1044" s="44">
        <v>43009</v>
      </c>
      <c r="K1044" s="105">
        <v>43009</v>
      </c>
      <c r="L1044" s="105">
        <v>43100</v>
      </c>
      <c r="M1044" s="42">
        <v>1</v>
      </c>
      <c r="N1044" s="48">
        <v>0.12</v>
      </c>
      <c r="O1044" s="106">
        <v>0.88</v>
      </c>
      <c r="P1044" s="42">
        <f t="shared" si="61"/>
        <v>1</v>
      </c>
      <c r="Q1044" s="42">
        <f t="shared" si="62"/>
        <v>100</v>
      </c>
      <c r="R1044" s="183" t="s">
        <v>8260</v>
      </c>
      <c r="S1044" s="108"/>
      <c r="T1044" s="108"/>
      <c r="U1044" s="1"/>
      <c r="V1044" s="108"/>
      <c r="W1044" s="1"/>
      <c r="X1044" s="1"/>
      <c r="Y1044" s="99"/>
    </row>
    <row r="1045" spans="1:27" ht="30" x14ac:dyDescent="0.25">
      <c r="A1045" s="103" t="s">
        <v>1915</v>
      </c>
      <c r="B1045" s="72"/>
      <c r="C1045" s="72"/>
      <c r="D1045" s="104"/>
      <c r="E1045" s="39"/>
      <c r="F1045" s="47" t="s">
        <v>3528</v>
      </c>
      <c r="G1045" s="41" t="s">
        <v>1341</v>
      </c>
      <c r="H1045" s="40" t="s">
        <v>9</v>
      </c>
      <c r="I1045" s="43">
        <v>12</v>
      </c>
      <c r="J1045" s="44">
        <v>43009</v>
      </c>
      <c r="K1045" s="105">
        <v>43009</v>
      </c>
      <c r="L1045" s="105">
        <v>43100</v>
      </c>
      <c r="M1045" s="42">
        <v>1</v>
      </c>
      <c r="N1045" s="48">
        <v>0.27</v>
      </c>
      <c r="O1045" s="106">
        <v>0.03</v>
      </c>
      <c r="P1045" s="42">
        <f t="shared" si="61"/>
        <v>0.30000000000000004</v>
      </c>
      <c r="Q1045" s="42">
        <f t="shared" si="62"/>
        <v>30.000000000000004</v>
      </c>
      <c r="R1045" s="183" t="s">
        <v>8260</v>
      </c>
      <c r="S1045" s="108"/>
      <c r="T1045" s="108"/>
      <c r="U1045" s="1"/>
      <c r="V1045" s="108"/>
      <c r="W1045" s="1"/>
      <c r="X1045" s="1"/>
      <c r="Y1045" s="99"/>
    </row>
    <row r="1046" spans="1:27" ht="30" x14ac:dyDescent="0.25">
      <c r="A1046" s="103" t="s">
        <v>1915</v>
      </c>
      <c r="B1046" s="72"/>
      <c r="C1046" s="72"/>
      <c r="D1046" s="104"/>
      <c r="E1046" s="39"/>
      <c r="F1046" s="47" t="s">
        <v>3529</v>
      </c>
      <c r="G1046" s="41" t="s">
        <v>1342</v>
      </c>
      <c r="H1046" s="40" t="s">
        <v>9</v>
      </c>
      <c r="I1046" s="43">
        <v>12</v>
      </c>
      <c r="J1046" s="44">
        <v>43009</v>
      </c>
      <c r="K1046" s="105">
        <v>43009</v>
      </c>
      <c r="L1046" s="105">
        <v>43100</v>
      </c>
      <c r="M1046" s="42">
        <v>1</v>
      </c>
      <c r="N1046" s="48">
        <v>0.12</v>
      </c>
      <c r="O1046" s="106">
        <v>0.88</v>
      </c>
      <c r="P1046" s="42">
        <f t="shared" si="61"/>
        <v>1</v>
      </c>
      <c r="Q1046" s="42">
        <f t="shared" si="62"/>
        <v>100</v>
      </c>
      <c r="R1046" s="183" t="s">
        <v>8260</v>
      </c>
      <c r="S1046" s="108"/>
      <c r="T1046" s="108"/>
      <c r="U1046" s="1"/>
      <c r="V1046" s="108"/>
      <c r="W1046" s="1"/>
      <c r="X1046" s="1"/>
      <c r="Y1046" s="99"/>
    </row>
    <row r="1047" spans="1:27" ht="30" x14ac:dyDescent="0.25">
      <c r="A1047" s="103" t="s">
        <v>1915</v>
      </c>
      <c r="B1047" s="72"/>
      <c r="C1047" s="72"/>
      <c r="D1047" s="104"/>
      <c r="E1047" s="39"/>
      <c r="F1047" s="47" t="s">
        <v>3625</v>
      </c>
      <c r="G1047" s="41" t="s">
        <v>1332</v>
      </c>
      <c r="H1047" s="40" t="s">
        <v>3521</v>
      </c>
      <c r="I1047" s="43">
        <v>12</v>
      </c>
      <c r="J1047" s="44">
        <v>43009</v>
      </c>
      <c r="K1047" s="105">
        <v>43009</v>
      </c>
      <c r="L1047" s="105">
        <v>43100</v>
      </c>
      <c r="M1047" s="42">
        <v>3</v>
      </c>
      <c r="N1047" s="48">
        <v>3</v>
      </c>
      <c r="O1047" s="106">
        <v>0</v>
      </c>
      <c r="P1047" s="42">
        <f t="shared" si="61"/>
        <v>3</v>
      </c>
      <c r="Q1047" s="42">
        <f t="shared" si="62"/>
        <v>100</v>
      </c>
      <c r="R1047" s="183"/>
      <c r="S1047" s="108"/>
      <c r="T1047" s="108"/>
      <c r="U1047" s="1"/>
      <c r="V1047" s="108"/>
      <c r="W1047" s="1"/>
      <c r="X1047" s="1"/>
      <c r="Y1047" s="99"/>
    </row>
    <row r="1048" spans="1:27" s="260" customFormat="1" ht="30" x14ac:dyDescent="0.25">
      <c r="A1048" s="103" t="s">
        <v>1915</v>
      </c>
      <c r="B1048" s="250" t="s">
        <v>3839</v>
      </c>
      <c r="C1048" s="250" t="s">
        <v>1343</v>
      </c>
      <c r="D1048" s="251" t="s">
        <v>1818</v>
      </c>
      <c r="E1048" s="252" t="s">
        <v>3840</v>
      </c>
      <c r="F1048" s="253" t="s">
        <v>3622</v>
      </c>
      <c r="G1048" s="63" t="s">
        <v>1344</v>
      </c>
      <c r="H1048" s="254" t="s">
        <v>9</v>
      </c>
      <c r="I1048" s="255">
        <v>12</v>
      </c>
      <c r="J1048" s="256">
        <v>43009</v>
      </c>
      <c r="K1048" s="257">
        <v>43009</v>
      </c>
      <c r="L1048" s="257">
        <v>43100</v>
      </c>
      <c r="M1048" s="64">
        <v>10</v>
      </c>
      <c r="N1048" s="249">
        <v>7</v>
      </c>
      <c r="O1048" s="258">
        <v>3</v>
      </c>
      <c r="P1048" s="259">
        <f t="shared" si="61"/>
        <v>10</v>
      </c>
      <c r="Q1048" s="42">
        <f t="shared" si="62"/>
        <v>100</v>
      </c>
      <c r="R1048" s="183"/>
      <c r="S1048" s="108">
        <f>VLOOKUP(C1048,'[7]Sumado depto y gestion incorp1'!$A$2:$C$297,3,FALSE)</f>
        <v>450000000</v>
      </c>
      <c r="T1048" s="108">
        <f>VLOOKUP(C1048,'[7]Sumado depto y gestion incorp1'!$A$2:$D$297,4,FALSE)</f>
        <v>69843400</v>
      </c>
      <c r="U1048" s="1">
        <f>VLOOKUP(C1048,'[7]Sumado depto y gestion incorp1'!$A$2:$F$297,6,FALSE)</f>
        <v>449999846</v>
      </c>
      <c r="V1048" s="108">
        <f>VLOOKUP(C1048,'[7]Sumado depto y gestion incorp1'!$A$2:$G$297,7,FALSE)</f>
        <v>69843400</v>
      </c>
      <c r="W1048" s="1">
        <f t="shared" si="63"/>
        <v>519843400</v>
      </c>
      <c r="X1048" s="1">
        <f t="shared" si="64"/>
        <v>519843246</v>
      </c>
      <c r="Y1048" s="99"/>
      <c r="AA1048" s="261"/>
    </row>
    <row r="1049" spans="1:27" ht="30" x14ac:dyDescent="0.25">
      <c r="A1049" s="103" t="s">
        <v>1915</v>
      </c>
      <c r="B1049" s="72"/>
      <c r="C1049" s="72"/>
      <c r="D1049" s="104"/>
      <c r="E1049" s="39"/>
      <c r="F1049" s="47" t="s">
        <v>3623</v>
      </c>
      <c r="G1049" s="41" t="s">
        <v>1345</v>
      </c>
      <c r="H1049" s="40" t="s">
        <v>9</v>
      </c>
      <c r="I1049" s="43">
        <v>12</v>
      </c>
      <c r="J1049" s="44">
        <v>43009</v>
      </c>
      <c r="K1049" s="105">
        <v>43009</v>
      </c>
      <c r="L1049" s="105">
        <v>43100</v>
      </c>
      <c r="M1049" s="42">
        <v>1</v>
      </c>
      <c r="N1049" s="48">
        <v>1</v>
      </c>
      <c r="O1049" s="106">
        <v>0</v>
      </c>
      <c r="P1049" s="42">
        <f t="shared" si="61"/>
        <v>1</v>
      </c>
      <c r="Q1049" s="42">
        <f t="shared" si="62"/>
        <v>100</v>
      </c>
      <c r="R1049" s="183" t="s">
        <v>8261</v>
      </c>
      <c r="S1049" s="108"/>
      <c r="T1049" s="108"/>
      <c r="U1049" s="1"/>
      <c r="V1049" s="108"/>
      <c r="W1049" s="1"/>
      <c r="X1049" s="1"/>
      <c r="Y1049" s="99"/>
    </row>
    <row r="1050" spans="1:27" ht="30" x14ac:dyDescent="0.25">
      <c r="A1050" s="103" t="s">
        <v>1915</v>
      </c>
      <c r="B1050" s="72"/>
      <c r="C1050" s="72"/>
      <c r="D1050" s="104"/>
      <c r="E1050" s="39"/>
      <c r="F1050" s="47" t="s">
        <v>3624</v>
      </c>
      <c r="G1050" s="41" t="s">
        <v>1346</v>
      </c>
      <c r="H1050" s="40" t="s">
        <v>9</v>
      </c>
      <c r="I1050" s="43">
        <v>12</v>
      </c>
      <c r="J1050" s="44">
        <v>43009</v>
      </c>
      <c r="K1050" s="105">
        <v>43009</v>
      </c>
      <c r="L1050" s="105">
        <v>43100</v>
      </c>
      <c r="M1050" s="42">
        <v>10</v>
      </c>
      <c r="N1050" s="48">
        <v>16</v>
      </c>
      <c r="O1050" s="106">
        <v>14</v>
      </c>
      <c r="P1050" s="42">
        <f t="shared" si="61"/>
        <v>30</v>
      </c>
      <c r="Q1050" s="42">
        <f t="shared" si="62"/>
        <v>300</v>
      </c>
      <c r="R1050" s="183"/>
      <c r="S1050" s="108"/>
      <c r="T1050" s="108"/>
      <c r="U1050" s="1"/>
      <c r="V1050" s="108"/>
      <c r="W1050" s="1"/>
      <c r="X1050" s="1"/>
      <c r="Y1050" s="99"/>
    </row>
    <row r="1051" spans="1:27" s="260" customFormat="1" ht="30" x14ac:dyDescent="0.25">
      <c r="A1051" s="103" t="s">
        <v>1915</v>
      </c>
      <c r="B1051" s="250"/>
      <c r="C1051" s="250"/>
      <c r="D1051" s="251"/>
      <c r="E1051" s="252"/>
      <c r="F1051" s="253" t="s">
        <v>3625</v>
      </c>
      <c r="G1051" s="63" t="s">
        <v>1347</v>
      </c>
      <c r="H1051" s="254" t="s">
        <v>9</v>
      </c>
      <c r="I1051" s="255">
        <v>12</v>
      </c>
      <c r="J1051" s="256">
        <v>43009</v>
      </c>
      <c r="K1051" s="257">
        <v>43009</v>
      </c>
      <c r="L1051" s="257">
        <v>43100</v>
      </c>
      <c r="M1051" s="259">
        <v>1</v>
      </c>
      <c r="N1051" s="249">
        <v>10</v>
      </c>
      <c r="O1051" s="258">
        <v>1</v>
      </c>
      <c r="P1051" s="259">
        <f t="shared" si="61"/>
        <v>11</v>
      </c>
      <c r="Q1051" s="42">
        <f t="shared" si="62"/>
        <v>1100</v>
      </c>
      <c r="R1051" s="183" t="s">
        <v>8262</v>
      </c>
      <c r="S1051" s="108"/>
      <c r="T1051" s="108"/>
      <c r="U1051" s="1"/>
      <c r="V1051" s="108"/>
      <c r="W1051" s="1"/>
      <c r="X1051" s="1"/>
      <c r="Y1051" s="99"/>
      <c r="AA1051" s="261"/>
    </row>
    <row r="1052" spans="1:27" s="260" customFormat="1" ht="30" x14ac:dyDescent="0.25">
      <c r="A1052" s="103" t="s">
        <v>1915</v>
      </c>
      <c r="B1052" s="250"/>
      <c r="C1052" s="250"/>
      <c r="D1052" s="251"/>
      <c r="E1052" s="252"/>
      <c r="F1052" s="253" t="s">
        <v>3626</v>
      </c>
      <c r="G1052" s="63" t="s">
        <v>1348</v>
      </c>
      <c r="H1052" s="254" t="s">
        <v>9</v>
      </c>
      <c r="I1052" s="255">
        <v>12</v>
      </c>
      <c r="J1052" s="256">
        <v>43009</v>
      </c>
      <c r="K1052" s="257">
        <v>43009</v>
      </c>
      <c r="L1052" s="257">
        <v>43100</v>
      </c>
      <c r="M1052" s="259">
        <v>1</v>
      </c>
      <c r="N1052" s="249">
        <v>2</v>
      </c>
      <c r="O1052" s="258">
        <v>1</v>
      </c>
      <c r="P1052" s="259">
        <f t="shared" si="61"/>
        <v>3</v>
      </c>
      <c r="Q1052" s="42">
        <f t="shared" si="62"/>
        <v>300</v>
      </c>
      <c r="R1052" s="183" t="s">
        <v>8262</v>
      </c>
      <c r="S1052" s="108"/>
      <c r="T1052" s="108"/>
      <c r="U1052" s="1"/>
      <c r="V1052" s="108"/>
      <c r="W1052" s="1"/>
      <c r="X1052" s="1"/>
      <c r="Y1052" s="99"/>
      <c r="AA1052" s="261"/>
    </row>
    <row r="1053" spans="1:27" ht="30" x14ac:dyDescent="0.25">
      <c r="A1053" s="103" t="s">
        <v>1915</v>
      </c>
      <c r="B1053" s="72"/>
      <c r="C1053" s="72"/>
      <c r="D1053" s="104"/>
      <c r="E1053" s="39"/>
      <c r="F1053" s="47" t="s">
        <v>3627</v>
      </c>
      <c r="G1053" s="41" t="s">
        <v>1349</v>
      </c>
      <c r="H1053" s="40" t="s">
        <v>9</v>
      </c>
      <c r="I1053" s="43">
        <v>12</v>
      </c>
      <c r="J1053" s="44">
        <v>43009</v>
      </c>
      <c r="K1053" s="105">
        <v>43009</v>
      </c>
      <c r="L1053" s="105">
        <v>43100</v>
      </c>
      <c r="M1053" s="42">
        <v>1</v>
      </c>
      <c r="N1053" s="48">
        <v>3</v>
      </c>
      <c r="O1053" s="106">
        <v>0</v>
      </c>
      <c r="P1053" s="42">
        <f t="shared" si="61"/>
        <v>3</v>
      </c>
      <c r="Q1053" s="42">
        <f t="shared" si="62"/>
        <v>300</v>
      </c>
      <c r="R1053" s="183" t="s">
        <v>8263</v>
      </c>
      <c r="S1053" s="108"/>
      <c r="T1053" s="108"/>
      <c r="U1053" s="1"/>
      <c r="V1053" s="108"/>
      <c r="W1053" s="1"/>
      <c r="X1053" s="1"/>
      <c r="Y1053" s="99"/>
    </row>
    <row r="1054" spans="1:27" ht="30" x14ac:dyDescent="0.25">
      <c r="A1054" s="103" t="s">
        <v>1915</v>
      </c>
      <c r="B1054" s="72"/>
      <c r="C1054" s="72"/>
      <c r="D1054" s="104"/>
      <c r="E1054" s="39"/>
      <c r="F1054" s="47" t="s">
        <v>3628</v>
      </c>
      <c r="G1054" s="41" t="s">
        <v>1350</v>
      </c>
      <c r="H1054" s="40" t="s">
        <v>9</v>
      </c>
      <c r="I1054" s="43">
        <v>12</v>
      </c>
      <c r="J1054" s="44">
        <v>43009</v>
      </c>
      <c r="K1054" s="105">
        <v>43009</v>
      </c>
      <c r="L1054" s="105">
        <v>43100</v>
      </c>
      <c r="M1054" s="42">
        <v>1</v>
      </c>
      <c r="N1054" s="48">
        <v>3</v>
      </c>
      <c r="O1054" s="106">
        <v>3</v>
      </c>
      <c r="P1054" s="42">
        <f t="shared" si="61"/>
        <v>6</v>
      </c>
      <c r="Q1054" s="42">
        <f t="shared" si="62"/>
        <v>600</v>
      </c>
      <c r="R1054" s="183" t="s">
        <v>8263</v>
      </c>
      <c r="S1054" s="108"/>
      <c r="T1054" s="108"/>
      <c r="U1054" s="1"/>
      <c r="V1054" s="108"/>
      <c r="W1054" s="1"/>
      <c r="X1054" s="1"/>
      <c r="Y1054" s="99"/>
    </row>
    <row r="1055" spans="1:27" s="260" customFormat="1" ht="30" x14ac:dyDescent="0.25">
      <c r="A1055" s="103" t="s">
        <v>1915</v>
      </c>
      <c r="B1055" s="250"/>
      <c r="C1055" s="250"/>
      <c r="D1055" s="251"/>
      <c r="E1055" s="252"/>
      <c r="F1055" s="253" t="s">
        <v>3796</v>
      </c>
      <c r="G1055" s="63" t="s">
        <v>1351</v>
      </c>
      <c r="H1055" s="254" t="s">
        <v>9</v>
      </c>
      <c r="I1055" s="255">
        <v>12</v>
      </c>
      <c r="J1055" s="256">
        <v>43009</v>
      </c>
      <c r="K1055" s="257">
        <v>43009</v>
      </c>
      <c r="L1055" s="257">
        <v>43100</v>
      </c>
      <c r="M1055" s="259">
        <v>1</v>
      </c>
      <c r="N1055" s="249">
        <v>191</v>
      </c>
      <c r="O1055" s="258">
        <v>45</v>
      </c>
      <c r="P1055" s="259">
        <f t="shared" si="61"/>
        <v>236</v>
      </c>
      <c r="Q1055" s="42">
        <f t="shared" si="62"/>
        <v>23600</v>
      </c>
      <c r="R1055" s="183" t="s">
        <v>8264</v>
      </c>
      <c r="S1055" s="108"/>
      <c r="T1055" s="108"/>
      <c r="U1055" s="1"/>
      <c r="V1055" s="108"/>
      <c r="W1055" s="1"/>
      <c r="X1055" s="1"/>
      <c r="Y1055" s="99"/>
      <c r="AA1055" s="261"/>
    </row>
    <row r="1056" spans="1:27" s="260" customFormat="1" ht="30" x14ac:dyDescent="0.25">
      <c r="A1056" s="103" t="s">
        <v>1915</v>
      </c>
      <c r="B1056" s="250"/>
      <c r="C1056" s="250"/>
      <c r="D1056" s="251"/>
      <c r="E1056" s="252"/>
      <c r="F1056" s="253" t="s">
        <v>3705</v>
      </c>
      <c r="G1056" s="63" t="s">
        <v>1352</v>
      </c>
      <c r="H1056" s="254" t="s">
        <v>9</v>
      </c>
      <c r="I1056" s="255">
        <v>12</v>
      </c>
      <c r="J1056" s="256">
        <v>43009</v>
      </c>
      <c r="K1056" s="257">
        <v>43009</v>
      </c>
      <c r="L1056" s="257">
        <v>43100</v>
      </c>
      <c r="M1056" s="259">
        <v>1</v>
      </c>
      <c r="N1056" s="249">
        <v>0.7</v>
      </c>
      <c r="O1056" s="258">
        <v>0.3</v>
      </c>
      <c r="P1056" s="259">
        <f t="shared" si="61"/>
        <v>1</v>
      </c>
      <c r="Q1056" s="42">
        <f t="shared" si="62"/>
        <v>100</v>
      </c>
      <c r="R1056" s="183"/>
      <c r="S1056" s="108"/>
      <c r="T1056" s="108"/>
      <c r="U1056" s="1"/>
      <c r="V1056" s="108"/>
      <c r="W1056" s="1"/>
      <c r="X1056" s="1"/>
      <c r="Y1056" s="99"/>
      <c r="AA1056" s="261"/>
    </row>
    <row r="1057" spans="1:27" s="260" customFormat="1" ht="30" x14ac:dyDescent="0.25">
      <c r="A1057" s="103" t="s">
        <v>1915</v>
      </c>
      <c r="B1057" s="250"/>
      <c r="C1057" s="250"/>
      <c r="D1057" s="251"/>
      <c r="E1057" s="252"/>
      <c r="F1057" s="253" t="s">
        <v>3797</v>
      </c>
      <c r="G1057" s="63" t="s">
        <v>1353</v>
      </c>
      <c r="H1057" s="254" t="s">
        <v>9</v>
      </c>
      <c r="I1057" s="255">
        <v>12</v>
      </c>
      <c r="J1057" s="256">
        <v>43009</v>
      </c>
      <c r="K1057" s="257">
        <v>43009</v>
      </c>
      <c r="L1057" s="257">
        <v>43100</v>
      </c>
      <c r="M1057" s="259">
        <v>1</v>
      </c>
      <c r="N1057" s="249">
        <v>9</v>
      </c>
      <c r="O1057" s="258">
        <v>5</v>
      </c>
      <c r="P1057" s="259">
        <f t="shared" si="61"/>
        <v>14</v>
      </c>
      <c r="Q1057" s="42">
        <f t="shared" si="62"/>
        <v>1400</v>
      </c>
      <c r="R1057" s="183" t="s">
        <v>8265</v>
      </c>
      <c r="S1057" s="108"/>
      <c r="T1057" s="108"/>
      <c r="U1057" s="1"/>
      <c r="V1057" s="108"/>
      <c r="W1057" s="1"/>
      <c r="X1057" s="1"/>
      <c r="Y1057" s="99"/>
      <c r="AA1057" s="261"/>
    </row>
    <row r="1058" spans="1:27" s="260" customFormat="1" ht="30" x14ac:dyDescent="0.25">
      <c r="A1058" s="103" t="s">
        <v>1915</v>
      </c>
      <c r="B1058" s="250"/>
      <c r="C1058" s="250"/>
      <c r="D1058" s="251"/>
      <c r="E1058" s="252"/>
      <c r="F1058" s="253" t="s">
        <v>3798</v>
      </c>
      <c r="G1058" s="63" t="s">
        <v>1354</v>
      </c>
      <c r="H1058" s="254" t="s">
        <v>9</v>
      </c>
      <c r="I1058" s="255">
        <v>12</v>
      </c>
      <c r="J1058" s="256">
        <v>43009</v>
      </c>
      <c r="K1058" s="257">
        <v>43009</v>
      </c>
      <c r="L1058" s="257">
        <v>43100</v>
      </c>
      <c r="M1058" s="259">
        <v>1</v>
      </c>
      <c r="N1058" s="249">
        <v>0.05</v>
      </c>
      <c r="O1058" s="262">
        <v>0.95</v>
      </c>
      <c r="P1058" s="259">
        <f t="shared" si="61"/>
        <v>1</v>
      </c>
      <c r="Q1058" s="42">
        <f t="shared" si="62"/>
        <v>100</v>
      </c>
      <c r="R1058" s="183"/>
      <c r="S1058" s="108"/>
      <c r="T1058" s="108"/>
      <c r="U1058" s="1"/>
      <c r="V1058" s="108"/>
      <c r="W1058" s="1"/>
      <c r="X1058" s="1"/>
      <c r="Y1058" s="99"/>
      <c r="AA1058" s="261"/>
    </row>
    <row r="1059" spans="1:27" s="260" customFormat="1" ht="30" x14ac:dyDescent="0.25">
      <c r="A1059" s="103" t="s">
        <v>1915</v>
      </c>
      <c r="B1059" s="250"/>
      <c r="C1059" s="250"/>
      <c r="D1059" s="251"/>
      <c r="E1059" s="252"/>
      <c r="F1059" s="253" t="s">
        <v>3799</v>
      </c>
      <c r="G1059" s="63" t="s">
        <v>1355</v>
      </c>
      <c r="H1059" s="254" t="s">
        <v>9</v>
      </c>
      <c r="I1059" s="255">
        <v>12</v>
      </c>
      <c r="J1059" s="256">
        <v>43009</v>
      </c>
      <c r="K1059" s="257">
        <v>43009</v>
      </c>
      <c r="L1059" s="257">
        <v>43100</v>
      </c>
      <c r="M1059" s="259">
        <v>1</v>
      </c>
      <c r="N1059" s="249">
        <v>10</v>
      </c>
      <c r="O1059" s="258">
        <v>1</v>
      </c>
      <c r="P1059" s="259">
        <f t="shared" si="61"/>
        <v>11</v>
      </c>
      <c r="Q1059" s="42">
        <f t="shared" si="62"/>
        <v>1100</v>
      </c>
      <c r="R1059" s="183" t="s">
        <v>8266</v>
      </c>
      <c r="S1059" s="108"/>
      <c r="T1059" s="108"/>
      <c r="U1059" s="1"/>
      <c r="V1059" s="108"/>
      <c r="W1059" s="1"/>
      <c r="X1059" s="1"/>
      <c r="Y1059" s="99"/>
      <c r="AA1059" s="261"/>
    </row>
    <row r="1060" spans="1:27" s="260" customFormat="1" ht="30" x14ac:dyDescent="0.25">
      <c r="A1060" s="103" t="s">
        <v>1915</v>
      </c>
      <c r="B1060" s="250"/>
      <c r="C1060" s="250"/>
      <c r="D1060" s="251"/>
      <c r="E1060" s="252"/>
      <c r="F1060" s="253" t="s">
        <v>3800</v>
      </c>
      <c r="G1060" s="63" t="s">
        <v>1356</v>
      </c>
      <c r="H1060" s="254" t="s">
        <v>9</v>
      </c>
      <c r="I1060" s="255">
        <v>12</v>
      </c>
      <c r="J1060" s="256">
        <v>43009</v>
      </c>
      <c r="K1060" s="257">
        <v>43009</v>
      </c>
      <c r="L1060" s="257">
        <v>43100</v>
      </c>
      <c r="M1060" s="259">
        <v>1</v>
      </c>
      <c r="N1060" s="249">
        <v>2</v>
      </c>
      <c r="O1060" s="258">
        <v>1</v>
      </c>
      <c r="P1060" s="259">
        <f t="shared" ref="P1060:P1123" si="65">N1060+O1060</f>
        <v>3</v>
      </c>
      <c r="Q1060" s="42">
        <f t="shared" si="62"/>
        <v>300</v>
      </c>
      <c r="R1060" s="183" t="s">
        <v>8267</v>
      </c>
      <c r="S1060" s="108"/>
      <c r="T1060" s="108"/>
      <c r="U1060" s="1"/>
      <c r="V1060" s="108"/>
      <c r="W1060" s="1"/>
      <c r="X1060" s="1"/>
      <c r="Y1060" s="99"/>
      <c r="AA1060" s="261"/>
    </row>
    <row r="1061" spans="1:27" ht="30" x14ac:dyDescent="0.25">
      <c r="A1061" s="103" t="s">
        <v>1915</v>
      </c>
      <c r="B1061" s="72"/>
      <c r="C1061" s="72"/>
      <c r="D1061" s="104"/>
      <c r="E1061" s="39"/>
      <c r="F1061" s="47" t="s">
        <v>3801</v>
      </c>
      <c r="G1061" s="41" t="s">
        <v>1357</v>
      </c>
      <c r="H1061" s="40" t="s">
        <v>9</v>
      </c>
      <c r="I1061" s="43">
        <v>12</v>
      </c>
      <c r="J1061" s="44">
        <v>43009</v>
      </c>
      <c r="K1061" s="105">
        <v>43009</v>
      </c>
      <c r="L1061" s="105">
        <v>43100</v>
      </c>
      <c r="M1061" s="42">
        <v>1</v>
      </c>
      <c r="N1061" s="48">
        <v>1</v>
      </c>
      <c r="O1061" s="106">
        <v>0</v>
      </c>
      <c r="P1061" s="42">
        <f t="shared" si="65"/>
        <v>1</v>
      </c>
      <c r="Q1061" s="42">
        <f t="shared" si="62"/>
        <v>100</v>
      </c>
      <c r="R1061" s="183" t="s">
        <v>8268</v>
      </c>
      <c r="S1061" s="108"/>
      <c r="T1061" s="108"/>
      <c r="U1061" s="1"/>
      <c r="V1061" s="108"/>
      <c r="W1061" s="1"/>
      <c r="X1061" s="1"/>
      <c r="Y1061" s="99"/>
    </row>
    <row r="1062" spans="1:27" ht="30" x14ac:dyDescent="0.25">
      <c r="A1062" s="103" t="s">
        <v>1915</v>
      </c>
      <c r="B1062" s="72"/>
      <c r="C1062" s="72"/>
      <c r="D1062" s="104"/>
      <c r="E1062" s="39"/>
      <c r="F1062" s="47" t="s">
        <v>3562</v>
      </c>
      <c r="G1062" s="41" t="s">
        <v>1358</v>
      </c>
      <c r="H1062" s="40" t="s">
        <v>9</v>
      </c>
      <c r="I1062" s="43">
        <v>12</v>
      </c>
      <c r="J1062" s="44">
        <v>43009</v>
      </c>
      <c r="K1062" s="105">
        <v>43009</v>
      </c>
      <c r="L1062" s="105">
        <v>43100</v>
      </c>
      <c r="M1062" s="42">
        <v>1</v>
      </c>
      <c r="N1062" s="48">
        <v>3</v>
      </c>
      <c r="O1062" s="106">
        <v>3</v>
      </c>
      <c r="P1062" s="42">
        <f t="shared" si="65"/>
        <v>6</v>
      </c>
      <c r="Q1062" s="42">
        <f t="shared" si="62"/>
        <v>600</v>
      </c>
      <c r="R1062" s="183" t="s">
        <v>8269</v>
      </c>
      <c r="S1062" s="108"/>
      <c r="T1062" s="108"/>
      <c r="U1062" s="1"/>
      <c r="V1062" s="108"/>
      <c r="W1062" s="1"/>
      <c r="X1062" s="1"/>
      <c r="Y1062" s="99"/>
    </row>
    <row r="1063" spans="1:27" s="260" customFormat="1" ht="30" x14ac:dyDescent="0.25">
      <c r="A1063" s="103" t="s">
        <v>1915</v>
      </c>
      <c r="B1063" s="250"/>
      <c r="C1063" s="250"/>
      <c r="D1063" s="251"/>
      <c r="E1063" s="252"/>
      <c r="F1063" s="253" t="s">
        <v>3563</v>
      </c>
      <c r="G1063" s="63" t="s">
        <v>1359</v>
      </c>
      <c r="H1063" s="254" t="s">
        <v>9</v>
      </c>
      <c r="I1063" s="255">
        <v>12</v>
      </c>
      <c r="J1063" s="256">
        <v>43009</v>
      </c>
      <c r="K1063" s="257">
        <v>43009</v>
      </c>
      <c r="L1063" s="257">
        <v>43100</v>
      </c>
      <c r="M1063" s="259">
        <v>1</v>
      </c>
      <c r="N1063" s="249">
        <v>1</v>
      </c>
      <c r="O1063" s="258">
        <v>1</v>
      </c>
      <c r="P1063" s="259">
        <f t="shared" si="65"/>
        <v>2</v>
      </c>
      <c r="Q1063" s="42">
        <f t="shared" si="62"/>
        <v>200</v>
      </c>
      <c r="R1063" s="183" t="s">
        <v>8270</v>
      </c>
      <c r="S1063" s="108"/>
      <c r="T1063" s="108"/>
      <c r="U1063" s="1"/>
      <c r="V1063" s="108"/>
      <c r="W1063" s="1"/>
      <c r="X1063" s="1"/>
      <c r="Y1063" s="99"/>
      <c r="AA1063" s="261"/>
    </row>
    <row r="1064" spans="1:27" s="260" customFormat="1" ht="30" x14ac:dyDescent="0.25">
      <c r="A1064" s="103" t="s">
        <v>1915</v>
      </c>
      <c r="B1064" s="250"/>
      <c r="C1064" s="250"/>
      <c r="D1064" s="251"/>
      <c r="E1064" s="252"/>
      <c r="F1064" s="253" t="s">
        <v>3802</v>
      </c>
      <c r="G1064" s="63" t="s">
        <v>1360</v>
      </c>
      <c r="H1064" s="254" t="s">
        <v>9</v>
      </c>
      <c r="I1064" s="255">
        <v>12</v>
      </c>
      <c r="J1064" s="256">
        <v>43009</v>
      </c>
      <c r="K1064" s="257">
        <v>43009</v>
      </c>
      <c r="L1064" s="257">
        <v>43100</v>
      </c>
      <c r="M1064" s="64">
        <v>2</v>
      </c>
      <c r="N1064" s="249">
        <v>9</v>
      </c>
      <c r="O1064" s="258">
        <v>5</v>
      </c>
      <c r="P1064" s="259">
        <f t="shared" si="65"/>
        <v>14</v>
      </c>
      <c r="Q1064" s="42">
        <f t="shared" si="62"/>
        <v>700</v>
      </c>
      <c r="R1064" s="183"/>
      <c r="S1064" s="108"/>
      <c r="T1064" s="108"/>
      <c r="U1064" s="1"/>
      <c r="V1064" s="108"/>
      <c r="W1064" s="1"/>
      <c r="X1064" s="1"/>
      <c r="Y1064" s="99"/>
      <c r="AA1064" s="261"/>
    </row>
    <row r="1065" spans="1:27" s="260" customFormat="1" ht="30" x14ac:dyDescent="0.25">
      <c r="A1065" s="103" t="s">
        <v>1915</v>
      </c>
      <c r="B1065" s="250"/>
      <c r="C1065" s="250"/>
      <c r="D1065" s="251"/>
      <c r="E1065" s="252"/>
      <c r="F1065" s="253" t="s">
        <v>3803</v>
      </c>
      <c r="G1065" s="63" t="s">
        <v>1361</v>
      </c>
      <c r="H1065" s="254" t="s">
        <v>9</v>
      </c>
      <c r="I1065" s="255">
        <v>12</v>
      </c>
      <c r="J1065" s="256">
        <v>43009</v>
      </c>
      <c r="K1065" s="257">
        <v>43009</v>
      </c>
      <c r="L1065" s="257">
        <v>43100</v>
      </c>
      <c r="M1065" s="259">
        <v>2</v>
      </c>
      <c r="N1065" s="249">
        <v>10</v>
      </c>
      <c r="O1065" s="258">
        <v>1</v>
      </c>
      <c r="P1065" s="259">
        <f t="shared" si="65"/>
        <v>11</v>
      </c>
      <c r="Q1065" s="42">
        <f t="shared" si="62"/>
        <v>550</v>
      </c>
      <c r="R1065" s="183"/>
      <c r="S1065" s="108"/>
      <c r="T1065" s="108"/>
      <c r="U1065" s="1"/>
      <c r="V1065" s="108"/>
      <c r="W1065" s="1"/>
      <c r="X1065" s="1"/>
      <c r="Y1065" s="99"/>
      <c r="AA1065" s="261"/>
    </row>
    <row r="1066" spans="1:27" s="260" customFormat="1" ht="30" x14ac:dyDescent="0.25">
      <c r="A1066" s="103" t="s">
        <v>1915</v>
      </c>
      <c r="B1066" s="250"/>
      <c r="C1066" s="250"/>
      <c r="D1066" s="251"/>
      <c r="E1066" s="252"/>
      <c r="F1066" s="253" t="s">
        <v>3804</v>
      </c>
      <c r="G1066" s="63" t="s">
        <v>1362</v>
      </c>
      <c r="H1066" s="254" t="s">
        <v>9</v>
      </c>
      <c r="I1066" s="255">
        <v>12</v>
      </c>
      <c r="J1066" s="256">
        <v>43009</v>
      </c>
      <c r="K1066" s="257">
        <v>43009</v>
      </c>
      <c r="L1066" s="257">
        <v>43100</v>
      </c>
      <c r="M1066" s="259">
        <v>3</v>
      </c>
      <c r="N1066" s="249">
        <v>2</v>
      </c>
      <c r="O1066" s="258">
        <v>1</v>
      </c>
      <c r="P1066" s="259">
        <f t="shared" si="65"/>
        <v>3</v>
      </c>
      <c r="Q1066" s="42">
        <f t="shared" si="62"/>
        <v>100</v>
      </c>
      <c r="R1066" s="183"/>
      <c r="S1066" s="108"/>
      <c r="T1066" s="108"/>
      <c r="U1066" s="1"/>
      <c r="V1066" s="108"/>
      <c r="W1066" s="1"/>
      <c r="X1066" s="1"/>
      <c r="Y1066" s="99"/>
      <c r="AA1066" s="261"/>
    </row>
    <row r="1067" spans="1:27" ht="30" x14ac:dyDescent="0.25">
      <c r="A1067" s="103" t="s">
        <v>1915</v>
      </c>
      <c r="B1067" s="72"/>
      <c r="C1067" s="72"/>
      <c r="D1067" s="104"/>
      <c r="E1067" s="39"/>
      <c r="F1067" s="47" t="s">
        <v>3841</v>
      </c>
      <c r="G1067" s="41" t="s">
        <v>1363</v>
      </c>
      <c r="H1067" s="40" t="s">
        <v>9</v>
      </c>
      <c r="I1067" s="43">
        <v>12</v>
      </c>
      <c r="J1067" s="44">
        <v>43009</v>
      </c>
      <c r="K1067" s="105">
        <v>43009</v>
      </c>
      <c r="L1067" s="105">
        <v>43100</v>
      </c>
      <c r="M1067" s="42">
        <v>2</v>
      </c>
      <c r="N1067" s="48">
        <v>3</v>
      </c>
      <c r="O1067" s="106">
        <v>3</v>
      </c>
      <c r="P1067" s="42">
        <f t="shared" si="65"/>
        <v>6</v>
      </c>
      <c r="Q1067" s="42">
        <f t="shared" si="62"/>
        <v>300</v>
      </c>
      <c r="R1067" s="183"/>
      <c r="S1067" s="108"/>
      <c r="T1067" s="108"/>
      <c r="U1067" s="1"/>
      <c r="V1067" s="108"/>
      <c r="W1067" s="1"/>
      <c r="X1067" s="1"/>
      <c r="Y1067" s="99"/>
    </row>
    <row r="1068" spans="1:27" ht="30" x14ac:dyDescent="0.25">
      <c r="A1068" s="103" t="s">
        <v>1915</v>
      </c>
      <c r="B1068" s="72"/>
      <c r="C1068" s="72"/>
      <c r="D1068" s="104"/>
      <c r="E1068" s="39"/>
      <c r="F1068" s="47" t="s">
        <v>3842</v>
      </c>
      <c r="G1068" s="41" t="s">
        <v>1364</v>
      </c>
      <c r="H1068" s="40" t="s">
        <v>9</v>
      </c>
      <c r="I1068" s="43">
        <v>12</v>
      </c>
      <c r="J1068" s="44">
        <v>43009</v>
      </c>
      <c r="K1068" s="105">
        <v>43009</v>
      </c>
      <c r="L1068" s="105">
        <v>43100</v>
      </c>
      <c r="M1068" s="42">
        <v>1</v>
      </c>
      <c r="N1068" s="48">
        <v>3</v>
      </c>
      <c r="O1068" s="106">
        <v>0</v>
      </c>
      <c r="P1068" s="42">
        <f t="shared" si="65"/>
        <v>3</v>
      </c>
      <c r="Q1068" s="42">
        <f t="shared" si="62"/>
        <v>300</v>
      </c>
      <c r="R1068" s="183" t="s">
        <v>8271</v>
      </c>
      <c r="S1068" s="108"/>
      <c r="T1068" s="108"/>
      <c r="U1068" s="1"/>
      <c r="V1068" s="108"/>
      <c r="W1068" s="1"/>
      <c r="X1068" s="1"/>
      <c r="Y1068" s="99"/>
    </row>
    <row r="1069" spans="1:27" s="260" customFormat="1" ht="30" x14ac:dyDescent="0.25">
      <c r="A1069" s="103" t="s">
        <v>1915</v>
      </c>
      <c r="B1069" s="250"/>
      <c r="C1069" s="250"/>
      <c r="D1069" s="251"/>
      <c r="E1069" s="252"/>
      <c r="F1069" s="253" t="s">
        <v>3831</v>
      </c>
      <c r="G1069" s="63" t="s">
        <v>1365</v>
      </c>
      <c r="H1069" s="254" t="s">
        <v>9</v>
      </c>
      <c r="I1069" s="255">
        <v>12</v>
      </c>
      <c r="J1069" s="256">
        <v>43009</v>
      </c>
      <c r="K1069" s="257">
        <v>43009</v>
      </c>
      <c r="L1069" s="257">
        <v>43100</v>
      </c>
      <c r="M1069" s="64">
        <v>1</v>
      </c>
      <c r="N1069" s="249">
        <v>1</v>
      </c>
      <c r="O1069" s="258">
        <v>1</v>
      </c>
      <c r="P1069" s="259">
        <f t="shared" si="65"/>
        <v>2</v>
      </c>
      <c r="Q1069" s="42">
        <f t="shared" si="62"/>
        <v>200</v>
      </c>
      <c r="R1069" s="183"/>
      <c r="S1069" s="108"/>
      <c r="T1069" s="108"/>
      <c r="U1069" s="1"/>
      <c r="V1069" s="108"/>
      <c r="W1069" s="1"/>
      <c r="X1069" s="1"/>
      <c r="Y1069" s="99"/>
      <c r="AA1069" s="261"/>
    </row>
    <row r="1070" spans="1:27" s="260" customFormat="1" ht="30" x14ac:dyDescent="0.25">
      <c r="A1070" s="103" t="s">
        <v>1915</v>
      </c>
      <c r="B1070" s="250"/>
      <c r="C1070" s="250"/>
      <c r="D1070" s="251"/>
      <c r="E1070" s="252"/>
      <c r="F1070" s="253" t="s">
        <v>3832</v>
      </c>
      <c r="G1070" s="63" t="s">
        <v>1366</v>
      </c>
      <c r="H1070" s="254" t="s">
        <v>9</v>
      </c>
      <c r="I1070" s="255">
        <v>12</v>
      </c>
      <c r="J1070" s="256">
        <v>43009</v>
      </c>
      <c r="K1070" s="257">
        <v>43009</v>
      </c>
      <c r="L1070" s="257">
        <v>43100</v>
      </c>
      <c r="M1070" s="259">
        <v>1</v>
      </c>
      <c r="N1070" s="249">
        <v>191</v>
      </c>
      <c r="O1070" s="258">
        <v>45</v>
      </c>
      <c r="P1070" s="259">
        <f t="shared" si="65"/>
        <v>236</v>
      </c>
      <c r="Q1070" s="42">
        <f t="shared" si="62"/>
        <v>23600</v>
      </c>
      <c r="R1070" s="183" t="s">
        <v>8272</v>
      </c>
      <c r="S1070" s="108"/>
      <c r="T1070" s="108"/>
      <c r="U1070" s="1"/>
      <c r="V1070" s="108"/>
      <c r="W1070" s="1"/>
      <c r="X1070" s="1"/>
      <c r="Y1070" s="99"/>
      <c r="AA1070" s="261"/>
    </row>
    <row r="1071" spans="1:27" ht="30" x14ac:dyDescent="0.25">
      <c r="A1071" s="103" t="s">
        <v>1915</v>
      </c>
      <c r="B1071" s="72"/>
      <c r="C1071" s="72"/>
      <c r="D1071" s="104"/>
      <c r="E1071" s="39"/>
      <c r="F1071" s="47" t="s">
        <v>3843</v>
      </c>
      <c r="G1071" s="41" t="s">
        <v>1367</v>
      </c>
      <c r="H1071" s="40" t="s">
        <v>9</v>
      </c>
      <c r="I1071" s="43">
        <v>12</v>
      </c>
      <c r="J1071" s="44">
        <v>43009</v>
      </c>
      <c r="K1071" s="105">
        <v>43009</v>
      </c>
      <c r="L1071" s="105">
        <v>43100</v>
      </c>
      <c r="M1071" s="42">
        <v>1</v>
      </c>
      <c r="N1071" s="48">
        <v>1</v>
      </c>
      <c r="O1071" s="106">
        <v>0</v>
      </c>
      <c r="P1071" s="42">
        <f t="shared" si="65"/>
        <v>1</v>
      </c>
      <c r="Q1071" s="42">
        <f t="shared" si="62"/>
        <v>100</v>
      </c>
      <c r="R1071" s="183"/>
      <c r="S1071" s="108"/>
      <c r="T1071" s="108"/>
      <c r="U1071" s="1"/>
      <c r="V1071" s="108"/>
      <c r="W1071" s="1"/>
      <c r="X1071" s="1"/>
      <c r="Y1071" s="99"/>
    </row>
    <row r="1072" spans="1:27" ht="30" x14ac:dyDescent="0.25">
      <c r="A1072" s="103" t="s">
        <v>1915</v>
      </c>
      <c r="B1072" s="72"/>
      <c r="C1072" s="72"/>
      <c r="D1072" s="104"/>
      <c r="E1072" s="39"/>
      <c r="F1072" s="47" t="s">
        <v>3833</v>
      </c>
      <c r="G1072" s="41" t="s">
        <v>1368</v>
      </c>
      <c r="H1072" s="40" t="s">
        <v>9</v>
      </c>
      <c r="I1072" s="43">
        <v>12</v>
      </c>
      <c r="J1072" s="44">
        <v>43009</v>
      </c>
      <c r="K1072" s="105">
        <v>43009</v>
      </c>
      <c r="L1072" s="105">
        <v>43100</v>
      </c>
      <c r="M1072" s="42">
        <v>10</v>
      </c>
      <c r="N1072" s="48">
        <v>16</v>
      </c>
      <c r="O1072" s="106">
        <v>14</v>
      </c>
      <c r="P1072" s="42">
        <f t="shared" si="65"/>
        <v>30</v>
      </c>
      <c r="Q1072" s="42">
        <f t="shared" si="62"/>
        <v>300</v>
      </c>
      <c r="R1072" s="183"/>
      <c r="S1072" s="108"/>
      <c r="T1072" s="108"/>
      <c r="U1072" s="1"/>
      <c r="V1072" s="108"/>
      <c r="W1072" s="1"/>
      <c r="X1072" s="1"/>
      <c r="Y1072" s="99"/>
    </row>
    <row r="1073" spans="1:27" s="260" customFormat="1" ht="30" x14ac:dyDescent="0.25">
      <c r="A1073" s="103" t="s">
        <v>1915</v>
      </c>
      <c r="B1073" s="250"/>
      <c r="C1073" s="250"/>
      <c r="D1073" s="251"/>
      <c r="E1073" s="252"/>
      <c r="F1073" s="253" t="s">
        <v>3834</v>
      </c>
      <c r="G1073" s="63" t="s">
        <v>1369</v>
      </c>
      <c r="H1073" s="254" t="s">
        <v>9</v>
      </c>
      <c r="I1073" s="255">
        <v>12</v>
      </c>
      <c r="J1073" s="256">
        <v>43009</v>
      </c>
      <c r="K1073" s="257">
        <v>43009</v>
      </c>
      <c r="L1073" s="257">
        <v>43100</v>
      </c>
      <c r="M1073" s="259">
        <v>1</v>
      </c>
      <c r="N1073" s="249">
        <v>0.5</v>
      </c>
      <c r="O1073" s="258">
        <v>0.5</v>
      </c>
      <c r="P1073" s="259">
        <f t="shared" si="65"/>
        <v>1</v>
      </c>
      <c r="Q1073" s="42">
        <f t="shared" si="62"/>
        <v>100</v>
      </c>
      <c r="R1073" s="183"/>
      <c r="S1073" s="108"/>
      <c r="T1073" s="108"/>
      <c r="U1073" s="1"/>
      <c r="V1073" s="108"/>
      <c r="W1073" s="1"/>
      <c r="X1073" s="1"/>
      <c r="Y1073" s="99"/>
      <c r="AA1073" s="261"/>
    </row>
    <row r="1074" spans="1:27" s="260" customFormat="1" ht="30" x14ac:dyDescent="0.25">
      <c r="A1074" s="103" t="s">
        <v>1915</v>
      </c>
      <c r="B1074" s="250"/>
      <c r="C1074" s="250"/>
      <c r="D1074" s="251"/>
      <c r="E1074" s="252"/>
      <c r="F1074" s="253" t="s">
        <v>3844</v>
      </c>
      <c r="G1074" s="63" t="s">
        <v>1370</v>
      </c>
      <c r="H1074" s="254" t="s">
        <v>9</v>
      </c>
      <c r="I1074" s="255">
        <v>12</v>
      </c>
      <c r="J1074" s="256">
        <v>43009</v>
      </c>
      <c r="K1074" s="257">
        <v>43009</v>
      </c>
      <c r="L1074" s="257">
        <v>43100</v>
      </c>
      <c r="M1074" s="259">
        <v>20</v>
      </c>
      <c r="N1074" s="249">
        <v>191</v>
      </c>
      <c r="O1074" s="258">
        <v>45</v>
      </c>
      <c r="P1074" s="259">
        <f t="shared" si="65"/>
        <v>236</v>
      </c>
      <c r="Q1074" s="42">
        <f t="shared" si="62"/>
        <v>1180</v>
      </c>
      <c r="R1074" s="183"/>
      <c r="S1074" s="108"/>
      <c r="T1074" s="108"/>
      <c r="U1074" s="1"/>
      <c r="V1074" s="108"/>
      <c r="W1074" s="1"/>
      <c r="X1074" s="1"/>
      <c r="Y1074" s="99"/>
      <c r="AA1074" s="261"/>
    </row>
    <row r="1075" spans="1:27" ht="30" x14ac:dyDescent="0.25">
      <c r="A1075" s="103" t="s">
        <v>1915</v>
      </c>
      <c r="B1075" s="72"/>
      <c r="C1075" s="72"/>
      <c r="D1075" s="104"/>
      <c r="E1075" s="39"/>
      <c r="F1075" s="47" t="s">
        <v>3845</v>
      </c>
      <c r="G1075" s="41" t="s">
        <v>1371</v>
      </c>
      <c r="H1075" s="40" t="s">
        <v>9</v>
      </c>
      <c r="I1075" s="43">
        <v>12</v>
      </c>
      <c r="J1075" s="44">
        <v>43009</v>
      </c>
      <c r="K1075" s="105">
        <v>43009</v>
      </c>
      <c r="L1075" s="105">
        <v>43100</v>
      </c>
      <c r="M1075" s="58">
        <v>3</v>
      </c>
      <c r="N1075" s="48">
        <v>11</v>
      </c>
      <c r="O1075" s="106">
        <v>6</v>
      </c>
      <c r="P1075" s="42">
        <f t="shared" si="65"/>
        <v>17</v>
      </c>
      <c r="Q1075" s="42">
        <f t="shared" si="62"/>
        <v>566.66666666666674</v>
      </c>
      <c r="R1075" s="183"/>
      <c r="S1075" s="108"/>
      <c r="T1075" s="108"/>
      <c r="U1075" s="1"/>
      <c r="V1075" s="108"/>
      <c r="W1075" s="1"/>
      <c r="X1075" s="1"/>
      <c r="Y1075" s="99"/>
    </row>
    <row r="1076" spans="1:27" ht="30" x14ac:dyDescent="0.25">
      <c r="A1076" s="103" t="s">
        <v>1915</v>
      </c>
      <c r="B1076" s="72"/>
      <c r="C1076" s="72"/>
      <c r="D1076" s="104"/>
      <c r="E1076" s="39"/>
      <c r="F1076" s="47" t="s">
        <v>3846</v>
      </c>
      <c r="G1076" s="41" t="s">
        <v>1372</v>
      </c>
      <c r="H1076" s="40" t="s">
        <v>9</v>
      </c>
      <c r="I1076" s="43">
        <v>12</v>
      </c>
      <c r="J1076" s="44">
        <v>43009</v>
      </c>
      <c r="K1076" s="105">
        <v>43009</v>
      </c>
      <c r="L1076" s="105">
        <v>43100</v>
      </c>
      <c r="M1076" s="58">
        <v>3</v>
      </c>
      <c r="N1076" s="48">
        <v>11</v>
      </c>
      <c r="O1076" s="106">
        <v>6</v>
      </c>
      <c r="P1076" s="42">
        <f t="shared" si="65"/>
        <v>17</v>
      </c>
      <c r="Q1076" s="42">
        <f t="shared" si="62"/>
        <v>566.66666666666674</v>
      </c>
      <c r="R1076" s="183"/>
      <c r="S1076" s="108"/>
      <c r="T1076" s="108"/>
      <c r="U1076" s="1"/>
      <c r="V1076" s="108"/>
      <c r="W1076" s="1"/>
      <c r="X1076" s="1"/>
      <c r="Y1076" s="99"/>
    </row>
    <row r="1077" spans="1:27" s="260" customFormat="1" ht="30" x14ac:dyDescent="0.25">
      <c r="A1077" s="103" t="s">
        <v>1915</v>
      </c>
      <c r="B1077" s="250"/>
      <c r="C1077" s="250"/>
      <c r="D1077" s="251"/>
      <c r="E1077" s="252"/>
      <c r="F1077" s="253" t="s">
        <v>3847</v>
      </c>
      <c r="G1077" s="63" t="s">
        <v>1373</v>
      </c>
      <c r="H1077" s="254" t="s">
        <v>9</v>
      </c>
      <c r="I1077" s="255">
        <v>12</v>
      </c>
      <c r="J1077" s="256">
        <v>43009</v>
      </c>
      <c r="K1077" s="257">
        <v>43009</v>
      </c>
      <c r="L1077" s="257">
        <v>43100</v>
      </c>
      <c r="M1077" s="259">
        <v>2</v>
      </c>
      <c r="N1077" s="249">
        <v>9</v>
      </c>
      <c r="O1077" s="258">
        <v>5</v>
      </c>
      <c r="P1077" s="259">
        <f t="shared" si="65"/>
        <v>14</v>
      </c>
      <c r="Q1077" s="42">
        <f t="shared" si="62"/>
        <v>700</v>
      </c>
      <c r="R1077" s="183"/>
      <c r="S1077" s="108"/>
      <c r="T1077" s="108"/>
      <c r="U1077" s="1"/>
      <c r="V1077" s="108"/>
      <c r="W1077" s="1"/>
      <c r="X1077" s="1"/>
      <c r="Y1077" s="99"/>
      <c r="AA1077" s="261"/>
    </row>
    <row r="1078" spans="1:27" s="260" customFormat="1" ht="30" x14ac:dyDescent="0.25">
      <c r="A1078" s="103" t="s">
        <v>1915</v>
      </c>
      <c r="B1078" s="250"/>
      <c r="C1078" s="250"/>
      <c r="D1078" s="251"/>
      <c r="E1078" s="252"/>
      <c r="F1078" s="253" t="s">
        <v>3848</v>
      </c>
      <c r="G1078" s="63" t="s">
        <v>1374</v>
      </c>
      <c r="H1078" s="254" t="s">
        <v>9</v>
      </c>
      <c r="I1078" s="255">
        <v>12</v>
      </c>
      <c r="J1078" s="256">
        <v>43009</v>
      </c>
      <c r="K1078" s="257">
        <v>43009</v>
      </c>
      <c r="L1078" s="257">
        <v>43100</v>
      </c>
      <c r="M1078" s="259">
        <v>1</v>
      </c>
      <c r="N1078" s="249">
        <v>1</v>
      </c>
      <c r="O1078" s="258">
        <v>0</v>
      </c>
      <c r="P1078" s="259">
        <f t="shared" si="65"/>
        <v>1</v>
      </c>
      <c r="Q1078" s="42">
        <f t="shared" si="62"/>
        <v>100</v>
      </c>
      <c r="R1078" s="183" t="s">
        <v>8273</v>
      </c>
      <c r="S1078" s="108"/>
      <c r="T1078" s="108"/>
      <c r="U1078" s="1"/>
      <c r="V1078" s="108"/>
      <c r="W1078" s="1"/>
      <c r="X1078" s="1"/>
      <c r="Y1078" s="99"/>
      <c r="AA1078" s="261"/>
    </row>
    <row r="1079" spans="1:27" s="260" customFormat="1" ht="30" x14ac:dyDescent="0.25">
      <c r="A1079" s="103" t="s">
        <v>1915</v>
      </c>
      <c r="B1079" s="250"/>
      <c r="C1079" s="250"/>
      <c r="D1079" s="251"/>
      <c r="E1079" s="252"/>
      <c r="F1079" s="253" t="s">
        <v>3849</v>
      </c>
      <c r="G1079" s="63" t="s">
        <v>1375</v>
      </c>
      <c r="H1079" s="254" t="s">
        <v>9</v>
      </c>
      <c r="I1079" s="255">
        <v>12</v>
      </c>
      <c r="J1079" s="256">
        <v>43009</v>
      </c>
      <c r="K1079" s="257">
        <v>43009</v>
      </c>
      <c r="L1079" s="257">
        <v>43100</v>
      </c>
      <c r="M1079" s="259">
        <v>1</v>
      </c>
      <c r="N1079" s="249">
        <v>4.9999999999999996E-2</v>
      </c>
      <c r="O1079" s="263">
        <v>0.95</v>
      </c>
      <c r="P1079" s="259">
        <f t="shared" si="65"/>
        <v>1</v>
      </c>
      <c r="Q1079" s="42">
        <f t="shared" si="62"/>
        <v>100</v>
      </c>
      <c r="R1079" s="183"/>
      <c r="S1079" s="108"/>
      <c r="T1079" s="108"/>
      <c r="U1079" s="1"/>
      <c r="V1079" s="108"/>
      <c r="W1079" s="1"/>
      <c r="X1079" s="1"/>
      <c r="Y1079" s="99"/>
      <c r="AA1079" s="261"/>
    </row>
    <row r="1080" spans="1:27" s="260" customFormat="1" ht="30" x14ac:dyDescent="0.25">
      <c r="A1080" s="103" t="s">
        <v>1915</v>
      </c>
      <c r="B1080" s="250"/>
      <c r="C1080" s="250"/>
      <c r="D1080" s="251"/>
      <c r="E1080" s="252"/>
      <c r="F1080" s="253" t="s">
        <v>3552</v>
      </c>
      <c r="G1080" s="63" t="s">
        <v>1376</v>
      </c>
      <c r="H1080" s="254" t="s">
        <v>9</v>
      </c>
      <c r="I1080" s="255">
        <v>12</v>
      </c>
      <c r="J1080" s="256">
        <v>43009</v>
      </c>
      <c r="K1080" s="257">
        <v>43009</v>
      </c>
      <c r="L1080" s="257">
        <v>43100</v>
      </c>
      <c r="M1080" s="259">
        <v>1</v>
      </c>
      <c r="N1080" s="249">
        <v>7.0000000000000007E-2</v>
      </c>
      <c r="O1080" s="263">
        <v>0.93</v>
      </c>
      <c r="P1080" s="259">
        <f t="shared" si="65"/>
        <v>1</v>
      </c>
      <c r="Q1080" s="42">
        <f t="shared" si="62"/>
        <v>100</v>
      </c>
      <c r="R1080" s="183"/>
      <c r="S1080" s="108"/>
      <c r="T1080" s="108"/>
      <c r="U1080" s="1"/>
      <c r="V1080" s="108"/>
      <c r="W1080" s="1"/>
      <c r="X1080" s="1"/>
      <c r="Y1080" s="99"/>
      <c r="AA1080" s="261"/>
    </row>
    <row r="1081" spans="1:27" ht="30" x14ac:dyDescent="0.25">
      <c r="A1081" s="103" t="s">
        <v>1915</v>
      </c>
      <c r="B1081" s="72" t="s">
        <v>3850</v>
      </c>
      <c r="C1081" s="72" t="s">
        <v>1377</v>
      </c>
      <c r="D1081" s="104" t="s">
        <v>1819</v>
      </c>
      <c r="E1081" s="39" t="s">
        <v>3851</v>
      </c>
      <c r="F1081" s="47" t="s">
        <v>3494</v>
      </c>
      <c r="G1081" s="41" t="s">
        <v>1378</v>
      </c>
      <c r="H1081" s="40" t="s">
        <v>9</v>
      </c>
      <c r="I1081" s="43">
        <v>12</v>
      </c>
      <c r="J1081" s="44">
        <v>43009</v>
      </c>
      <c r="K1081" s="105">
        <v>43009</v>
      </c>
      <c r="L1081" s="105">
        <v>43100</v>
      </c>
      <c r="M1081" s="42">
        <v>1</v>
      </c>
      <c r="N1081" s="48">
        <v>9.5000000000000001E-2</v>
      </c>
      <c r="O1081" s="212">
        <v>0.90500000000000003</v>
      </c>
      <c r="P1081" s="42">
        <f t="shared" si="65"/>
        <v>1</v>
      </c>
      <c r="Q1081" s="42">
        <f t="shared" ref="Q1081:Q1144" si="66">P1081/M1081*100</f>
        <v>100</v>
      </c>
      <c r="R1081" s="183"/>
      <c r="S1081" s="108">
        <f>VLOOKUP(C1081,'[7]Sumado depto y gestion incorp1'!$A$2:$C$297,3,FALSE)</f>
        <v>1660282432</v>
      </c>
      <c r="T1081" s="108">
        <f>VLOOKUP(C1081,'[7]Sumado depto y gestion incorp1'!$A$2:$D$297,4,FALSE)</f>
        <v>1204435100</v>
      </c>
      <c r="U1081" s="1">
        <f>VLOOKUP(C1081,'[7]Sumado depto y gestion incorp1'!$A$2:$F$297,6,FALSE)</f>
        <v>1659282431</v>
      </c>
      <c r="V1081" s="108">
        <f>VLOOKUP(C1081,'[7]Sumado depto y gestion incorp1'!$A$2:$G$297,7,FALSE)</f>
        <v>1204435100</v>
      </c>
      <c r="W1081" s="1">
        <f t="shared" si="63"/>
        <v>2864717532</v>
      </c>
      <c r="X1081" s="1">
        <f t="shared" si="64"/>
        <v>2863717531</v>
      </c>
      <c r="Y1081" s="99"/>
    </row>
    <row r="1082" spans="1:27" ht="30" x14ac:dyDescent="0.25">
      <c r="A1082" s="103" t="s">
        <v>1915</v>
      </c>
      <c r="B1082" s="72"/>
      <c r="C1082" s="72"/>
      <c r="D1082" s="104"/>
      <c r="E1082" s="39"/>
      <c r="F1082" s="47" t="s">
        <v>3496</v>
      </c>
      <c r="G1082" s="41" t="s">
        <v>1379</v>
      </c>
      <c r="H1082" s="40" t="s">
        <v>9</v>
      </c>
      <c r="I1082" s="43">
        <v>12</v>
      </c>
      <c r="J1082" s="44">
        <v>43009</v>
      </c>
      <c r="K1082" s="105">
        <v>43009</v>
      </c>
      <c r="L1082" s="105">
        <v>43100</v>
      </c>
      <c r="M1082" s="58">
        <v>16</v>
      </c>
      <c r="N1082" s="61">
        <v>5</v>
      </c>
      <c r="O1082" s="194">
        <v>8</v>
      </c>
      <c r="P1082" s="42">
        <f t="shared" si="65"/>
        <v>13</v>
      </c>
      <c r="Q1082" s="42">
        <f t="shared" si="66"/>
        <v>81.25</v>
      </c>
      <c r="R1082" s="183" t="s">
        <v>8274</v>
      </c>
      <c r="S1082" s="108"/>
      <c r="T1082" s="108"/>
      <c r="U1082" s="1"/>
      <c r="V1082" s="108"/>
      <c r="W1082" s="1"/>
      <c r="X1082" s="1"/>
      <c r="Y1082" s="99"/>
    </row>
    <row r="1083" spans="1:27" ht="30" x14ac:dyDescent="0.25">
      <c r="A1083" s="103" t="s">
        <v>1915</v>
      </c>
      <c r="B1083" s="72"/>
      <c r="C1083" s="72"/>
      <c r="D1083" s="104"/>
      <c r="E1083" s="39"/>
      <c r="F1083" s="47" t="s">
        <v>3498</v>
      </c>
      <c r="G1083" s="41" t="s">
        <v>1380</v>
      </c>
      <c r="H1083" s="40" t="s">
        <v>9</v>
      </c>
      <c r="I1083" s="43">
        <v>12</v>
      </c>
      <c r="J1083" s="44">
        <v>43009</v>
      </c>
      <c r="K1083" s="105">
        <v>43009</v>
      </c>
      <c r="L1083" s="105">
        <v>43100</v>
      </c>
      <c r="M1083" s="42">
        <v>1</v>
      </c>
      <c r="N1083" s="48">
        <v>0</v>
      </c>
      <c r="O1083" s="106">
        <v>0</v>
      </c>
      <c r="P1083" s="42">
        <f t="shared" si="65"/>
        <v>0</v>
      </c>
      <c r="Q1083" s="42">
        <f t="shared" si="66"/>
        <v>0</v>
      </c>
      <c r="R1083" s="183" t="s">
        <v>8275</v>
      </c>
      <c r="S1083" s="108"/>
      <c r="T1083" s="108"/>
      <c r="U1083" s="1"/>
      <c r="V1083" s="108"/>
      <c r="W1083" s="1"/>
      <c r="X1083" s="1"/>
      <c r="Y1083" s="99"/>
    </row>
    <row r="1084" spans="1:27" ht="30" x14ac:dyDescent="0.25">
      <c r="A1084" s="103" t="s">
        <v>1915</v>
      </c>
      <c r="B1084" s="72"/>
      <c r="C1084" s="72"/>
      <c r="D1084" s="104"/>
      <c r="E1084" s="39"/>
      <c r="F1084" s="47" t="s">
        <v>3500</v>
      </c>
      <c r="G1084" s="41" t="s">
        <v>1381</v>
      </c>
      <c r="H1084" s="40" t="s">
        <v>9</v>
      </c>
      <c r="I1084" s="43">
        <v>12</v>
      </c>
      <c r="J1084" s="44">
        <v>43009</v>
      </c>
      <c r="K1084" s="105">
        <v>43009</v>
      </c>
      <c r="L1084" s="105">
        <v>43100</v>
      </c>
      <c r="M1084" s="58">
        <v>3</v>
      </c>
      <c r="N1084" s="48">
        <v>7.0000000000000007E-2</v>
      </c>
      <c r="O1084" s="195">
        <v>2.93</v>
      </c>
      <c r="P1084" s="42">
        <f t="shared" si="65"/>
        <v>3</v>
      </c>
      <c r="Q1084" s="42">
        <f t="shared" si="66"/>
        <v>100</v>
      </c>
      <c r="R1084" s="183"/>
      <c r="S1084" s="108"/>
      <c r="T1084" s="108"/>
      <c r="U1084" s="1"/>
      <c r="V1084" s="108"/>
      <c r="W1084" s="1"/>
      <c r="X1084" s="1"/>
      <c r="Y1084" s="99"/>
    </row>
    <row r="1085" spans="1:27" ht="30" x14ac:dyDescent="0.25">
      <c r="A1085" s="103" t="s">
        <v>1915</v>
      </c>
      <c r="B1085" s="72"/>
      <c r="C1085" s="72"/>
      <c r="D1085" s="104"/>
      <c r="E1085" s="39"/>
      <c r="F1085" s="47" t="s">
        <v>3502</v>
      </c>
      <c r="G1085" s="41" t="s">
        <v>1340</v>
      </c>
      <c r="H1085" s="40" t="s">
        <v>9</v>
      </c>
      <c r="I1085" s="43">
        <v>12</v>
      </c>
      <c r="J1085" s="44">
        <v>43009</v>
      </c>
      <c r="K1085" s="105">
        <v>43009</v>
      </c>
      <c r="L1085" s="105">
        <v>43100</v>
      </c>
      <c r="M1085" s="42">
        <v>1</v>
      </c>
      <c r="N1085" s="48">
        <v>7.0000000000000007E-2</v>
      </c>
      <c r="O1085" s="113">
        <v>0.93</v>
      </c>
      <c r="P1085" s="42">
        <f t="shared" si="65"/>
        <v>1</v>
      </c>
      <c r="Q1085" s="42">
        <f t="shared" si="66"/>
        <v>100</v>
      </c>
      <c r="R1085" s="183"/>
      <c r="S1085" s="108"/>
      <c r="T1085" s="108"/>
      <c r="U1085" s="1"/>
      <c r="V1085" s="108"/>
      <c r="W1085" s="1"/>
      <c r="X1085" s="1"/>
      <c r="Y1085" s="99"/>
    </row>
    <row r="1086" spans="1:27" ht="30" x14ac:dyDescent="0.25">
      <c r="A1086" s="103" t="s">
        <v>1915</v>
      </c>
      <c r="B1086" s="72"/>
      <c r="C1086" s="72"/>
      <c r="D1086" s="104"/>
      <c r="E1086" s="39"/>
      <c r="F1086" s="47" t="s">
        <v>3504</v>
      </c>
      <c r="G1086" s="41" t="s">
        <v>1342</v>
      </c>
      <c r="H1086" s="40" t="s">
        <v>9</v>
      </c>
      <c r="I1086" s="43">
        <v>12</v>
      </c>
      <c r="J1086" s="44">
        <v>43009</v>
      </c>
      <c r="K1086" s="105">
        <v>43009</v>
      </c>
      <c r="L1086" s="105">
        <v>43100</v>
      </c>
      <c r="M1086" s="42">
        <v>1</v>
      </c>
      <c r="N1086" s="48">
        <v>7.0000000000000007E-2</v>
      </c>
      <c r="O1086" s="106">
        <v>0.93</v>
      </c>
      <c r="P1086" s="42">
        <f t="shared" si="65"/>
        <v>1</v>
      </c>
      <c r="Q1086" s="42">
        <f t="shared" si="66"/>
        <v>100</v>
      </c>
      <c r="R1086" s="183"/>
      <c r="S1086" s="108"/>
      <c r="T1086" s="108"/>
      <c r="U1086" s="1"/>
      <c r="V1086" s="108"/>
      <c r="W1086" s="1"/>
      <c r="X1086" s="1"/>
      <c r="Y1086" s="99"/>
    </row>
    <row r="1087" spans="1:27" ht="30" x14ac:dyDescent="0.25">
      <c r="A1087" s="103" t="s">
        <v>1915</v>
      </c>
      <c r="B1087" s="72"/>
      <c r="C1087" s="72"/>
      <c r="D1087" s="104"/>
      <c r="E1087" s="39"/>
      <c r="F1087" s="47" t="s">
        <v>3506</v>
      </c>
      <c r="G1087" s="41" t="s">
        <v>1382</v>
      </c>
      <c r="H1087" s="40" t="s">
        <v>9</v>
      </c>
      <c r="I1087" s="43">
        <v>12</v>
      </c>
      <c r="J1087" s="44">
        <v>43009</v>
      </c>
      <c r="K1087" s="105">
        <v>43009</v>
      </c>
      <c r="L1087" s="105">
        <v>43100</v>
      </c>
      <c r="M1087" s="42">
        <v>1</v>
      </c>
      <c r="N1087" s="48">
        <v>0</v>
      </c>
      <c r="O1087" s="106">
        <v>0</v>
      </c>
      <c r="P1087" s="42">
        <f t="shared" si="65"/>
        <v>0</v>
      </c>
      <c r="Q1087" s="42">
        <f t="shared" si="66"/>
        <v>0</v>
      </c>
      <c r="R1087" s="183" t="s">
        <v>8276</v>
      </c>
      <c r="S1087" s="108"/>
      <c r="T1087" s="108"/>
      <c r="U1087" s="1"/>
      <c r="V1087" s="108"/>
      <c r="W1087" s="1"/>
      <c r="X1087" s="1"/>
      <c r="Y1087" s="99"/>
    </row>
    <row r="1088" spans="1:27" ht="30" x14ac:dyDescent="0.25">
      <c r="A1088" s="103" t="s">
        <v>1915</v>
      </c>
      <c r="B1088" s="72"/>
      <c r="C1088" s="72"/>
      <c r="D1088" s="104"/>
      <c r="E1088" s="39"/>
      <c r="F1088" s="47" t="s">
        <v>3508</v>
      </c>
      <c r="G1088" s="41" t="s">
        <v>1383</v>
      </c>
      <c r="H1088" s="40" t="s">
        <v>9</v>
      </c>
      <c r="I1088" s="43">
        <v>12</v>
      </c>
      <c r="J1088" s="44">
        <v>43009</v>
      </c>
      <c r="K1088" s="105">
        <v>43009</v>
      </c>
      <c r="L1088" s="105">
        <v>43100</v>
      </c>
      <c r="M1088" s="42">
        <v>1</v>
      </c>
      <c r="N1088" s="48">
        <v>0</v>
      </c>
      <c r="O1088" s="106">
        <v>0</v>
      </c>
      <c r="P1088" s="42">
        <f t="shared" si="65"/>
        <v>0</v>
      </c>
      <c r="Q1088" s="42">
        <f t="shared" si="66"/>
        <v>0</v>
      </c>
      <c r="R1088" s="183" t="s">
        <v>8276</v>
      </c>
      <c r="S1088" s="108"/>
      <c r="T1088" s="108"/>
      <c r="U1088" s="1"/>
      <c r="V1088" s="108"/>
      <c r="W1088" s="1"/>
      <c r="X1088" s="1"/>
      <c r="Y1088" s="99"/>
    </row>
    <row r="1089" spans="1:27" ht="30" x14ac:dyDescent="0.25">
      <c r="A1089" s="103" t="s">
        <v>1915</v>
      </c>
      <c r="B1089" s="72"/>
      <c r="C1089" s="72"/>
      <c r="D1089" s="104"/>
      <c r="E1089" s="39"/>
      <c r="F1089" s="47" t="s">
        <v>3510</v>
      </c>
      <c r="G1089" s="41" t="s">
        <v>1384</v>
      </c>
      <c r="H1089" s="40" t="s">
        <v>9</v>
      </c>
      <c r="I1089" s="43">
        <v>12</v>
      </c>
      <c r="J1089" s="44">
        <v>43009</v>
      </c>
      <c r="K1089" s="105">
        <v>43009</v>
      </c>
      <c r="L1089" s="105">
        <v>43100</v>
      </c>
      <c r="M1089" s="42">
        <v>1</v>
      </c>
      <c r="N1089" s="48">
        <v>0</v>
      </c>
      <c r="O1089" s="106">
        <v>0</v>
      </c>
      <c r="P1089" s="42">
        <f t="shared" si="65"/>
        <v>0</v>
      </c>
      <c r="Q1089" s="42">
        <f t="shared" si="66"/>
        <v>0</v>
      </c>
      <c r="R1089" s="183" t="s">
        <v>8276</v>
      </c>
      <c r="S1089" s="108"/>
      <c r="T1089" s="108"/>
      <c r="U1089" s="1"/>
      <c r="V1089" s="108"/>
      <c r="W1089" s="1"/>
      <c r="X1089" s="1"/>
      <c r="Y1089" s="99"/>
    </row>
    <row r="1090" spans="1:27" ht="30" x14ac:dyDescent="0.25">
      <c r="A1090" s="103" t="s">
        <v>1915</v>
      </c>
      <c r="B1090" s="72"/>
      <c r="C1090" s="72"/>
      <c r="D1090" s="104"/>
      <c r="E1090" s="39"/>
      <c r="F1090" s="47" t="s">
        <v>3512</v>
      </c>
      <c r="G1090" s="41" t="s">
        <v>1385</v>
      </c>
      <c r="H1090" s="40" t="s">
        <v>9</v>
      </c>
      <c r="I1090" s="43">
        <v>12</v>
      </c>
      <c r="J1090" s="44">
        <v>43009</v>
      </c>
      <c r="K1090" s="105">
        <v>43009</v>
      </c>
      <c r="L1090" s="105">
        <v>43100</v>
      </c>
      <c r="M1090" s="58">
        <v>3</v>
      </c>
      <c r="N1090" s="61">
        <v>6</v>
      </c>
      <c r="O1090" s="194">
        <v>12</v>
      </c>
      <c r="P1090" s="42">
        <f t="shared" si="65"/>
        <v>18</v>
      </c>
      <c r="Q1090" s="42">
        <f t="shared" si="66"/>
        <v>600</v>
      </c>
      <c r="R1090" s="183"/>
      <c r="S1090" s="108"/>
      <c r="T1090" s="108"/>
      <c r="U1090" s="1"/>
      <c r="V1090" s="108"/>
      <c r="W1090" s="1"/>
      <c r="X1090" s="1"/>
      <c r="Y1090" s="99"/>
    </row>
    <row r="1091" spans="1:27" ht="30" x14ac:dyDescent="0.25">
      <c r="A1091" s="103" t="s">
        <v>1915</v>
      </c>
      <c r="B1091" s="72"/>
      <c r="C1091" s="72"/>
      <c r="D1091" s="104"/>
      <c r="E1091" s="39"/>
      <c r="F1091" s="47" t="s">
        <v>3514</v>
      </c>
      <c r="G1091" s="41" t="s">
        <v>1386</v>
      </c>
      <c r="H1091" s="40" t="s">
        <v>9</v>
      </c>
      <c r="I1091" s="43">
        <v>12</v>
      </c>
      <c r="J1091" s="44">
        <v>43009</v>
      </c>
      <c r="K1091" s="105">
        <v>43009</v>
      </c>
      <c r="L1091" s="105">
        <v>43100</v>
      </c>
      <c r="M1091" s="58">
        <v>16</v>
      </c>
      <c r="N1091" s="61">
        <v>6</v>
      </c>
      <c r="O1091" s="194">
        <v>12</v>
      </c>
      <c r="P1091" s="42">
        <f t="shared" si="65"/>
        <v>18</v>
      </c>
      <c r="Q1091" s="42">
        <f t="shared" si="66"/>
        <v>112.5</v>
      </c>
      <c r="R1091" s="183"/>
      <c r="S1091" s="108"/>
      <c r="T1091" s="108"/>
      <c r="U1091" s="1"/>
      <c r="V1091" s="108"/>
      <c r="W1091" s="1"/>
      <c r="X1091" s="1"/>
      <c r="Y1091" s="99"/>
    </row>
    <row r="1092" spans="1:27" ht="30" x14ac:dyDescent="0.25">
      <c r="A1092" s="103" t="s">
        <v>1915</v>
      </c>
      <c r="B1092" s="72"/>
      <c r="C1092" s="72"/>
      <c r="D1092" s="104"/>
      <c r="E1092" s="39"/>
      <c r="F1092" s="47" t="s">
        <v>3534</v>
      </c>
      <c r="G1092" s="41" t="s">
        <v>1387</v>
      </c>
      <c r="H1092" s="40" t="s">
        <v>9</v>
      </c>
      <c r="I1092" s="43">
        <v>12</v>
      </c>
      <c r="J1092" s="44">
        <v>43009</v>
      </c>
      <c r="K1092" s="105">
        <v>43009</v>
      </c>
      <c r="L1092" s="105">
        <v>43100</v>
      </c>
      <c r="M1092" s="42">
        <v>1</v>
      </c>
      <c r="N1092" s="48">
        <v>0.7</v>
      </c>
      <c r="O1092" s="106">
        <v>0.3</v>
      </c>
      <c r="P1092" s="42">
        <f t="shared" si="65"/>
        <v>1</v>
      </c>
      <c r="Q1092" s="42">
        <f t="shared" si="66"/>
        <v>100</v>
      </c>
      <c r="R1092" s="183" t="s">
        <v>8260</v>
      </c>
      <c r="S1092" s="108"/>
      <c r="T1092" s="108"/>
      <c r="U1092" s="1"/>
      <c r="V1092" s="108"/>
      <c r="W1092" s="1"/>
      <c r="X1092" s="1"/>
      <c r="Y1092" s="99"/>
    </row>
    <row r="1093" spans="1:27" ht="30" x14ac:dyDescent="0.25">
      <c r="A1093" s="103" t="s">
        <v>1915</v>
      </c>
      <c r="B1093" s="72"/>
      <c r="C1093" s="72"/>
      <c r="D1093" s="104"/>
      <c r="E1093" s="39"/>
      <c r="F1093" s="47" t="s">
        <v>3622</v>
      </c>
      <c r="G1093" s="41" t="s">
        <v>1388</v>
      </c>
      <c r="H1093" s="40" t="s">
        <v>9</v>
      </c>
      <c r="I1093" s="43">
        <v>12</v>
      </c>
      <c r="J1093" s="44">
        <v>43009</v>
      </c>
      <c r="K1093" s="105">
        <v>43009</v>
      </c>
      <c r="L1093" s="105">
        <v>43100</v>
      </c>
      <c r="M1093" s="58">
        <v>13</v>
      </c>
      <c r="N1093" s="61">
        <v>0</v>
      </c>
      <c r="O1093" s="194">
        <v>0</v>
      </c>
      <c r="P1093" s="42">
        <f t="shared" si="65"/>
        <v>0</v>
      </c>
      <c r="Q1093" s="42">
        <f t="shared" si="66"/>
        <v>0</v>
      </c>
      <c r="R1093" s="183" t="s">
        <v>8276</v>
      </c>
      <c r="S1093" s="108"/>
      <c r="T1093" s="108"/>
      <c r="U1093" s="1"/>
      <c r="V1093" s="108"/>
      <c r="W1093" s="1"/>
      <c r="X1093" s="1"/>
      <c r="Y1093" s="99"/>
    </row>
    <row r="1094" spans="1:27" ht="30" x14ac:dyDescent="0.25">
      <c r="A1094" s="103" t="s">
        <v>1915</v>
      </c>
      <c r="B1094" s="72"/>
      <c r="C1094" s="72"/>
      <c r="D1094" s="104"/>
      <c r="E1094" s="39"/>
      <c r="F1094" s="47" t="s">
        <v>3623</v>
      </c>
      <c r="G1094" s="41" t="s">
        <v>1389</v>
      </c>
      <c r="H1094" s="40" t="s">
        <v>9</v>
      </c>
      <c r="I1094" s="43">
        <v>12</v>
      </c>
      <c r="J1094" s="44">
        <v>43009</v>
      </c>
      <c r="K1094" s="105">
        <v>43009</v>
      </c>
      <c r="L1094" s="105">
        <v>43100</v>
      </c>
      <c r="M1094" s="42">
        <v>1</v>
      </c>
      <c r="N1094" s="48">
        <v>0</v>
      </c>
      <c r="O1094" s="106">
        <v>0</v>
      </c>
      <c r="P1094" s="42">
        <f t="shared" si="65"/>
        <v>0</v>
      </c>
      <c r="Q1094" s="42">
        <f t="shared" si="66"/>
        <v>0</v>
      </c>
      <c r="R1094" s="183" t="s">
        <v>8276</v>
      </c>
      <c r="S1094" s="108"/>
      <c r="T1094" s="108"/>
      <c r="U1094" s="1"/>
      <c r="V1094" s="108"/>
      <c r="W1094" s="1"/>
      <c r="X1094" s="1"/>
      <c r="Y1094" s="99"/>
    </row>
    <row r="1095" spans="1:27" ht="30" x14ac:dyDescent="0.25">
      <c r="A1095" s="103" t="s">
        <v>1915</v>
      </c>
      <c r="B1095" s="72"/>
      <c r="C1095" s="72"/>
      <c r="D1095" s="104"/>
      <c r="E1095" s="39"/>
      <c r="F1095" s="47" t="s">
        <v>3624</v>
      </c>
      <c r="G1095" s="41" t="s">
        <v>1390</v>
      </c>
      <c r="H1095" s="40" t="s">
        <v>9</v>
      </c>
      <c r="I1095" s="43">
        <v>12</v>
      </c>
      <c r="J1095" s="44">
        <v>43009</v>
      </c>
      <c r="K1095" s="105">
        <v>43009</v>
      </c>
      <c r="L1095" s="105">
        <v>43100</v>
      </c>
      <c r="M1095" s="42">
        <v>1</v>
      </c>
      <c r="N1095" s="48">
        <v>0</v>
      </c>
      <c r="O1095" s="106">
        <v>0</v>
      </c>
      <c r="P1095" s="42">
        <f t="shared" si="65"/>
        <v>0</v>
      </c>
      <c r="Q1095" s="42">
        <f t="shared" si="66"/>
        <v>0</v>
      </c>
      <c r="R1095" s="183" t="s">
        <v>8276</v>
      </c>
      <c r="S1095" s="108"/>
      <c r="T1095" s="108"/>
      <c r="U1095" s="1"/>
      <c r="V1095" s="108"/>
      <c r="W1095" s="1"/>
      <c r="X1095" s="1"/>
      <c r="Y1095" s="99"/>
    </row>
    <row r="1096" spans="1:27" ht="30" x14ac:dyDescent="0.25">
      <c r="A1096" s="103" t="s">
        <v>1915</v>
      </c>
      <c r="B1096" s="72"/>
      <c r="C1096" s="72"/>
      <c r="D1096" s="104"/>
      <c r="E1096" s="39"/>
      <c r="F1096" s="47" t="s">
        <v>3625</v>
      </c>
      <c r="G1096" s="41" t="s">
        <v>1391</v>
      </c>
      <c r="H1096" s="40" t="s">
        <v>9</v>
      </c>
      <c r="I1096" s="43">
        <v>12</v>
      </c>
      <c r="J1096" s="44">
        <v>43009</v>
      </c>
      <c r="K1096" s="105">
        <v>43009</v>
      </c>
      <c r="L1096" s="105">
        <v>43100</v>
      </c>
      <c r="M1096" s="58">
        <v>3</v>
      </c>
      <c r="N1096" s="48">
        <v>10</v>
      </c>
      <c r="O1096" s="106">
        <v>7</v>
      </c>
      <c r="P1096" s="42">
        <f t="shared" si="65"/>
        <v>17</v>
      </c>
      <c r="Q1096" s="42">
        <f t="shared" si="66"/>
        <v>566.66666666666674</v>
      </c>
      <c r="R1096" s="183" t="s">
        <v>8260</v>
      </c>
      <c r="S1096" s="108"/>
      <c r="T1096" s="108"/>
      <c r="U1096" s="1"/>
      <c r="V1096" s="108"/>
      <c r="W1096" s="1"/>
      <c r="X1096" s="1"/>
      <c r="Y1096" s="99"/>
    </row>
    <row r="1097" spans="1:27" ht="30" x14ac:dyDescent="0.25">
      <c r="A1097" s="103" t="s">
        <v>1915</v>
      </c>
      <c r="B1097" s="72"/>
      <c r="C1097" s="72"/>
      <c r="D1097" s="104"/>
      <c r="E1097" s="39"/>
      <c r="F1097" s="47" t="s">
        <v>3626</v>
      </c>
      <c r="G1097" s="41" t="s">
        <v>1392</v>
      </c>
      <c r="H1097" s="40" t="s">
        <v>9</v>
      </c>
      <c r="I1097" s="43">
        <v>12</v>
      </c>
      <c r="J1097" s="44">
        <v>43009</v>
      </c>
      <c r="K1097" s="105">
        <v>43009</v>
      </c>
      <c r="L1097" s="105">
        <v>43100</v>
      </c>
      <c r="M1097" s="58">
        <v>1</v>
      </c>
      <c r="N1097" s="48">
        <v>0</v>
      </c>
      <c r="O1097" s="106">
        <v>21</v>
      </c>
      <c r="P1097" s="42">
        <f t="shared" si="65"/>
        <v>21</v>
      </c>
      <c r="Q1097" s="42">
        <f t="shared" si="66"/>
        <v>2100</v>
      </c>
      <c r="R1097" s="183" t="s">
        <v>8260</v>
      </c>
      <c r="S1097" s="108"/>
      <c r="T1097" s="108"/>
      <c r="U1097" s="1"/>
      <c r="V1097" s="108"/>
      <c r="W1097" s="1"/>
      <c r="X1097" s="1"/>
      <c r="Y1097" s="99"/>
    </row>
    <row r="1098" spans="1:27" ht="30" x14ac:dyDescent="0.25">
      <c r="A1098" s="103" t="s">
        <v>1915</v>
      </c>
      <c r="B1098" s="72"/>
      <c r="C1098" s="72"/>
      <c r="D1098" s="104"/>
      <c r="E1098" s="39"/>
      <c r="F1098" s="47" t="s">
        <v>3627</v>
      </c>
      <c r="G1098" s="41" t="s">
        <v>1393</v>
      </c>
      <c r="H1098" s="40" t="s">
        <v>9</v>
      </c>
      <c r="I1098" s="43">
        <v>12</v>
      </c>
      <c r="J1098" s="44">
        <v>43009</v>
      </c>
      <c r="K1098" s="105">
        <v>43009</v>
      </c>
      <c r="L1098" s="105">
        <v>43100</v>
      </c>
      <c r="M1098" s="58">
        <v>1</v>
      </c>
      <c r="N1098" s="48">
        <v>17</v>
      </c>
      <c r="O1098" s="106">
        <v>21</v>
      </c>
      <c r="P1098" s="42">
        <f t="shared" si="65"/>
        <v>38</v>
      </c>
      <c r="Q1098" s="42">
        <f t="shared" si="66"/>
        <v>3800</v>
      </c>
      <c r="R1098" s="183" t="s">
        <v>8260</v>
      </c>
      <c r="S1098" s="108"/>
      <c r="T1098" s="108"/>
      <c r="U1098" s="1"/>
      <c r="V1098" s="108"/>
      <c r="W1098" s="1"/>
      <c r="X1098" s="1"/>
      <c r="Y1098" s="99"/>
    </row>
    <row r="1099" spans="1:27" ht="30" x14ac:dyDescent="0.25">
      <c r="A1099" s="103" t="s">
        <v>1915</v>
      </c>
      <c r="B1099" s="72"/>
      <c r="C1099" s="72"/>
      <c r="D1099" s="104"/>
      <c r="E1099" s="39"/>
      <c r="F1099" s="47" t="s">
        <v>3628</v>
      </c>
      <c r="G1099" s="41" t="s">
        <v>1394</v>
      </c>
      <c r="H1099" s="40" t="s">
        <v>9</v>
      </c>
      <c r="I1099" s="43">
        <v>12</v>
      </c>
      <c r="J1099" s="44">
        <v>43009</v>
      </c>
      <c r="K1099" s="105">
        <v>43009</v>
      </c>
      <c r="L1099" s="105">
        <v>43100</v>
      </c>
      <c r="M1099" s="58">
        <v>16</v>
      </c>
      <c r="N1099" s="61">
        <v>0</v>
      </c>
      <c r="O1099" s="194">
        <v>0</v>
      </c>
      <c r="P1099" s="42">
        <f t="shared" si="65"/>
        <v>0</v>
      </c>
      <c r="Q1099" s="42">
        <f t="shared" si="66"/>
        <v>0</v>
      </c>
      <c r="R1099" s="183" t="s">
        <v>8277</v>
      </c>
      <c r="S1099" s="108"/>
      <c r="T1099" s="108"/>
      <c r="U1099" s="1"/>
      <c r="V1099" s="108"/>
      <c r="W1099" s="1"/>
      <c r="X1099" s="1"/>
      <c r="Y1099" s="99"/>
    </row>
    <row r="1100" spans="1:27" ht="30" x14ac:dyDescent="0.25">
      <c r="A1100" s="103" t="s">
        <v>1915</v>
      </c>
      <c r="B1100" s="72"/>
      <c r="C1100" s="72"/>
      <c r="D1100" s="104"/>
      <c r="E1100" s="39"/>
      <c r="F1100" s="47" t="s">
        <v>3796</v>
      </c>
      <c r="G1100" s="41" t="s">
        <v>1395</v>
      </c>
      <c r="H1100" s="40" t="s">
        <v>9</v>
      </c>
      <c r="I1100" s="43">
        <v>12</v>
      </c>
      <c r="J1100" s="44">
        <v>43009</v>
      </c>
      <c r="K1100" s="105">
        <v>43009</v>
      </c>
      <c r="L1100" s="105">
        <v>43100</v>
      </c>
      <c r="M1100" s="58">
        <v>13</v>
      </c>
      <c r="N1100" s="61">
        <v>0</v>
      </c>
      <c r="O1100" s="194">
        <v>0</v>
      </c>
      <c r="P1100" s="42">
        <f t="shared" si="65"/>
        <v>0</v>
      </c>
      <c r="Q1100" s="42">
        <f t="shared" si="66"/>
        <v>0</v>
      </c>
      <c r="R1100" s="183" t="s">
        <v>8277</v>
      </c>
      <c r="S1100" s="108"/>
      <c r="T1100" s="108"/>
      <c r="U1100" s="1"/>
      <c r="V1100" s="108"/>
      <c r="W1100" s="1"/>
      <c r="X1100" s="1"/>
      <c r="Y1100" s="99"/>
    </row>
    <row r="1101" spans="1:27" ht="30" x14ac:dyDescent="0.25">
      <c r="A1101" s="103" t="s">
        <v>1915</v>
      </c>
      <c r="B1101" s="72"/>
      <c r="C1101" s="72"/>
      <c r="D1101" s="104"/>
      <c r="E1101" s="39"/>
      <c r="F1101" s="47" t="s">
        <v>3705</v>
      </c>
      <c r="G1101" s="41" t="s">
        <v>1396</v>
      </c>
      <c r="H1101" s="40" t="s">
        <v>9</v>
      </c>
      <c r="I1101" s="43">
        <v>12</v>
      </c>
      <c r="J1101" s="44">
        <v>43009</v>
      </c>
      <c r="K1101" s="105">
        <v>43009</v>
      </c>
      <c r="L1101" s="105">
        <v>43100</v>
      </c>
      <c r="M1101" s="58">
        <v>1</v>
      </c>
      <c r="N1101" s="61">
        <v>0</v>
      </c>
      <c r="O1101" s="194">
        <v>0</v>
      </c>
      <c r="P1101" s="42">
        <f t="shared" si="65"/>
        <v>0</v>
      </c>
      <c r="Q1101" s="42">
        <f t="shared" si="66"/>
        <v>0</v>
      </c>
      <c r="R1101" s="183" t="s">
        <v>8277</v>
      </c>
      <c r="S1101" s="108"/>
      <c r="T1101" s="108"/>
      <c r="U1101" s="1"/>
      <c r="V1101" s="108"/>
      <c r="W1101" s="1"/>
      <c r="X1101" s="1"/>
      <c r="Y1101" s="99"/>
    </row>
    <row r="1102" spans="1:27" ht="30" x14ac:dyDescent="0.25">
      <c r="A1102" s="103" t="s">
        <v>1915</v>
      </c>
      <c r="B1102" s="72"/>
      <c r="C1102" s="72"/>
      <c r="D1102" s="104"/>
      <c r="E1102" s="39"/>
      <c r="F1102" s="47" t="s">
        <v>3852</v>
      </c>
      <c r="G1102" s="41" t="s">
        <v>1397</v>
      </c>
      <c r="H1102" s="40" t="s">
        <v>3521</v>
      </c>
      <c r="I1102" s="43">
        <v>12</v>
      </c>
      <c r="J1102" s="44">
        <v>43009</v>
      </c>
      <c r="K1102" s="105">
        <v>43009</v>
      </c>
      <c r="L1102" s="105">
        <v>43100</v>
      </c>
      <c r="M1102" s="42">
        <v>1</v>
      </c>
      <c r="N1102" s="48">
        <v>1</v>
      </c>
      <c r="O1102" s="106">
        <v>0</v>
      </c>
      <c r="P1102" s="42">
        <f t="shared" si="65"/>
        <v>1</v>
      </c>
      <c r="Q1102" s="42">
        <f t="shared" si="66"/>
        <v>100</v>
      </c>
      <c r="R1102" s="183"/>
      <c r="S1102" s="108"/>
      <c r="T1102" s="108"/>
      <c r="U1102" s="1"/>
      <c r="V1102" s="108"/>
      <c r="W1102" s="1"/>
      <c r="X1102" s="1"/>
      <c r="Y1102" s="99"/>
    </row>
    <row r="1103" spans="1:27" ht="30" x14ac:dyDescent="0.25">
      <c r="A1103" s="103" t="s">
        <v>1915</v>
      </c>
      <c r="B1103" s="72"/>
      <c r="C1103" s="72"/>
      <c r="D1103" s="104"/>
      <c r="E1103" s="39"/>
      <c r="F1103" s="47" t="s">
        <v>3853</v>
      </c>
      <c r="G1103" s="41" t="s">
        <v>1332</v>
      </c>
      <c r="H1103" s="40" t="s">
        <v>3521</v>
      </c>
      <c r="I1103" s="43">
        <v>12</v>
      </c>
      <c r="J1103" s="44">
        <v>43009</v>
      </c>
      <c r="K1103" s="105">
        <v>43009</v>
      </c>
      <c r="L1103" s="105">
        <v>43100</v>
      </c>
      <c r="M1103" s="42">
        <v>3</v>
      </c>
      <c r="N1103" s="48">
        <v>2</v>
      </c>
      <c r="O1103" s="106">
        <v>1</v>
      </c>
      <c r="P1103" s="42">
        <f t="shared" si="65"/>
        <v>3</v>
      </c>
      <c r="Q1103" s="42">
        <f t="shared" si="66"/>
        <v>100</v>
      </c>
      <c r="R1103" s="183"/>
      <c r="S1103" s="108"/>
      <c r="T1103" s="108"/>
      <c r="U1103" s="1"/>
      <c r="V1103" s="108"/>
      <c r="W1103" s="1"/>
      <c r="X1103" s="1"/>
      <c r="Y1103" s="99"/>
    </row>
    <row r="1104" spans="1:27" s="260" customFormat="1" ht="30" x14ac:dyDescent="0.25">
      <c r="A1104" s="103" t="s">
        <v>1915</v>
      </c>
      <c r="B1104" s="250" t="s">
        <v>3854</v>
      </c>
      <c r="C1104" s="250" t="s">
        <v>1398</v>
      </c>
      <c r="D1104" s="251" t="s">
        <v>1820</v>
      </c>
      <c r="E1104" s="252" t="s">
        <v>3855</v>
      </c>
      <c r="F1104" s="253" t="s">
        <v>3494</v>
      </c>
      <c r="G1104" s="63" t="s">
        <v>1399</v>
      </c>
      <c r="H1104" s="254" t="s">
        <v>9</v>
      </c>
      <c r="I1104" s="255">
        <v>12</v>
      </c>
      <c r="J1104" s="256">
        <v>43009</v>
      </c>
      <c r="K1104" s="257">
        <v>43009</v>
      </c>
      <c r="L1104" s="257">
        <v>43100</v>
      </c>
      <c r="M1104" s="259">
        <v>3</v>
      </c>
      <c r="N1104" s="249">
        <v>1</v>
      </c>
      <c r="O1104" s="258">
        <v>2</v>
      </c>
      <c r="P1104" s="259">
        <f t="shared" si="65"/>
        <v>3</v>
      </c>
      <c r="Q1104" s="42">
        <f t="shared" si="66"/>
        <v>100</v>
      </c>
      <c r="R1104" s="183"/>
      <c r="S1104" s="108">
        <f>VLOOKUP(C1104,'[7]Sumado depto y gestion incorp1'!$A$2:$C$297,3,FALSE)</f>
        <v>629215013</v>
      </c>
      <c r="T1104" s="108">
        <f>VLOOKUP(C1104,'[7]Sumado depto y gestion incorp1'!$A$2:$D$297,4,FALSE)</f>
        <v>350000000</v>
      </c>
      <c r="U1104" s="1">
        <f>VLOOKUP(C1104,'[7]Sumado depto y gestion incorp1'!$A$2:$F$297,6,FALSE)</f>
        <v>618536906</v>
      </c>
      <c r="V1104" s="108">
        <f>VLOOKUP(C1104,'[7]Sumado depto y gestion incorp1'!$A$2:$G$297,7,FALSE)</f>
        <v>350000000</v>
      </c>
      <c r="W1104" s="1">
        <f t="shared" ref="W1104:W1147" si="67">S1104+T1104+Z1104</f>
        <v>979215013</v>
      </c>
      <c r="X1104" s="1">
        <f t="shared" ref="X1104:X1147" si="68">U1104+V1104+Y1104</f>
        <v>968536906</v>
      </c>
      <c r="Y1104" s="99"/>
      <c r="AA1104" s="261"/>
    </row>
    <row r="1105" spans="1:27" s="260" customFormat="1" ht="30" x14ac:dyDescent="0.25">
      <c r="A1105" s="103" t="s">
        <v>1915</v>
      </c>
      <c r="B1105" s="250"/>
      <c r="C1105" s="250"/>
      <c r="D1105" s="251"/>
      <c r="E1105" s="252"/>
      <c r="F1105" s="253" t="s">
        <v>3496</v>
      </c>
      <c r="G1105" s="63" t="s">
        <v>1400</v>
      </c>
      <c r="H1105" s="254" t="s">
        <v>9</v>
      </c>
      <c r="I1105" s="255">
        <v>12</v>
      </c>
      <c r="J1105" s="256">
        <v>43009</v>
      </c>
      <c r="K1105" s="257">
        <v>43009</v>
      </c>
      <c r="L1105" s="257">
        <v>43100</v>
      </c>
      <c r="M1105" s="259">
        <v>3</v>
      </c>
      <c r="N1105" s="249">
        <v>3</v>
      </c>
      <c r="O1105" s="258">
        <v>0</v>
      </c>
      <c r="P1105" s="259">
        <f t="shared" si="65"/>
        <v>3</v>
      </c>
      <c r="Q1105" s="42">
        <f t="shared" si="66"/>
        <v>100</v>
      </c>
      <c r="R1105" s="183"/>
      <c r="S1105" s="108"/>
      <c r="T1105" s="108"/>
      <c r="U1105" s="1"/>
      <c r="V1105" s="108"/>
      <c r="W1105" s="1"/>
      <c r="X1105" s="1"/>
      <c r="Y1105" s="99"/>
      <c r="AA1105" s="261"/>
    </row>
    <row r="1106" spans="1:27" s="260" customFormat="1" ht="30" x14ac:dyDescent="0.25">
      <c r="A1106" s="103" t="s">
        <v>1915</v>
      </c>
      <c r="B1106" s="250"/>
      <c r="C1106" s="250"/>
      <c r="D1106" s="251"/>
      <c r="E1106" s="252"/>
      <c r="F1106" s="253" t="s">
        <v>3498</v>
      </c>
      <c r="G1106" s="63" t="s">
        <v>1401</v>
      </c>
      <c r="H1106" s="254" t="s">
        <v>9</v>
      </c>
      <c r="I1106" s="255">
        <v>12</v>
      </c>
      <c r="J1106" s="256">
        <v>43009</v>
      </c>
      <c r="K1106" s="257">
        <v>43009</v>
      </c>
      <c r="L1106" s="257">
        <v>43100</v>
      </c>
      <c r="M1106" s="259">
        <v>1</v>
      </c>
      <c r="N1106" s="249">
        <v>1</v>
      </c>
      <c r="O1106" s="258">
        <v>0</v>
      </c>
      <c r="P1106" s="259">
        <f t="shared" si="65"/>
        <v>1</v>
      </c>
      <c r="Q1106" s="42">
        <f t="shared" si="66"/>
        <v>100</v>
      </c>
      <c r="R1106" s="183"/>
      <c r="S1106" s="108"/>
      <c r="T1106" s="108"/>
      <c r="U1106" s="1"/>
      <c r="V1106" s="108"/>
      <c r="W1106" s="1"/>
      <c r="X1106" s="1"/>
      <c r="Y1106" s="99"/>
      <c r="AA1106" s="261"/>
    </row>
    <row r="1107" spans="1:27" s="260" customFormat="1" ht="30" x14ac:dyDescent="0.25">
      <c r="A1107" s="103" t="s">
        <v>1915</v>
      </c>
      <c r="B1107" s="250"/>
      <c r="C1107" s="250"/>
      <c r="D1107" s="251"/>
      <c r="E1107" s="252"/>
      <c r="F1107" s="253" t="s">
        <v>3500</v>
      </c>
      <c r="G1107" s="63" t="s">
        <v>1402</v>
      </c>
      <c r="H1107" s="254" t="s">
        <v>9</v>
      </c>
      <c r="I1107" s="255">
        <v>12</v>
      </c>
      <c r="J1107" s="256">
        <v>43009</v>
      </c>
      <c r="K1107" s="257">
        <v>43009</v>
      </c>
      <c r="L1107" s="257">
        <v>43100</v>
      </c>
      <c r="M1107" s="64">
        <v>4</v>
      </c>
      <c r="N1107" s="249">
        <v>0</v>
      </c>
      <c r="O1107" s="258">
        <v>0</v>
      </c>
      <c r="P1107" s="259">
        <f t="shared" si="65"/>
        <v>0</v>
      </c>
      <c r="Q1107" s="42">
        <f t="shared" si="66"/>
        <v>0</v>
      </c>
      <c r="R1107" s="183" t="s">
        <v>8278</v>
      </c>
      <c r="S1107" s="108"/>
      <c r="T1107" s="108"/>
      <c r="U1107" s="1"/>
      <c r="V1107" s="108"/>
      <c r="W1107" s="1"/>
      <c r="X1107" s="1"/>
      <c r="Y1107" s="99"/>
      <c r="AA1107" s="261"/>
    </row>
    <row r="1108" spans="1:27" s="260" customFormat="1" ht="30" x14ac:dyDescent="0.25">
      <c r="A1108" s="103" t="s">
        <v>1915</v>
      </c>
      <c r="B1108" s="250"/>
      <c r="C1108" s="250"/>
      <c r="D1108" s="251"/>
      <c r="E1108" s="252"/>
      <c r="F1108" s="253" t="s">
        <v>3502</v>
      </c>
      <c r="G1108" s="63" t="s">
        <v>1403</v>
      </c>
      <c r="H1108" s="254" t="s">
        <v>9</v>
      </c>
      <c r="I1108" s="255">
        <v>12</v>
      </c>
      <c r="J1108" s="256">
        <v>43009</v>
      </c>
      <c r="K1108" s="257">
        <v>43009</v>
      </c>
      <c r="L1108" s="257">
        <v>43100</v>
      </c>
      <c r="M1108" s="259">
        <v>1</v>
      </c>
      <c r="N1108" s="249">
        <v>1</v>
      </c>
      <c r="O1108" s="258">
        <v>0</v>
      </c>
      <c r="P1108" s="259">
        <f t="shared" si="65"/>
        <v>1</v>
      </c>
      <c r="Q1108" s="42">
        <f t="shared" si="66"/>
        <v>100</v>
      </c>
      <c r="R1108" s="183" t="s">
        <v>8279</v>
      </c>
      <c r="S1108" s="108"/>
      <c r="T1108" s="108"/>
      <c r="U1108" s="1"/>
      <c r="V1108" s="108"/>
      <c r="W1108" s="1"/>
      <c r="X1108" s="1"/>
      <c r="Y1108" s="99"/>
      <c r="AA1108" s="261"/>
    </row>
    <row r="1109" spans="1:27" s="260" customFormat="1" ht="30" x14ac:dyDescent="0.25">
      <c r="A1109" s="103" t="s">
        <v>1915</v>
      </c>
      <c r="B1109" s="250"/>
      <c r="C1109" s="250"/>
      <c r="D1109" s="251"/>
      <c r="E1109" s="252"/>
      <c r="F1109" s="253" t="s">
        <v>3504</v>
      </c>
      <c r="G1109" s="63" t="s">
        <v>1404</v>
      </c>
      <c r="H1109" s="254" t="s">
        <v>9</v>
      </c>
      <c r="I1109" s="255">
        <v>12</v>
      </c>
      <c r="J1109" s="256">
        <v>43009</v>
      </c>
      <c r="K1109" s="257">
        <v>43009</v>
      </c>
      <c r="L1109" s="257">
        <v>43100</v>
      </c>
      <c r="M1109" s="259">
        <v>1</v>
      </c>
      <c r="N1109" s="249">
        <v>2</v>
      </c>
      <c r="O1109" s="258">
        <v>25</v>
      </c>
      <c r="P1109" s="259">
        <f t="shared" si="65"/>
        <v>27</v>
      </c>
      <c r="Q1109" s="42">
        <f t="shared" si="66"/>
        <v>2700</v>
      </c>
      <c r="R1109" s="183" t="s">
        <v>8280</v>
      </c>
      <c r="S1109" s="108"/>
      <c r="T1109" s="108"/>
      <c r="U1109" s="1"/>
      <c r="V1109" s="108"/>
      <c r="W1109" s="1"/>
      <c r="X1109" s="1"/>
      <c r="Y1109" s="99"/>
      <c r="AA1109" s="261"/>
    </row>
    <row r="1110" spans="1:27" s="260" customFormat="1" ht="30" x14ac:dyDescent="0.25">
      <c r="A1110" s="103" t="s">
        <v>1915</v>
      </c>
      <c r="B1110" s="250"/>
      <c r="C1110" s="250"/>
      <c r="D1110" s="251"/>
      <c r="E1110" s="252"/>
      <c r="F1110" s="253" t="s">
        <v>3506</v>
      </c>
      <c r="G1110" s="63" t="s">
        <v>1405</v>
      </c>
      <c r="H1110" s="254" t="s">
        <v>9</v>
      </c>
      <c r="I1110" s="255">
        <v>12</v>
      </c>
      <c r="J1110" s="256">
        <v>43009</v>
      </c>
      <c r="K1110" s="257">
        <v>43009</v>
      </c>
      <c r="L1110" s="257">
        <v>43100</v>
      </c>
      <c r="M1110" s="259">
        <v>1</v>
      </c>
      <c r="N1110" s="264">
        <v>0.75666666666666671</v>
      </c>
      <c r="O1110" s="263">
        <v>0.24</v>
      </c>
      <c r="P1110" s="259">
        <f t="shared" si="65"/>
        <v>0.9966666666666667</v>
      </c>
      <c r="Q1110" s="42">
        <f t="shared" si="66"/>
        <v>99.666666666666671</v>
      </c>
      <c r="R1110" s="183"/>
      <c r="S1110" s="108"/>
      <c r="T1110" s="108"/>
      <c r="U1110" s="1"/>
      <c r="V1110" s="108"/>
      <c r="W1110" s="1"/>
      <c r="X1110" s="1"/>
      <c r="Y1110" s="99"/>
      <c r="AA1110" s="261"/>
    </row>
    <row r="1111" spans="1:27" s="260" customFormat="1" ht="30" x14ac:dyDescent="0.25">
      <c r="A1111" s="103" t="s">
        <v>1915</v>
      </c>
      <c r="B1111" s="250"/>
      <c r="C1111" s="250"/>
      <c r="D1111" s="251"/>
      <c r="E1111" s="252"/>
      <c r="F1111" s="253" t="s">
        <v>3508</v>
      </c>
      <c r="G1111" s="63" t="s">
        <v>1406</v>
      </c>
      <c r="H1111" s="254" t="s">
        <v>9</v>
      </c>
      <c r="I1111" s="255">
        <v>12</v>
      </c>
      <c r="J1111" s="256">
        <v>43009</v>
      </c>
      <c r="K1111" s="257">
        <v>43009</v>
      </c>
      <c r="L1111" s="257">
        <v>43100</v>
      </c>
      <c r="M1111" s="64">
        <v>1</v>
      </c>
      <c r="N1111" s="249">
        <v>0</v>
      </c>
      <c r="O1111" s="258">
        <v>0</v>
      </c>
      <c r="P1111" s="259">
        <f t="shared" si="65"/>
        <v>0</v>
      </c>
      <c r="Q1111" s="42">
        <f t="shared" si="66"/>
        <v>0</v>
      </c>
      <c r="R1111" s="183" t="s">
        <v>8278</v>
      </c>
      <c r="S1111" s="108"/>
      <c r="T1111" s="108"/>
      <c r="U1111" s="1"/>
      <c r="V1111" s="108"/>
      <c r="W1111" s="1"/>
      <c r="X1111" s="1"/>
      <c r="Y1111" s="99"/>
      <c r="AA1111" s="261"/>
    </row>
    <row r="1112" spans="1:27" s="260" customFormat="1" ht="30" x14ac:dyDescent="0.25">
      <c r="A1112" s="103" t="s">
        <v>1915</v>
      </c>
      <c r="B1112" s="250"/>
      <c r="C1112" s="250"/>
      <c r="D1112" s="251"/>
      <c r="E1112" s="252"/>
      <c r="F1112" s="253" t="s">
        <v>3510</v>
      </c>
      <c r="G1112" s="63" t="s">
        <v>1407</v>
      </c>
      <c r="H1112" s="254" t="s">
        <v>9</v>
      </c>
      <c r="I1112" s="255">
        <v>12</v>
      </c>
      <c r="J1112" s="256">
        <v>43009</v>
      </c>
      <c r="K1112" s="257">
        <v>43009</v>
      </c>
      <c r="L1112" s="257">
        <v>43100</v>
      </c>
      <c r="M1112" s="259">
        <v>1</v>
      </c>
      <c r="N1112" s="249">
        <v>1</v>
      </c>
      <c r="O1112" s="258">
        <v>0</v>
      </c>
      <c r="P1112" s="259">
        <f t="shared" si="65"/>
        <v>1</v>
      </c>
      <c r="Q1112" s="42">
        <f t="shared" si="66"/>
        <v>100</v>
      </c>
      <c r="R1112" s="183"/>
      <c r="S1112" s="108"/>
      <c r="T1112" s="108"/>
      <c r="U1112" s="1"/>
      <c r="V1112" s="108"/>
      <c r="W1112" s="1"/>
      <c r="X1112" s="1"/>
      <c r="Y1112" s="99"/>
      <c r="AA1112" s="261"/>
    </row>
    <row r="1113" spans="1:27" s="260" customFormat="1" ht="30" x14ac:dyDescent="0.25">
      <c r="A1113" s="103" t="s">
        <v>1915</v>
      </c>
      <c r="B1113" s="250"/>
      <c r="C1113" s="250"/>
      <c r="D1113" s="251"/>
      <c r="E1113" s="252"/>
      <c r="F1113" s="253" t="s">
        <v>3512</v>
      </c>
      <c r="G1113" s="63" t="s">
        <v>1408</v>
      </c>
      <c r="H1113" s="254" t="s">
        <v>9</v>
      </c>
      <c r="I1113" s="255">
        <v>12</v>
      </c>
      <c r="J1113" s="256">
        <v>43009</v>
      </c>
      <c r="K1113" s="257">
        <v>43009</v>
      </c>
      <c r="L1113" s="257">
        <v>43100</v>
      </c>
      <c r="M1113" s="64">
        <v>4</v>
      </c>
      <c r="N1113" s="249">
        <v>0</v>
      </c>
      <c r="O1113" s="258">
        <v>0</v>
      </c>
      <c r="P1113" s="259">
        <f t="shared" si="65"/>
        <v>0</v>
      </c>
      <c r="Q1113" s="42">
        <f t="shared" si="66"/>
        <v>0</v>
      </c>
      <c r="R1113" s="183" t="s">
        <v>8278</v>
      </c>
      <c r="S1113" s="108"/>
      <c r="T1113" s="108"/>
      <c r="U1113" s="1"/>
      <c r="V1113" s="108"/>
      <c r="W1113" s="1"/>
      <c r="X1113" s="1"/>
      <c r="Y1113" s="99"/>
      <c r="AA1113" s="261"/>
    </row>
    <row r="1114" spans="1:27" s="260" customFormat="1" ht="30" x14ac:dyDescent="0.25">
      <c r="A1114" s="103" t="s">
        <v>1915</v>
      </c>
      <c r="B1114" s="250"/>
      <c r="C1114" s="250"/>
      <c r="D1114" s="251"/>
      <c r="E1114" s="252"/>
      <c r="F1114" s="253" t="s">
        <v>3514</v>
      </c>
      <c r="G1114" s="63" t="s">
        <v>1409</v>
      </c>
      <c r="H1114" s="254" t="s">
        <v>9</v>
      </c>
      <c r="I1114" s="255">
        <v>12</v>
      </c>
      <c r="J1114" s="256">
        <v>43009</v>
      </c>
      <c r="K1114" s="257">
        <v>43009</v>
      </c>
      <c r="L1114" s="257">
        <v>43100</v>
      </c>
      <c r="M1114" s="259">
        <v>1</v>
      </c>
      <c r="N1114" s="249">
        <v>0</v>
      </c>
      <c r="O1114" s="258">
        <v>0</v>
      </c>
      <c r="P1114" s="259">
        <f t="shared" si="65"/>
        <v>0</v>
      </c>
      <c r="Q1114" s="42">
        <f t="shared" si="66"/>
        <v>0</v>
      </c>
      <c r="R1114" s="183" t="s">
        <v>8281</v>
      </c>
      <c r="S1114" s="108"/>
      <c r="T1114" s="108"/>
      <c r="U1114" s="1"/>
      <c r="V1114" s="108"/>
      <c r="W1114" s="1"/>
      <c r="X1114" s="1"/>
      <c r="Y1114" s="99"/>
      <c r="AA1114" s="261"/>
    </row>
    <row r="1115" spans="1:27" s="260" customFormat="1" ht="30" x14ac:dyDescent="0.25">
      <c r="A1115" s="103" t="s">
        <v>1915</v>
      </c>
      <c r="B1115" s="250"/>
      <c r="C1115" s="250"/>
      <c r="D1115" s="251"/>
      <c r="E1115" s="252"/>
      <c r="F1115" s="253" t="s">
        <v>3534</v>
      </c>
      <c r="G1115" s="63" t="s">
        <v>1410</v>
      </c>
      <c r="H1115" s="254" t="s">
        <v>9</v>
      </c>
      <c r="I1115" s="255">
        <v>12</v>
      </c>
      <c r="J1115" s="256">
        <v>43009</v>
      </c>
      <c r="K1115" s="257">
        <v>43009</v>
      </c>
      <c r="L1115" s="257">
        <v>43100</v>
      </c>
      <c r="M1115" s="259">
        <v>30</v>
      </c>
      <c r="N1115" s="249">
        <v>2</v>
      </c>
      <c r="O1115" s="258">
        <v>25</v>
      </c>
      <c r="P1115" s="259">
        <f t="shared" si="65"/>
        <v>27</v>
      </c>
      <c r="Q1115" s="42">
        <f t="shared" si="66"/>
        <v>90</v>
      </c>
      <c r="R1115" s="183"/>
      <c r="S1115" s="108"/>
      <c r="T1115" s="108"/>
      <c r="U1115" s="1"/>
      <c r="V1115" s="108"/>
      <c r="W1115" s="1"/>
      <c r="X1115" s="1"/>
      <c r="Y1115" s="99"/>
      <c r="AA1115" s="261"/>
    </row>
    <row r="1116" spans="1:27" s="260" customFormat="1" ht="30" x14ac:dyDescent="0.25">
      <c r="A1116" s="103" t="s">
        <v>1915</v>
      </c>
      <c r="B1116" s="250"/>
      <c r="C1116" s="250"/>
      <c r="D1116" s="251"/>
      <c r="E1116" s="252"/>
      <c r="F1116" s="253" t="s">
        <v>3622</v>
      </c>
      <c r="G1116" s="63" t="s">
        <v>1411</v>
      </c>
      <c r="H1116" s="254" t="s">
        <v>9</v>
      </c>
      <c r="I1116" s="255">
        <v>12</v>
      </c>
      <c r="J1116" s="256">
        <v>43009</v>
      </c>
      <c r="K1116" s="257">
        <v>43009</v>
      </c>
      <c r="L1116" s="257">
        <v>43100</v>
      </c>
      <c r="M1116" s="259">
        <v>1</v>
      </c>
      <c r="N1116" s="264">
        <v>0.75666666666666671</v>
      </c>
      <c r="O1116" s="263">
        <v>0.24</v>
      </c>
      <c r="P1116" s="259">
        <f t="shared" si="65"/>
        <v>0.9966666666666667</v>
      </c>
      <c r="Q1116" s="42">
        <f t="shared" si="66"/>
        <v>99.666666666666671</v>
      </c>
      <c r="R1116" s="183"/>
      <c r="S1116" s="108"/>
      <c r="T1116" s="108"/>
      <c r="U1116" s="1"/>
      <c r="V1116" s="108"/>
      <c r="W1116" s="1"/>
      <c r="X1116" s="1"/>
      <c r="Y1116" s="99"/>
      <c r="AA1116" s="261"/>
    </row>
    <row r="1117" spans="1:27" s="260" customFormat="1" ht="30" x14ac:dyDescent="0.25">
      <c r="A1117" s="103" t="s">
        <v>1915</v>
      </c>
      <c r="B1117" s="250"/>
      <c r="C1117" s="250"/>
      <c r="D1117" s="251"/>
      <c r="E1117" s="252"/>
      <c r="F1117" s="253" t="s">
        <v>3623</v>
      </c>
      <c r="G1117" s="63" t="s">
        <v>1412</v>
      </c>
      <c r="H1117" s="254" t="s">
        <v>9</v>
      </c>
      <c r="I1117" s="255">
        <v>12</v>
      </c>
      <c r="J1117" s="256">
        <v>43009</v>
      </c>
      <c r="K1117" s="257">
        <v>43009</v>
      </c>
      <c r="L1117" s="257">
        <v>43100</v>
      </c>
      <c r="M1117" s="259">
        <v>1</v>
      </c>
      <c r="N1117" s="249">
        <v>0</v>
      </c>
      <c r="O1117" s="258">
        <v>1</v>
      </c>
      <c r="P1117" s="259">
        <f t="shared" si="65"/>
        <v>1</v>
      </c>
      <c r="Q1117" s="42">
        <f t="shared" si="66"/>
        <v>100</v>
      </c>
      <c r="R1117" s="183" t="s">
        <v>8282</v>
      </c>
      <c r="S1117" s="108"/>
      <c r="T1117" s="108"/>
      <c r="U1117" s="1"/>
      <c r="V1117" s="108"/>
      <c r="W1117" s="1"/>
      <c r="X1117" s="1"/>
      <c r="Y1117" s="99"/>
      <c r="AA1117" s="261"/>
    </row>
    <row r="1118" spans="1:27" s="260" customFormat="1" ht="30" x14ac:dyDescent="0.25">
      <c r="A1118" s="103" t="s">
        <v>1915</v>
      </c>
      <c r="B1118" s="250"/>
      <c r="C1118" s="250"/>
      <c r="D1118" s="251"/>
      <c r="E1118" s="252"/>
      <c r="F1118" s="253" t="s">
        <v>3624</v>
      </c>
      <c r="G1118" s="63" t="s">
        <v>1413</v>
      </c>
      <c r="H1118" s="254" t="s">
        <v>9</v>
      </c>
      <c r="I1118" s="255">
        <v>12</v>
      </c>
      <c r="J1118" s="256">
        <v>43009</v>
      </c>
      <c r="K1118" s="257">
        <v>43009</v>
      </c>
      <c r="L1118" s="257">
        <v>43100</v>
      </c>
      <c r="M1118" s="259">
        <v>1</v>
      </c>
      <c r="N1118" s="249">
        <v>1</v>
      </c>
      <c r="O1118" s="258">
        <v>0</v>
      </c>
      <c r="P1118" s="259">
        <f t="shared" si="65"/>
        <v>1</v>
      </c>
      <c r="Q1118" s="42">
        <f t="shared" si="66"/>
        <v>100</v>
      </c>
      <c r="R1118" s="183"/>
      <c r="S1118" s="108"/>
      <c r="T1118" s="108"/>
      <c r="U1118" s="1"/>
      <c r="V1118" s="108"/>
      <c r="W1118" s="1"/>
      <c r="X1118" s="1"/>
      <c r="Y1118" s="99"/>
      <c r="AA1118" s="261"/>
    </row>
    <row r="1119" spans="1:27" s="260" customFormat="1" ht="30" x14ac:dyDescent="0.25">
      <c r="A1119" s="103" t="s">
        <v>1915</v>
      </c>
      <c r="B1119" s="250"/>
      <c r="C1119" s="250"/>
      <c r="D1119" s="251"/>
      <c r="E1119" s="252"/>
      <c r="F1119" s="253" t="s">
        <v>3625</v>
      </c>
      <c r="G1119" s="63" t="s">
        <v>1414</v>
      </c>
      <c r="H1119" s="254" t="s">
        <v>9</v>
      </c>
      <c r="I1119" s="255">
        <v>12</v>
      </c>
      <c r="J1119" s="256">
        <v>43009</v>
      </c>
      <c r="K1119" s="257">
        <v>43009</v>
      </c>
      <c r="L1119" s="257">
        <v>43100</v>
      </c>
      <c r="M1119" s="259">
        <v>1</v>
      </c>
      <c r="N1119" s="249">
        <v>1</v>
      </c>
      <c r="O1119" s="258">
        <v>0</v>
      </c>
      <c r="P1119" s="259">
        <f t="shared" si="65"/>
        <v>1</v>
      </c>
      <c r="Q1119" s="42">
        <f t="shared" si="66"/>
        <v>100</v>
      </c>
      <c r="R1119" s="183"/>
      <c r="S1119" s="108"/>
      <c r="T1119" s="108"/>
      <c r="U1119" s="1"/>
      <c r="V1119" s="108"/>
      <c r="W1119" s="1"/>
      <c r="X1119" s="1"/>
      <c r="Y1119" s="99"/>
      <c r="AA1119" s="261"/>
    </row>
    <row r="1120" spans="1:27" s="260" customFormat="1" ht="30" x14ac:dyDescent="0.25">
      <c r="A1120" s="103" t="s">
        <v>1915</v>
      </c>
      <c r="B1120" s="250"/>
      <c r="C1120" s="250"/>
      <c r="D1120" s="251"/>
      <c r="E1120" s="252"/>
      <c r="F1120" s="253" t="s">
        <v>3626</v>
      </c>
      <c r="G1120" s="63" t="s">
        <v>1415</v>
      </c>
      <c r="H1120" s="254" t="s">
        <v>9</v>
      </c>
      <c r="I1120" s="255">
        <v>12</v>
      </c>
      <c r="J1120" s="256">
        <v>43009</v>
      </c>
      <c r="K1120" s="257">
        <v>43009</v>
      </c>
      <c r="L1120" s="257">
        <v>43100</v>
      </c>
      <c r="M1120" s="259">
        <v>1</v>
      </c>
      <c r="N1120" s="249">
        <v>0.15000000000000002</v>
      </c>
      <c r="O1120" s="263">
        <v>0.85</v>
      </c>
      <c r="P1120" s="259">
        <f t="shared" si="65"/>
        <v>1</v>
      </c>
      <c r="Q1120" s="42">
        <f t="shared" si="66"/>
        <v>100</v>
      </c>
      <c r="R1120" s="183"/>
      <c r="S1120" s="108"/>
      <c r="T1120" s="108"/>
      <c r="U1120" s="1"/>
      <c r="V1120" s="108"/>
      <c r="W1120" s="1"/>
      <c r="X1120" s="1"/>
      <c r="Y1120" s="99"/>
      <c r="AA1120" s="261"/>
    </row>
    <row r="1121" spans="1:27" s="260" customFormat="1" ht="30" x14ac:dyDescent="0.25">
      <c r="A1121" s="103" t="s">
        <v>1915</v>
      </c>
      <c r="B1121" s="250"/>
      <c r="C1121" s="250"/>
      <c r="D1121" s="251"/>
      <c r="E1121" s="252"/>
      <c r="F1121" s="253" t="s">
        <v>3627</v>
      </c>
      <c r="G1121" s="63" t="s">
        <v>1416</v>
      </c>
      <c r="H1121" s="254" t="s">
        <v>9</v>
      </c>
      <c r="I1121" s="255">
        <v>12</v>
      </c>
      <c r="J1121" s="256">
        <v>43009</v>
      </c>
      <c r="K1121" s="257">
        <v>43009</v>
      </c>
      <c r="L1121" s="257">
        <v>43100</v>
      </c>
      <c r="M1121" s="259">
        <v>1</v>
      </c>
      <c r="N1121" s="249">
        <v>0.15000000000000002</v>
      </c>
      <c r="O1121" s="263">
        <v>0.85</v>
      </c>
      <c r="P1121" s="259">
        <f t="shared" si="65"/>
        <v>1</v>
      </c>
      <c r="Q1121" s="42">
        <f t="shared" si="66"/>
        <v>100</v>
      </c>
      <c r="R1121" s="183"/>
      <c r="S1121" s="108"/>
      <c r="T1121" s="108"/>
      <c r="U1121" s="1"/>
      <c r="V1121" s="108"/>
      <c r="W1121" s="1"/>
      <c r="X1121" s="1"/>
      <c r="Y1121" s="99"/>
      <c r="AA1121" s="261"/>
    </row>
    <row r="1122" spans="1:27" s="260" customFormat="1" ht="30" x14ac:dyDescent="0.25">
      <c r="A1122" s="103" t="s">
        <v>1915</v>
      </c>
      <c r="B1122" s="250"/>
      <c r="C1122" s="250"/>
      <c r="D1122" s="251"/>
      <c r="E1122" s="252"/>
      <c r="F1122" s="253" t="s">
        <v>3628</v>
      </c>
      <c r="G1122" s="63" t="s">
        <v>1417</v>
      </c>
      <c r="H1122" s="254" t="s">
        <v>9</v>
      </c>
      <c r="I1122" s="255">
        <v>12</v>
      </c>
      <c r="J1122" s="256">
        <v>43009</v>
      </c>
      <c r="K1122" s="257">
        <v>43009</v>
      </c>
      <c r="L1122" s="257">
        <v>43100</v>
      </c>
      <c r="M1122" s="259">
        <v>1</v>
      </c>
      <c r="N1122" s="249">
        <v>1000</v>
      </c>
      <c r="O1122" s="258">
        <v>0</v>
      </c>
      <c r="P1122" s="259">
        <f t="shared" si="65"/>
        <v>1000</v>
      </c>
      <c r="Q1122" s="42">
        <f t="shared" si="66"/>
        <v>100000</v>
      </c>
      <c r="R1122" s="183" t="s">
        <v>8283</v>
      </c>
      <c r="S1122" s="108"/>
      <c r="T1122" s="108"/>
      <c r="U1122" s="1"/>
      <c r="V1122" s="108"/>
      <c r="W1122" s="1"/>
      <c r="X1122" s="1"/>
      <c r="Y1122" s="99"/>
      <c r="AA1122" s="261"/>
    </row>
    <row r="1123" spans="1:27" s="260" customFormat="1" ht="30" x14ac:dyDescent="0.25">
      <c r="A1123" s="103" t="s">
        <v>1915</v>
      </c>
      <c r="B1123" s="250"/>
      <c r="C1123" s="250"/>
      <c r="D1123" s="251"/>
      <c r="E1123" s="252"/>
      <c r="F1123" s="253" t="s">
        <v>3796</v>
      </c>
      <c r="G1123" s="63" t="s">
        <v>1418</v>
      </c>
      <c r="H1123" s="254" t="s">
        <v>9</v>
      </c>
      <c r="I1123" s="255">
        <v>12</v>
      </c>
      <c r="J1123" s="256">
        <v>43009</v>
      </c>
      <c r="K1123" s="257">
        <v>43009</v>
      </c>
      <c r="L1123" s="257">
        <v>43100</v>
      </c>
      <c r="M1123" s="259">
        <v>1</v>
      </c>
      <c r="N1123" s="249">
        <v>1</v>
      </c>
      <c r="O1123" s="258">
        <v>0</v>
      </c>
      <c r="P1123" s="259">
        <f t="shared" si="65"/>
        <v>1</v>
      </c>
      <c r="Q1123" s="42">
        <f t="shared" si="66"/>
        <v>100</v>
      </c>
      <c r="R1123" s="183"/>
      <c r="S1123" s="108"/>
      <c r="T1123" s="108"/>
      <c r="U1123" s="1"/>
      <c r="V1123" s="108"/>
      <c r="W1123" s="1"/>
      <c r="X1123" s="1"/>
      <c r="Y1123" s="99"/>
      <c r="AA1123" s="261"/>
    </row>
    <row r="1124" spans="1:27" s="260" customFormat="1" ht="30" x14ac:dyDescent="0.25">
      <c r="A1124" s="103" t="s">
        <v>1915</v>
      </c>
      <c r="B1124" s="250"/>
      <c r="C1124" s="250"/>
      <c r="D1124" s="251"/>
      <c r="E1124" s="252"/>
      <c r="F1124" s="253" t="s">
        <v>3705</v>
      </c>
      <c r="G1124" s="63" t="s">
        <v>1419</v>
      </c>
      <c r="H1124" s="254" t="s">
        <v>9</v>
      </c>
      <c r="I1124" s="255">
        <v>12</v>
      </c>
      <c r="J1124" s="256">
        <v>43009</v>
      </c>
      <c r="K1124" s="257">
        <v>43009</v>
      </c>
      <c r="L1124" s="257">
        <v>43100</v>
      </c>
      <c r="M1124" s="259">
        <v>1</v>
      </c>
      <c r="N1124" s="264">
        <v>0.75666666666666671</v>
      </c>
      <c r="O1124" s="263">
        <v>0.24</v>
      </c>
      <c r="P1124" s="259">
        <f t="shared" ref="P1124:P1187" si="69">N1124+O1124</f>
        <v>0.9966666666666667</v>
      </c>
      <c r="Q1124" s="42">
        <f t="shared" si="66"/>
        <v>99.666666666666671</v>
      </c>
      <c r="R1124" s="183"/>
      <c r="S1124" s="108"/>
      <c r="T1124" s="108"/>
      <c r="U1124" s="1"/>
      <c r="V1124" s="108"/>
      <c r="W1124" s="1"/>
      <c r="X1124" s="1"/>
      <c r="Y1124" s="99"/>
      <c r="AA1124" s="261"/>
    </row>
    <row r="1125" spans="1:27" s="260" customFormat="1" ht="30" x14ac:dyDescent="0.25">
      <c r="A1125" s="103" t="s">
        <v>1915</v>
      </c>
      <c r="B1125" s="250" t="s">
        <v>3856</v>
      </c>
      <c r="C1125" s="250" t="s">
        <v>1420</v>
      </c>
      <c r="D1125" s="251" t="s">
        <v>1821</v>
      </c>
      <c r="E1125" s="252" t="s">
        <v>3857</v>
      </c>
      <c r="F1125" s="253" t="s">
        <v>3523</v>
      </c>
      <c r="G1125" s="63" t="s">
        <v>8284</v>
      </c>
      <c r="H1125" s="254" t="s">
        <v>9</v>
      </c>
      <c r="I1125" s="255">
        <v>12</v>
      </c>
      <c r="J1125" s="256">
        <v>43009</v>
      </c>
      <c r="K1125" s="257">
        <v>43009</v>
      </c>
      <c r="L1125" s="257">
        <v>43100</v>
      </c>
      <c r="M1125" s="259">
        <v>10</v>
      </c>
      <c r="N1125" s="249">
        <v>13</v>
      </c>
      <c r="O1125" s="258">
        <v>0</v>
      </c>
      <c r="P1125" s="259">
        <f t="shared" si="69"/>
        <v>13</v>
      </c>
      <c r="Q1125" s="42">
        <f t="shared" si="66"/>
        <v>130</v>
      </c>
      <c r="R1125" s="183" t="s">
        <v>8285</v>
      </c>
      <c r="S1125" s="108">
        <f>VLOOKUP(C1125,'[7]Sumado depto y gestion incorp1'!$A$2:$C$297,3,FALSE)</f>
        <v>1000000000</v>
      </c>
      <c r="T1125" s="108">
        <f>VLOOKUP(C1125,'[7]Sumado depto y gestion incorp1'!$A$2:$D$297,4,FALSE)</f>
        <v>228261084</v>
      </c>
      <c r="U1125" s="1">
        <f>VLOOKUP(C1125,'[7]Sumado depto y gestion incorp1'!$A$2:$F$297,6,FALSE)</f>
        <v>1000000000</v>
      </c>
      <c r="V1125" s="108">
        <f>VLOOKUP(C1125,'[7]Sumado depto y gestion incorp1'!$A$2:$G$297,7,FALSE)</f>
        <v>228261084</v>
      </c>
      <c r="W1125" s="1">
        <f t="shared" si="67"/>
        <v>1228261084</v>
      </c>
      <c r="X1125" s="1">
        <f t="shared" si="68"/>
        <v>1228261084</v>
      </c>
      <c r="Y1125" s="99"/>
      <c r="AA1125" s="261"/>
    </row>
    <row r="1126" spans="1:27" s="260" customFormat="1" ht="30" x14ac:dyDescent="0.25">
      <c r="A1126" s="103" t="s">
        <v>1915</v>
      </c>
      <c r="B1126" s="250"/>
      <c r="C1126" s="250"/>
      <c r="D1126" s="251"/>
      <c r="E1126" s="252"/>
      <c r="F1126" s="253" t="s">
        <v>3524</v>
      </c>
      <c r="G1126" s="63" t="s">
        <v>1422</v>
      </c>
      <c r="H1126" s="254" t="s">
        <v>9</v>
      </c>
      <c r="I1126" s="255">
        <v>12</v>
      </c>
      <c r="J1126" s="256">
        <v>43009</v>
      </c>
      <c r="K1126" s="257">
        <v>43009</v>
      </c>
      <c r="L1126" s="257">
        <v>43100</v>
      </c>
      <c r="M1126" s="259">
        <v>1</v>
      </c>
      <c r="N1126" s="249">
        <v>0</v>
      </c>
      <c r="O1126" s="258">
        <v>1</v>
      </c>
      <c r="P1126" s="259">
        <f t="shared" si="69"/>
        <v>1</v>
      </c>
      <c r="Q1126" s="42">
        <f t="shared" si="66"/>
        <v>100</v>
      </c>
      <c r="R1126" s="183"/>
      <c r="S1126" s="108"/>
      <c r="T1126" s="108"/>
      <c r="U1126" s="1"/>
      <c r="V1126" s="108"/>
      <c r="W1126" s="1"/>
      <c r="X1126" s="1"/>
      <c r="Y1126" s="99"/>
      <c r="AA1126" s="261"/>
    </row>
    <row r="1127" spans="1:27" s="260" customFormat="1" ht="30" x14ac:dyDescent="0.25">
      <c r="A1127" s="103" t="s">
        <v>1915</v>
      </c>
      <c r="B1127" s="250"/>
      <c r="C1127" s="250"/>
      <c r="D1127" s="251"/>
      <c r="E1127" s="252"/>
      <c r="F1127" s="253" t="s">
        <v>3525</v>
      </c>
      <c r="G1127" s="63" t="s">
        <v>1423</v>
      </c>
      <c r="H1127" s="254" t="s">
        <v>9</v>
      </c>
      <c r="I1127" s="255">
        <v>12</v>
      </c>
      <c r="J1127" s="256">
        <v>43009</v>
      </c>
      <c r="K1127" s="257">
        <v>43009</v>
      </c>
      <c r="L1127" s="257">
        <v>43100</v>
      </c>
      <c r="M1127" s="259">
        <v>1</v>
      </c>
      <c r="N1127" s="249">
        <v>0</v>
      </c>
      <c r="O1127" s="258">
        <v>1</v>
      </c>
      <c r="P1127" s="259">
        <f t="shared" si="69"/>
        <v>1</v>
      </c>
      <c r="Q1127" s="42">
        <f t="shared" si="66"/>
        <v>100</v>
      </c>
      <c r="R1127" s="183"/>
      <c r="S1127" s="108"/>
      <c r="T1127" s="108"/>
      <c r="U1127" s="1"/>
      <c r="V1127" s="108"/>
      <c r="W1127" s="1"/>
      <c r="X1127" s="1"/>
      <c r="Y1127" s="99"/>
      <c r="AA1127" s="261"/>
    </row>
    <row r="1128" spans="1:27" s="260" customFormat="1" ht="30" x14ac:dyDescent="0.25">
      <c r="A1128" s="103" t="s">
        <v>1915</v>
      </c>
      <c r="B1128" s="250"/>
      <c r="C1128" s="250"/>
      <c r="D1128" s="251"/>
      <c r="E1128" s="252"/>
      <c r="F1128" s="253" t="s">
        <v>3526</v>
      </c>
      <c r="G1128" s="63" t="s">
        <v>1424</v>
      </c>
      <c r="H1128" s="254" t="s">
        <v>9</v>
      </c>
      <c r="I1128" s="255">
        <v>12</v>
      </c>
      <c r="J1128" s="256">
        <v>43009</v>
      </c>
      <c r="K1128" s="257">
        <v>43009</v>
      </c>
      <c r="L1128" s="257">
        <v>43100</v>
      </c>
      <c r="M1128" s="259">
        <v>10</v>
      </c>
      <c r="N1128" s="249">
        <v>66</v>
      </c>
      <c r="O1128" s="258">
        <v>5</v>
      </c>
      <c r="P1128" s="259">
        <f t="shared" si="69"/>
        <v>71</v>
      </c>
      <c r="Q1128" s="42">
        <f t="shared" si="66"/>
        <v>710</v>
      </c>
      <c r="R1128" s="183" t="s">
        <v>8286</v>
      </c>
      <c r="S1128" s="108"/>
      <c r="T1128" s="108"/>
      <c r="U1128" s="1"/>
      <c r="V1128" s="108"/>
      <c r="W1128" s="1"/>
      <c r="X1128" s="1"/>
      <c r="Y1128" s="99"/>
      <c r="AA1128" s="261"/>
    </row>
    <row r="1129" spans="1:27" s="260" customFormat="1" ht="30" x14ac:dyDescent="0.25">
      <c r="A1129" s="103" t="s">
        <v>1915</v>
      </c>
      <c r="B1129" s="250"/>
      <c r="C1129" s="250"/>
      <c r="D1129" s="251"/>
      <c r="E1129" s="252"/>
      <c r="F1129" s="253" t="s">
        <v>3527</v>
      </c>
      <c r="G1129" s="63" t="s">
        <v>1425</v>
      </c>
      <c r="H1129" s="254" t="s">
        <v>9</v>
      </c>
      <c r="I1129" s="255">
        <v>12</v>
      </c>
      <c r="J1129" s="256">
        <v>43009</v>
      </c>
      <c r="K1129" s="257">
        <v>43009</v>
      </c>
      <c r="L1129" s="257">
        <v>43100</v>
      </c>
      <c r="M1129" s="259">
        <v>10</v>
      </c>
      <c r="N1129" s="249">
        <v>66</v>
      </c>
      <c r="O1129" s="258">
        <v>5</v>
      </c>
      <c r="P1129" s="259">
        <f t="shared" si="69"/>
        <v>71</v>
      </c>
      <c r="Q1129" s="42">
        <f t="shared" si="66"/>
        <v>710</v>
      </c>
      <c r="R1129" s="183"/>
      <c r="S1129" s="108"/>
      <c r="T1129" s="108"/>
      <c r="U1129" s="1"/>
      <c r="V1129" s="108"/>
      <c r="W1129" s="1"/>
      <c r="X1129" s="1"/>
      <c r="Y1129" s="99"/>
      <c r="AA1129" s="261"/>
    </row>
    <row r="1130" spans="1:27" s="260" customFormat="1" ht="30" x14ac:dyDescent="0.25">
      <c r="A1130" s="103" t="s">
        <v>1915</v>
      </c>
      <c r="B1130" s="250"/>
      <c r="C1130" s="250"/>
      <c r="D1130" s="251"/>
      <c r="E1130" s="252"/>
      <c r="F1130" s="253" t="s">
        <v>3528</v>
      </c>
      <c r="G1130" s="63" t="s">
        <v>1426</v>
      </c>
      <c r="H1130" s="254" t="s">
        <v>9</v>
      </c>
      <c r="I1130" s="255">
        <v>12</v>
      </c>
      <c r="J1130" s="256">
        <v>43009</v>
      </c>
      <c r="K1130" s="257">
        <v>43009</v>
      </c>
      <c r="L1130" s="257">
        <v>43100</v>
      </c>
      <c r="M1130" s="259">
        <v>1</v>
      </c>
      <c r="N1130" s="249">
        <v>1</v>
      </c>
      <c r="O1130" s="258">
        <v>0</v>
      </c>
      <c r="P1130" s="259">
        <f t="shared" si="69"/>
        <v>1</v>
      </c>
      <c r="Q1130" s="42">
        <f t="shared" si="66"/>
        <v>100</v>
      </c>
      <c r="R1130" s="183"/>
      <c r="S1130" s="108"/>
      <c r="T1130" s="108"/>
      <c r="U1130" s="1"/>
      <c r="V1130" s="108"/>
      <c r="W1130" s="1"/>
      <c r="X1130" s="1"/>
      <c r="Y1130" s="99"/>
      <c r="AA1130" s="261"/>
    </row>
    <row r="1131" spans="1:27" s="260" customFormat="1" ht="30" x14ac:dyDescent="0.25">
      <c r="A1131" s="103" t="s">
        <v>1915</v>
      </c>
      <c r="B1131" s="250"/>
      <c r="C1131" s="250"/>
      <c r="D1131" s="251"/>
      <c r="E1131" s="252"/>
      <c r="F1131" s="253" t="s">
        <v>3529</v>
      </c>
      <c r="G1131" s="63" t="s">
        <v>1427</v>
      </c>
      <c r="H1131" s="254" t="s">
        <v>9</v>
      </c>
      <c r="I1131" s="255">
        <v>12</v>
      </c>
      <c r="J1131" s="256">
        <v>43009</v>
      </c>
      <c r="K1131" s="257">
        <v>43009</v>
      </c>
      <c r="L1131" s="257">
        <v>43100</v>
      </c>
      <c r="M1131" s="259">
        <v>1</v>
      </c>
      <c r="N1131" s="249">
        <v>0</v>
      </c>
      <c r="O1131" s="258">
        <v>0</v>
      </c>
      <c r="P1131" s="259">
        <f t="shared" si="69"/>
        <v>0</v>
      </c>
      <c r="Q1131" s="42">
        <f t="shared" si="66"/>
        <v>0</v>
      </c>
      <c r="R1131" s="183" t="s">
        <v>8287</v>
      </c>
      <c r="S1131" s="108"/>
      <c r="T1131" s="108"/>
      <c r="U1131" s="1"/>
      <c r="V1131" s="108"/>
      <c r="W1131" s="1"/>
      <c r="X1131" s="1"/>
      <c r="Y1131" s="99"/>
      <c r="AA1131" s="261"/>
    </row>
    <row r="1132" spans="1:27" s="260" customFormat="1" ht="30" x14ac:dyDescent="0.25">
      <c r="A1132" s="103" t="s">
        <v>1915</v>
      </c>
      <c r="B1132" s="250"/>
      <c r="C1132" s="250"/>
      <c r="D1132" s="251"/>
      <c r="E1132" s="252"/>
      <c r="F1132" s="253" t="s">
        <v>3532</v>
      </c>
      <c r="G1132" s="63" t="s">
        <v>1428</v>
      </c>
      <c r="H1132" s="254" t="s">
        <v>9</v>
      </c>
      <c r="I1132" s="255">
        <v>12</v>
      </c>
      <c r="J1132" s="256">
        <v>43009</v>
      </c>
      <c r="K1132" s="257">
        <v>43009</v>
      </c>
      <c r="L1132" s="257">
        <v>43100</v>
      </c>
      <c r="M1132" s="259">
        <v>10</v>
      </c>
      <c r="N1132" s="249">
        <v>13</v>
      </c>
      <c r="O1132" s="258">
        <v>13</v>
      </c>
      <c r="P1132" s="259">
        <f t="shared" si="69"/>
        <v>26</v>
      </c>
      <c r="Q1132" s="42">
        <f t="shared" si="66"/>
        <v>260</v>
      </c>
      <c r="R1132" s="183" t="s">
        <v>8285</v>
      </c>
      <c r="S1132" s="108"/>
      <c r="T1132" s="108"/>
      <c r="U1132" s="1"/>
      <c r="V1132" s="108"/>
      <c r="W1132" s="1"/>
      <c r="X1132" s="1"/>
      <c r="Y1132" s="99"/>
      <c r="AA1132" s="261"/>
    </row>
    <row r="1133" spans="1:27" s="260" customFormat="1" ht="30" x14ac:dyDescent="0.25">
      <c r="A1133" s="103" t="s">
        <v>1915</v>
      </c>
      <c r="B1133" s="250"/>
      <c r="C1133" s="250"/>
      <c r="D1133" s="251"/>
      <c r="E1133" s="252"/>
      <c r="F1133" s="253" t="s">
        <v>3533</v>
      </c>
      <c r="G1133" s="63" t="s">
        <v>1429</v>
      </c>
      <c r="H1133" s="254" t="s">
        <v>9</v>
      </c>
      <c r="I1133" s="255">
        <v>12</v>
      </c>
      <c r="J1133" s="256">
        <v>43009</v>
      </c>
      <c r="K1133" s="257">
        <v>43009</v>
      </c>
      <c r="L1133" s="257">
        <v>43100</v>
      </c>
      <c r="M1133" s="259">
        <v>1</v>
      </c>
      <c r="N1133" s="249">
        <v>0</v>
      </c>
      <c r="O1133" s="258">
        <v>0</v>
      </c>
      <c r="P1133" s="259">
        <f t="shared" si="69"/>
        <v>0</v>
      </c>
      <c r="Q1133" s="42">
        <f t="shared" si="66"/>
        <v>0</v>
      </c>
      <c r="R1133" s="183"/>
      <c r="S1133" s="108"/>
      <c r="T1133" s="108"/>
      <c r="U1133" s="1"/>
      <c r="V1133" s="108"/>
      <c r="W1133" s="1"/>
      <c r="X1133" s="1"/>
      <c r="Y1133" s="99"/>
      <c r="AA1133" s="261"/>
    </row>
    <row r="1134" spans="1:27" s="260" customFormat="1" ht="30" x14ac:dyDescent="0.25">
      <c r="A1134" s="103" t="s">
        <v>1915</v>
      </c>
      <c r="B1134" s="250"/>
      <c r="C1134" s="250"/>
      <c r="D1134" s="251"/>
      <c r="E1134" s="252"/>
      <c r="F1134" s="253" t="s">
        <v>3493</v>
      </c>
      <c r="G1134" s="63" t="s">
        <v>1430</v>
      </c>
      <c r="H1134" s="254" t="s">
        <v>9</v>
      </c>
      <c r="I1134" s="255">
        <v>12</v>
      </c>
      <c r="J1134" s="256">
        <v>43009</v>
      </c>
      <c r="K1134" s="257">
        <v>43009</v>
      </c>
      <c r="L1134" s="257">
        <v>43100</v>
      </c>
      <c r="M1134" s="259">
        <v>1</v>
      </c>
      <c r="N1134" s="249">
        <v>0</v>
      </c>
      <c r="O1134" s="258">
        <v>0</v>
      </c>
      <c r="P1134" s="259">
        <f t="shared" si="69"/>
        <v>0</v>
      </c>
      <c r="Q1134" s="42">
        <f t="shared" si="66"/>
        <v>0</v>
      </c>
      <c r="R1134" s="183"/>
      <c r="S1134" s="108"/>
      <c r="T1134" s="108"/>
      <c r="U1134" s="1"/>
      <c r="V1134" s="108"/>
      <c r="W1134" s="1"/>
      <c r="X1134" s="1"/>
      <c r="Y1134" s="99"/>
      <c r="AA1134" s="261"/>
    </row>
    <row r="1135" spans="1:27" s="260" customFormat="1" ht="30" x14ac:dyDescent="0.25">
      <c r="A1135" s="103" t="s">
        <v>1915</v>
      </c>
      <c r="B1135" s="250"/>
      <c r="C1135" s="250"/>
      <c r="D1135" s="251"/>
      <c r="E1135" s="252"/>
      <c r="F1135" s="253" t="s">
        <v>3494</v>
      </c>
      <c r="G1135" s="63" t="s">
        <v>1431</v>
      </c>
      <c r="H1135" s="254" t="s">
        <v>9</v>
      </c>
      <c r="I1135" s="255">
        <v>12</v>
      </c>
      <c r="J1135" s="256">
        <v>43009</v>
      </c>
      <c r="K1135" s="257">
        <v>43009</v>
      </c>
      <c r="L1135" s="257">
        <v>43100</v>
      </c>
      <c r="M1135" s="259">
        <v>1</v>
      </c>
      <c r="N1135" s="249">
        <v>0</v>
      </c>
      <c r="O1135" s="258">
        <v>0</v>
      </c>
      <c r="P1135" s="259">
        <f t="shared" si="69"/>
        <v>0</v>
      </c>
      <c r="Q1135" s="42">
        <f t="shared" si="66"/>
        <v>0</v>
      </c>
      <c r="R1135" s="183"/>
      <c r="S1135" s="108"/>
      <c r="T1135" s="108"/>
      <c r="U1135" s="1"/>
      <c r="V1135" s="108"/>
      <c r="W1135" s="1"/>
      <c r="X1135" s="1"/>
      <c r="Y1135" s="99"/>
      <c r="AA1135" s="261"/>
    </row>
    <row r="1136" spans="1:27" ht="60" x14ac:dyDescent="0.25">
      <c r="A1136" s="103" t="s">
        <v>1916</v>
      </c>
      <c r="B1136" s="72" t="s">
        <v>3874</v>
      </c>
      <c r="C1136" s="72" t="s">
        <v>1433</v>
      </c>
      <c r="D1136" s="104" t="s">
        <v>1822</v>
      </c>
      <c r="E1136" s="39" t="s">
        <v>3875</v>
      </c>
      <c r="F1136" s="47" t="s">
        <v>3518</v>
      </c>
      <c r="G1136" s="41" t="s">
        <v>1434</v>
      </c>
      <c r="H1136" s="40" t="s">
        <v>9</v>
      </c>
      <c r="I1136" s="43">
        <v>12</v>
      </c>
      <c r="J1136" s="44">
        <v>43009</v>
      </c>
      <c r="K1136" s="105">
        <v>43009</v>
      </c>
      <c r="L1136" s="105">
        <v>43100</v>
      </c>
      <c r="M1136" s="42">
        <v>1</v>
      </c>
      <c r="N1136" s="48">
        <v>1</v>
      </c>
      <c r="O1136" s="106">
        <v>0</v>
      </c>
      <c r="P1136" s="42">
        <f t="shared" si="69"/>
        <v>1</v>
      </c>
      <c r="Q1136" s="42">
        <f t="shared" si="66"/>
        <v>100</v>
      </c>
      <c r="S1136" s="108">
        <f>VLOOKUP(C1136,'[7]Sumado depto y gestion incorp1'!$A$2:$C$297,3,FALSE)</f>
        <v>2200000000</v>
      </c>
      <c r="T1136" s="108">
        <f>VLOOKUP(C1136,'[7]Sumado depto y gestion incorp1'!$A$2:$D$297,4,FALSE)</f>
        <v>1597175252</v>
      </c>
      <c r="U1136" s="1">
        <f>VLOOKUP(C1136,'[7]Sumado depto y gestion incorp1'!$A$2:$F$297,6,FALSE)</f>
        <v>2102319323</v>
      </c>
      <c r="V1136" s="108">
        <f>VLOOKUP(C1136,'[7]Sumado depto y gestion incorp1'!$A$2:$G$297,7,FALSE)</f>
        <v>1597175252</v>
      </c>
      <c r="W1136" s="1">
        <f t="shared" si="67"/>
        <v>3797175252</v>
      </c>
      <c r="X1136" s="1">
        <f t="shared" si="68"/>
        <v>3699494575</v>
      </c>
      <c r="Y1136" s="99"/>
    </row>
    <row r="1137" spans="1:25" ht="60" x14ac:dyDescent="0.25">
      <c r="A1137" s="103" t="s">
        <v>1916</v>
      </c>
      <c r="B1137" s="72"/>
      <c r="C1137" s="72"/>
      <c r="D1137" s="104"/>
      <c r="E1137" s="39"/>
      <c r="F1137" s="47" t="s">
        <v>3519</v>
      </c>
      <c r="G1137" s="41" t="s">
        <v>1435</v>
      </c>
      <c r="H1137" s="40" t="s">
        <v>9</v>
      </c>
      <c r="I1137" s="43">
        <v>12</v>
      </c>
      <c r="J1137" s="44">
        <v>43009</v>
      </c>
      <c r="K1137" s="105">
        <v>43009</v>
      </c>
      <c r="L1137" s="105">
        <v>43100</v>
      </c>
      <c r="M1137" s="42">
        <v>1</v>
      </c>
      <c r="N1137" s="48">
        <v>0.75</v>
      </c>
      <c r="O1137" s="106">
        <v>0.25</v>
      </c>
      <c r="P1137" s="42">
        <f t="shared" si="69"/>
        <v>1</v>
      </c>
      <c r="Q1137" s="42">
        <f t="shared" si="66"/>
        <v>100</v>
      </c>
      <c r="S1137" s="108"/>
      <c r="T1137" s="108"/>
      <c r="U1137" s="1"/>
      <c r="V1137" s="108"/>
      <c r="W1137" s="1"/>
      <c r="X1137" s="1"/>
      <c r="Y1137" s="99"/>
    </row>
    <row r="1138" spans="1:25" ht="60" x14ac:dyDescent="0.25">
      <c r="A1138" s="103" t="s">
        <v>1916</v>
      </c>
      <c r="B1138" s="72"/>
      <c r="C1138" s="72"/>
      <c r="D1138" s="104"/>
      <c r="E1138" s="39"/>
      <c r="F1138" s="47" t="s">
        <v>3544</v>
      </c>
      <c r="G1138" s="41" t="s">
        <v>993</v>
      </c>
      <c r="H1138" s="40" t="s">
        <v>9</v>
      </c>
      <c r="I1138" s="43">
        <v>12</v>
      </c>
      <c r="J1138" s="44">
        <v>43009</v>
      </c>
      <c r="K1138" s="105">
        <v>43009</v>
      </c>
      <c r="L1138" s="105">
        <v>43100</v>
      </c>
      <c r="M1138" s="42">
        <v>1</v>
      </c>
      <c r="N1138" s="48">
        <v>0.1</v>
      </c>
      <c r="O1138" s="106">
        <v>0.9</v>
      </c>
      <c r="P1138" s="42">
        <f t="shared" si="69"/>
        <v>1</v>
      </c>
      <c r="Q1138" s="42">
        <f t="shared" si="66"/>
        <v>100</v>
      </c>
      <c r="S1138" s="108"/>
      <c r="T1138" s="108"/>
      <c r="U1138" s="1"/>
      <c r="V1138" s="108"/>
      <c r="W1138" s="1"/>
      <c r="X1138" s="1"/>
      <c r="Y1138" s="99"/>
    </row>
    <row r="1139" spans="1:25" ht="60" x14ac:dyDescent="0.25">
      <c r="A1139" s="103" t="s">
        <v>1916</v>
      </c>
      <c r="B1139" s="72"/>
      <c r="C1139" s="72"/>
      <c r="D1139" s="104"/>
      <c r="E1139" s="39"/>
      <c r="F1139" s="47" t="s">
        <v>3545</v>
      </c>
      <c r="G1139" s="41" t="s">
        <v>1436</v>
      </c>
      <c r="H1139" s="40" t="s">
        <v>9</v>
      </c>
      <c r="I1139" s="43">
        <v>12</v>
      </c>
      <c r="J1139" s="44">
        <v>43009</v>
      </c>
      <c r="K1139" s="105">
        <v>43009</v>
      </c>
      <c r="L1139" s="105">
        <v>43100</v>
      </c>
      <c r="M1139" s="42">
        <v>56</v>
      </c>
      <c r="N1139" s="48">
        <v>0</v>
      </c>
      <c r="O1139" s="106">
        <v>68</v>
      </c>
      <c r="P1139" s="42">
        <f t="shared" si="69"/>
        <v>68</v>
      </c>
      <c r="Q1139" s="42">
        <f t="shared" si="66"/>
        <v>121.42857142857142</v>
      </c>
      <c r="S1139" s="108"/>
      <c r="T1139" s="108"/>
      <c r="U1139" s="1"/>
      <c r="V1139" s="108"/>
      <c r="W1139" s="1"/>
      <c r="X1139" s="1"/>
      <c r="Y1139" s="99"/>
    </row>
    <row r="1140" spans="1:25" ht="60" x14ac:dyDescent="0.25">
      <c r="A1140" s="103" t="s">
        <v>1916</v>
      </c>
      <c r="B1140" s="72" t="s">
        <v>3876</v>
      </c>
      <c r="C1140" s="72" t="s">
        <v>1437</v>
      </c>
      <c r="D1140" s="104" t="s">
        <v>1898</v>
      </c>
      <c r="E1140" s="39" t="s">
        <v>3877</v>
      </c>
      <c r="F1140" s="47" t="s">
        <v>3575</v>
      </c>
      <c r="G1140" s="41" t="s">
        <v>1438</v>
      </c>
      <c r="H1140" s="40" t="s">
        <v>9</v>
      </c>
      <c r="I1140" s="43">
        <v>12</v>
      </c>
      <c r="J1140" s="44">
        <v>43009</v>
      </c>
      <c r="K1140" s="105">
        <v>43009</v>
      </c>
      <c r="L1140" s="105">
        <v>43100</v>
      </c>
      <c r="M1140" s="42">
        <v>1</v>
      </c>
      <c r="N1140" s="43">
        <v>2</v>
      </c>
      <c r="O1140" s="106">
        <v>0</v>
      </c>
      <c r="P1140" s="42">
        <f t="shared" si="69"/>
        <v>2</v>
      </c>
      <c r="Q1140" s="42">
        <f t="shared" si="66"/>
        <v>200</v>
      </c>
      <c r="S1140" s="108">
        <f>VLOOKUP(C1140,'[7]Sumado depto y gestion incorp1'!$A$2:$C$297,3,FALSE)</f>
        <v>640000000</v>
      </c>
      <c r="T1140" s="108">
        <f>VLOOKUP(C1140,'[7]Sumado depto y gestion incorp1'!$A$2:$D$297,4,FALSE)</f>
        <v>0</v>
      </c>
      <c r="U1140" s="1">
        <f>VLOOKUP(C1140,'[7]Sumado depto y gestion incorp1'!$A$2:$F$297,6,FALSE)</f>
        <v>572562153</v>
      </c>
      <c r="V1140" s="108">
        <f>VLOOKUP(C1140,'[7]Sumado depto y gestion incorp1'!$A$2:$G$297,7,FALSE)</f>
        <v>0</v>
      </c>
      <c r="W1140" s="1">
        <f t="shared" si="67"/>
        <v>640000000</v>
      </c>
      <c r="X1140" s="1">
        <f t="shared" si="68"/>
        <v>572562153</v>
      </c>
      <c r="Y1140" s="99"/>
    </row>
    <row r="1141" spans="1:25" ht="60" x14ac:dyDescent="0.25">
      <c r="A1141" s="103" t="s">
        <v>1916</v>
      </c>
      <c r="B1141" s="72"/>
      <c r="C1141" s="72"/>
      <c r="D1141" s="104"/>
      <c r="E1141" s="39"/>
      <c r="F1141" s="47" t="s">
        <v>3517</v>
      </c>
      <c r="G1141" s="41" t="s">
        <v>1439</v>
      </c>
      <c r="H1141" s="40" t="s">
        <v>9</v>
      </c>
      <c r="I1141" s="43">
        <v>12</v>
      </c>
      <c r="J1141" s="44">
        <v>43009</v>
      </c>
      <c r="K1141" s="105">
        <v>43009</v>
      </c>
      <c r="L1141" s="105">
        <v>43100</v>
      </c>
      <c r="M1141" s="42">
        <v>1</v>
      </c>
      <c r="N1141" s="43">
        <v>1</v>
      </c>
      <c r="O1141" s="106">
        <v>0</v>
      </c>
      <c r="P1141" s="42">
        <f t="shared" si="69"/>
        <v>1</v>
      </c>
      <c r="Q1141" s="42">
        <f t="shared" si="66"/>
        <v>100</v>
      </c>
      <c r="S1141" s="108"/>
      <c r="T1141" s="108"/>
      <c r="U1141" s="1"/>
      <c r="V1141" s="108"/>
      <c r="W1141" s="1"/>
      <c r="X1141" s="1"/>
      <c r="Y1141" s="99"/>
    </row>
    <row r="1142" spans="1:25" ht="60" x14ac:dyDescent="0.25">
      <c r="A1142" s="103" t="s">
        <v>1916</v>
      </c>
      <c r="B1142" s="72"/>
      <c r="C1142" s="72"/>
      <c r="D1142" s="104"/>
      <c r="E1142" s="39"/>
      <c r="F1142" s="47" t="s">
        <v>3518</v>
      </c>
      <c r="G1142" s="41" t="s">
        <v>1440</v>
      </c>
      <c r="H1142" s="40" t="s">
        <v>9</v>
      </c>
      <c r="I1142" s="43">
        <v>12</v>
      </c>
      <c r="J1142" s="44">
        <v>43009</v>
      </c>
      <c r="K1142" s="105">
        <v>43009</v>
      </c>
      <c r="L1142" s="105">
        <v>43100</v>
      </c>
      <c r="M1142" s="42">
        <v>1</v>
      </c>
      <c r="N1142" s="43">
        <v>0.4</v>
      </c>
      <c r="O1142" s="106">
        <v>0.6</v>
      </c>
      <c r="P1142" s="42">
        <f t="shared" si="69"/>
        <v>1</v>
      </c>
      <c r="Q1142" s="42">
        <f t="shared" si="66"/>
        <v>100</v>
      </c>
      <c r="S1142" s="108"/>
      <c r="T1142" s="108"/>
      <c r="U1142" s="1"/>
      <c r="V1142" s="108"/>
      <c r="W1142" s="1"/>
      <c r="X1142" s="1"/>
      <c r="Y1142" s="99"/>
    </row>
    <row r="1143" spans="1:25" ht="60" x14ac:dyDescent="0.25">
      <c r="A1143" s="103" t="s">
        <v>1916</v>
      </c>
      <c r="B1143" s="72"/>
      <c r="C1143" s="72"/>
      <c r="D1143" s="104"/>
      <c r="E1143" s="39"/>
      <c r="F1143" s="47" t="s">
        <v>3519</v>
      </c>
      <c r="G1143" s="41" t="s">
        <v>1441</v>
      </c>
      <c r="H1143" s="40" t="s">
        <v>9</v>
      </c>
      <c r="I1143" s="43">
        <v>12</v>
      </c>
      <c r="J1143" s="44">
        <v>43009</v>
      </c>
      <c r="K1143" s="105">
        <v>43009</v>
      </c>
      <c r="L1143" s="105">
        <v>43100</v>
      </c>
      <c r="M1143" s="42">
        <v>1</v>
      </c>
      <c r="N1143" s="43">
        <v>0.4</v>
      </c>
      <c r="O1143" s="106">
        <v>0.6</v>
      </c>
      <c r="P1143" s="42">
        <f t="shared" si="69"/>
        <v>1</v>
      </c>
      <c r="Q1143" s="42">
        <f t="shared" si="66"/>
        <v>100</v>
      </c>
      <c r="S1143" s="108"/>
      <c r="T1143" s="108"/>
      <c r="U1143" s="1"/>
      <c r="V1143" s="108"/>
      <c r="W1143" s="1"/>
      <c r="X1143" s="1"/>
      <c r="Y1143" s="99"/>
    </row>
    <row r="1144" spans="1:25" ht="60" x14ac:dyDescent="0.25">
      <c r="A1144" s="103" t="s">
        <v>1916</v>
      </c>
      <c r="B1144" s="72"/>
      <c r="C1144" s="72"/>
      <c r="D1144" s="104"/>
      <c r="E1144" s="39"/>
      <c r="F1144" s="47" t="s">
        <v>3544</v>
      </c>
      <c r="G1144" s="41" t="s">
        <v>1442</v>
      </c>
      <c r="H1144" s="40" t="s">
        <v>9</v>
      </c>
      <c r="I1144" s="43">
        <v>12</v>
      </c>
      <c r="J1144" s="44">
        <v>43009</v>
      </c>
      <c r="K1144" s="105">
        <v>43009</v>
      </c>
      <c r="L1144" s="105">
        <v>43100</v>
      </c>
      <c r="M1144" s="42">
        <v>1</v>
      </c>
      <c r="N1144" s="43">
        <v>0.5</v>
      </c>
      <c r="O1144" s="106">
        <v>0.5</v>
      </c>
      <c r="P1144" s="42">
        <f t="shared" si="69"/>
        <v>1</v>
      </c>
      <c r="Q1144" s="42">
        <f t="shared" si="66"/>
        <v>100</v>
      </c>
      <c r="S1144" s="108"/>
      <c r="T1144" s="108"/>
      <c r="U1144" s="1"/>
      <c r="V1144" s="108"/>
      <c r="W1144" s="1"/>
      <c r="X1144" s="1"/>
      <c r="Y1144" s="99"/>
    </row>
    <row r="1145" spans="1:25" ht="60" x14ac:dyDescent="0.25">
      <c r="A1145" s="103" t="s">
        <v>1916</v>
      </c>
      <c r="B1145" s="72"/>
      <c r="C1145" s="72"/>
      <c r="D1145" s="104"/>
      <c r="E1145" s="39"/>
      <c r="F1145" s="47" t="s">
        <v>3545</v>
      </c>
      <c r="G1145" s="41" t="s">
        <v>1443</v>
      </c>
      <c r="H1145" s="40" t="s">
        <v>9</v>
      </c>
      <c r="I1145" s="43">
        <v>12</v>
      </c>
      <c r="J1145" s="44">
        <v>43009</v>
      </c>
      <c r="K1145" s="105">
        <v>43009</v>
      </c>
      <c r="L1145" s="105">
        <v>43100</v>
      </c>
      <c r="M1145" s="42">
        <v>1</v>
      </c>
      <c r="N1145" s="43">
        <v>0.8</v>
      </c>
      <c r="O1145" s="106">
        <v>0.2</v>
      </c>
      <c r="P1145" s="42">
        <f t="shared" si="69"/>
        <v>1</v>
      </c>
      <c r="Q1145" s="42">
        <f t="shared" ref="Q1145:Q1208" si="70">P1145/M1145*100</f>
        <v>100</v>
      </c>
      <c r="S1145" s="108"/>
      <c r="T1145" s="108"/>
      <c r="U1145" s="1"/>
      <c r="V1145" s="108"/>
      <c r="W1145" s="1"/>
      <c r="X1145" s="1"/>
      <c r="Y1145" s="99"/>
    </row>
    <row r="1146" spans="1:25" ht="60" x14ac:dyDescent="0.25">
      <c r="A1146" s="103" t="s">
        <v>1916</v>
      </c>
      <c r="B1146" s="72"/>
      <c r="C1146" s="72"/>
      <c r="D1146" s="104"/>
      <c r="E1146" s="39"/>
      <c r="F1146" s="47" t="s">
        <v>3546</v>
      </c>
      <c r="G1146" s="41" t="s">
        <v>1444</v>
      </c>
      <c r="H1146" s="40" t="s">
        <v>9</v>
      </c>
      <c r="I1146" s="43">
        <v>12</v>
      </c>
      <c r="J1146" s="44">
        <v>43009</v>
      </c>
      <c r="K1146" s="105">
        <v>43009</v>
      </c>
      <c r="L1146" s="105">
        <v>43100</v>
      </c>
      <c r="M1146" s="42">
        <v>150</v>
      </c>
      <c r="N1146" s="43">
        <v>0</v>
      </c>
      <c r="O1146" s="106">
        <v>72</v>
      </c>
      <c r="P1146" s="42">
        <f t="shared" si="69"/>
        <v>72</v>
      </c>
      <c r="Q1146" s="42">
        <f t="shared" si="70"/>
        <v>48</v>
      </c>
      <c r="S1146" s="108"/>
      <c r="T1146" s="108"/>
      <c r="U1146" s="1"/>
      <c r="V1146" s="108"/>
      <c r="W1146" s="1"/>
      <c r="X1146" s="1"/>
      <c r="Y1146" s="99"/>
    </row>
    <row r="1147" spans="1:25" ht="60" x14ac:dyDescent="0.25">
      <c r="A1147" s="103" t="s">
        <v>1916</v>
      </c>
      <c r="B1147" s="72" t="s">
        <v>3874</v>
      </c>
      <c r="C1147" s="72" t="s">
        <v>1445</v>
      </c>
      <c r="D1147" s="104" t="s">
        <v>1899</v>
      </c>
      <c r="E1147" s="39" t="s">
        <v>3878</v>
      </c>
      <c r="F1147" s="47" t="s">
        <v>3520</v>
      </c>
      <c r="G1147" s="41" t="s">
        <v>1446</v>
      </c>
      <c r="H1147" s="40" t="s">
        <v>9</v>
      </c>
      <c r="I1147" s="43">
        <v>12</v>
      </c>
      <c r="J1147" s="44">
        <v>43009</v>
      </c>
      <c r="K1147" s="105">
        <v>43009</v>
      </c>
      <c r="L1147" s="105">
        <v>43100</v>
      </c>
      <c r="M1147" s="42">
        <v>1</v>
      </c>
      <c r="N1147" s="43">
        <v>0</v>
      </c>
      <c r="O1147" s="106">
        <v>0</v>
      </c>
      <c r="P1147" s="42">
        <f t="shared" si="69"/>
        <v>0</v>
      </c>
      <c r="Q1147" s="42">
        <f t="shared" si="70"/>
        <v>0</v>
      </c>
      <c r="S1147" s="108">
        <f>VLOOKUP(C1147,'[7]Sumado depto y gestion incorp1'!$A$2:$C$297,3,FALSE)</f>
        <v>1000000000</v>
      </c>
      <c r="T1147" s="108">
        <f>VLOOKUP(C1147,'[7]Sumado depto y gestion incorp1'!$A$2:$D$297,4,FALSE)</f>
        <v>0</v>
      </c>
      <c r="U1147" s="1">
        <f>VLOOKUP(C1147,'[7]Sumado depto y gestion incorp1'!$A$2:$F$297,6,FALSE)</f>
        <v>973138423</v>
      </c>
      <c r="V1147" s="108">
        <f>VLOOKUP(C1147,'[7]Sumado depto y gestion incorp1'!$A$2:$G$297,7,FALSE)</f>
        <v>0</v>
      </c>
      <c r="W1147" s="1">
        <f t="shared" si="67"/>
        <v>1000000000</v>
      </c>
      <c r="X1147" s="1">
        <f t="shared" si="68"/>
        <v>973138423</v>
      </c>
      <c r="Y1147" s="99"/>
    </row>
    <row r="1148" spans="1:25" ht="60" x14ac:dyDescent="0.25">
      <c r="A1148" s="103" t="s">
        <v>1916</v>
      </c>
      <c r="B1148" s="72"/>
      <c r="C1148" s="72"/>
      <c r="D1148" s="104"/>
      <c r="E1148" s="39"/>
      <c r="F1148" s="47" t="s">
        <v>3522</v>
      </c>
      <c r="G1148" s="41" t="s">
        <v>1447</v>
      </c>
      <c r="H1148" s="40" t="s">
        <v>9</v>
      </c>
      <c r="I1148" s="43">
        <v>12</v>
      </c>
      <c r="J1148" s="44">
        <v>43009</v>
      </c>
      <c r="K1148" s="105">
        <v>43009</v>
      </c>
      <c r="L1148" s="105">
        <v>43100</v>
      </c>
      <c r="M1148" s="42">
        <v>1</v>
      </c>
      <c r="N1148" s="43">
        <v>1</v>
      </c>
      <c r="O1148" s="106">
        <v>0</v>
      </c>
      <c r="P1148" s="42">
        <f t="shared" si="69"/>
        <v>1</v>
      </c>
      <c r="Q1148" s="42">
        <f t="shared" si="70"/>
        <v>100</v>
      </c>
      <c r="S1148" s="108"/>
      <c r="T1148" s="108"/>
      <c r="U1148" s="1"/>
      <c r="V1148" s="108"/>
      <c r="W1148" s="1"/>
      <c r="X1148" s="1"/>
      <c r="Y1148" s="99"/>
    </row>
    <row r="1149" spans="1:25" ht="60" x14ac:dyDescent="0.25">
      <c r="A1149" s="103" t="s">
        <v>1916</v>
      </c>
      <c r="B1149" s="72"/>
      <c r="C1149" s="72"/>
      <c r="D1149" s="104"/>
      <c r="E1149" s="39"/>
      <c r="F1149" s="47" t="s">
        <v>3523</v>
      </c>
      <c r="G1149" s="41" t="s">
        <v>1448</v>
      </c>
      <c r="H1149" s="40" t="s">
        <v>9</v>
      </c>
      <c r="I1149" s="43">
        <v>12</v>
      </c>
      <c r="J1149" s="44">
        <v>43009</v>
      </c>
      <c r="K1149" s="105">
        <v>43009</v>
      </c>
      <c r="L1149" s="105">
        <v>43100</v>
      </c>
      <c r="M1149" s="42">
        <v>118</v>
      </c>
      <c r="N1149" s="43">
        <v>0</v>
      </c>
      <c r="O1149" s="106">
        <v>0</v>
      </c>
      <c r="P1149" s="42">
        <f t="shared" si="69"/>
        <v>0</v>
      </c>
      <c r="Q1149" s="42">
        <f t="shared" si="70"/>
        <v>0</v>
      </c>
      <c r="S1149" s="108"/>
      <c r="T1149" s="108"/>
      <c r="U1149" s="1"/>
      <c r="V1149" s="108"/>
      <c r="W1149" s="1"/>
      <c r="X1149" s="1"/>
      <c r="Y1149" s="99"/>
    </row>
    <row r="1150" spans="1:25" ht="60" x14ac:dyDescent="0.25">
      <c r="A1150" s="103" t="s">
        <v>1916</v>
      </c>
      <c r="B1150" s="72"/>
      <c r="C1150" s="72"/>
      <c r="D1150" s="104"/>
      <c r="E1150" s="39"/>
      <c r="F1150" s="47" t="s">
        <v>3524</v>
      </c>
      <c r="G1150" s="41" t="s">
        <v>1449</v>
      </c>
      <c r="H1150" s="40" t="s">
        <v>9</v>
      </c>
      <c r="I1150" s="43">
        <v>12</v>
      </c>
      <c r="J1150" s="44">
        <v>43009</v>
      </c>
      <c r="K1150" s="105">
        <v>43009</v>
      </c>
      <c r="L1150" s="105">
        <v>43100</v>
      </c>
      <c r="M1150" s="42">
        <v>65110</v>
      </c>
      <c r="N1150" s="43">
        <v>0</v>
      </c>
      <c r="O1150" s="106">
        <v>0</v>
      </c>
      <c r="P1150" s="42">
        <f t="shared" si="69"/>
        <v>0</v>
      </c>
      <c r="Q1150" s="42">
        <f t="shared" si="70"/>
        <v>0</v>
      </c>
      <c r="S1150" s="108"/>
      <c r="T1150" s="108"/>
      <c r="U1150" s="1"/>
      <c r="V1150" s="108"/>
      <c r="W1150" s="1"/>
      <c r="X1150" s="1"/>
      <c r="Y1150" s="99"/>
    </row>
    <row r="1151" spans="1:25" ht="60" x14ac:dyDescent="0.25">
      <c r="A1151" s="103" t="s">
        <v>1916</v>
      </c>
      <c r="B1151" s="72"/>
      <c r="C1151" s="72"/>
      <c r="D1151" s="104"/>
      <c r="E1151" s="39"/>
      <c r="F1151" s="47" t="s">
        <v>3525</v>
      </c>
      <c r="G1151" s="41" t="s">
        <v>1450</v>
      </c>
      <c r="H1151" s="40" t="s">
        <v>9</v>
      </c>
      <c r="I1151" s="43">
        <v>12</v>
      </c>
      <c r="J1151" s="44">
        <v>43009</v>
      </c>
      <c r="K1151" s="105">
        <v>43009</v>
      </c>
      <c r="L1151" s="105">
        <v>43100</v>
      </c>
      <c r="M1151" s="42">
        <v>1</v>
      </c>
      <c r="N1151" s="43">
        <v>0</v>
      </c>
      <c r="O1151" s="106">
        <v>1</v>
      </c>
      <c r="P1151" s="42">
        <f t="shared" si="69"/>
        <v>1</v>
      </c>
      <c r="Q1151" s="42">
        <f t="shared" si="70"/>
        <v>100</v>
      </c>
      <c r="S1151" s="108"/>
      <c r="T1151" s="108"/>
      <c r="U1151" s="1"/>
      <c r="V1151" s="108"/>
      <c r="W1151" s="1"/>
      <c r="X1151" s="1"/>
      <c r="Y1151" s="99"/>
    </row>
    <row r="1152" spans="1:25" ht="60" x14ac:dyDescent="0.25">
      <c r="A1152" s="103" t="s">
        <v>1916</v>
      </c>
      <c r="B1152" s="72"/>
      <c r="C1152" s="72"/>
      <c r="D1152" s="104"/>
      <c r="E1152" s="39"/>
      <c r="F1152" s="47" t="s">
        <v>3526</v>
      </c>
      <c r="G1152" s="41" t="s">
        <v>1451</v>
      </c>
      <c r="H1152" s="40" t="s">
        <v>9</v>
      </c>
      <c r="I1152" s="43">
        <v>12</v>
      </c>
      <c r="J1152" s="44">
        <v>43009</v>
      </c>
      <c r="K1152" s="105">
        <v>43009</v>
      </c>
      <c r="L1152" s="105">
        <v>43100</v>
      </c>
      <c r="M1152" s="42">
        <v>1</v>
      </c>
      <c r="N1152" s="43">
        <v>0</v>
      </c>
      <c r="O1152" s="106">
        <v>1</v>
      </c>
      <c r="P1152" s="42">
        <f t="shared" si="69"/>
        <v>1</v>
      </c>
      <c r="Q1152" s="42">
        <f t="shared" si="70"/>
        <v>100</v>
      </c>
      <c r="S1152" s="108"/>
      <c r="T1152" s="108"/>
      <c r="U1152" s="1"/>
      <c r="V1152" s="108"/>
      <c r="W1152" s="1"/>
      <c r="X1152" s="1"/>
      <c r="Y1152" s="99"/>
    </row>
    <row r="1153" spans="1:25" ht="60" x14ac:dyDescent="0.25">
      <c r="A1153" s="103" t="s">
        <v>1916</v>
      </c>
      <c r="B1153" s="72"/>
      <c r="C1153" s="72"/>
      <c r="D1153" s="104"/>
      <c r="E1153" s="39"/>
      <c r="F1153" s="47" t="s">
        <v>3527</v>
      </c>
      <c r="G1153" s="41" t="s">
        <v>1452</v>
      </c>
      <c r="H1153" s="40" t="s">
        <v>9</v>
      </c>
      <c r="I1153" s="43">
        <v>12</v>
      </c>
      <c r="J1153" s="44">
        <v>43009</v>
      </c>
      <c r="K1153" s="105">
        <v>43009</v>
      </c>
      <c r="L1153" s="105">
        <v>43100</v>
      </c>
      <c r="M1153" s="42">
        <v>1</v>
      </c>
      <c r="N1153" s="48">
        <v>0</v>
      </c>
      <c r="O1153" s="106">
        <v>0</v>
      </c>
      <c r="P1153" s="42">
        <f t="shared" si="69"/>
        <v>0</v>
      </c>
      <c r="Q1153" s="42">
        <f t="shared" si="70"/>
        <v>0</v>
      </c>
      <c r="S1153" s="108"/>
      <c r="T1153" s="108"/>
      <c r="U1153" s="1"/>
      <c r="V1153" s="108"/>
      <c r="W1153" s="1"/>
      <c r="X1153" s="1"/>
      <c r="Y1153" s="99"/>
    </row>
    <row r="1154" spans="1:25" ht="60" x14ac:dyDescent="0.25">
      <c r="A1154" s="103" t="s">
        <v>1916</v>
      </c>
      <c r="B1154" s="72"/>
      <c r="C1154" s="72"/>
      <c r="D1154" s="104"/>
      <c r="E1154" s="39"/>
      <c r="F1154" s="47" t="s">
        <v>3528</v>
      </c>
      <c r="G1154" s="41" t="s">
        <v>1453</v>
      </c>
      <c r="H1154" s="40" t="s">
        <v>9</v>
      </c>
      <c r="I1154" s="43">
        <v>12</v>
      </c>
      <c r="J1154" s="44">
        <v>43009</v>
      </c>
      <c r="K1154" s="105">
        <v>43009</v>
      </c>
      <c r="L1154" s="105">
        <v>43100</v>
      </c>
      <c r="M1154" s="42">
        <v>1</v>
      </c>
      <c r="N1154" s="48">
        <v>0</v>
      </c>
      <c r="O1154" s="106">
        <v>0</v>
      </c>
      <c r="P1154" s="42">
        <f t="shared" si="69"/>
        <v>0</v>
      </c>
      <c r="Q1154" s="42">
        <f t="shared" si="70"/>
        <v>0</v>
      </c>
      <c r="S1154" s="108"/>
      <c r="T1154" s="108"/>
      <c r="U1154" s="1"/>
      <c r="V1154" s="108"/>
      <c r="W1154" s="1"/>
      <c r="X1154" s="1"/>
      <c r="Y1154" s="99"/>
    </row>
    <row r="1155" spans="1:25" ht="60" x14ac:dyDescent="0.25">
      <c r="A1155" s="103" t="s">
        <v>1916</v>
      </c>
      <c r="B1155" s="72"/>
      <c r="C1155" s="72"/>
      <c r="D1155" s="104"/>
      <c r="E1155" s="39"/>
      <c r="F1155" s="47" t="s">
        <v>3529</v>
      </c>
      <c r="G1155" s="41" t="s">
        <v>1454</v>
      </c>
      <c r="H1155" s="40" t="s">
        <v>9</v>
      </c>
      <c r="I1155" s="43">
        <v>12</v>
      </c>
      <c r="J1155" s="44">
        <v>43009</v>
      </c>
      <c r="K1155" s="105">
        <v>43009</v>
      </c>
      <c r="L1155" s="105">
        <v>43100</v>
      </c>
      <c r="M1155" s="42">
        <v>1</v>
      </c>
      <c r="N1155" s="48">
        <v>1</v>
      </c>
      <c r="O1155" s="106">
        <v>0</v>
      </c>
      <c r="P1155" s="42">
        <f t="shared" si="69"/>
        <v>1</v>
      </c>
      <c r="Q1155" s="42">
        <f t="shared" si="70"/>
        <v>100</v>
      </c>
      <c r="S1155" s="108"/>
      <c r="T1155" s="108"/>
      <c r="U1155" s="1"/>
      <c r="V1155" s="108"/>
      <c r="W1155" s="1"/>
      <c r="X1155" s="1"/>
      <c r="Y1155" s="99"/>
    </row>
    <row r="1156" spans="1:25" ht="60" x14ac:dyDescent="0.25">
      <c r="A1156" s="103" t="s">
        <v>1916</v>
      </c>
      <c r="B1156" s="72"/>
      <c r="C1156" s="72"/>
      <c r="D1156" s="104"/>
      <c r="E1156" s="39"/>
      <c r="F1156" s="47" t="s">
        <v>3532</v>
      </c>
      <c r="G1156" s="41" t="s">
        <v>1455</v>
      </c>
      <c r="H1156" s="40" t="s">
        <v>9</v>
      </c>
      <c r="I1156" s="43">
        <v>12</v>
      </c>
      <c r="J1156" s="44">
        <v>43009</v>
      </c>
      <c r="K1156" s="105">
        <v>43009</v>
      </c>
      <c r="L1156" s="105">
        <v>43100</v>
      </c>
      <c r="M1156" s="42">
        <v>9</v>
      </c>
      <c r="N1156" s="48">
        <v>0</v>
      </c>
      <c r="O1156" s="106">
        <v>0</v>
      </c>
      <c r="P1156" s="42">
        <f t="shared" si="69"/>
        <v>0</v>
      </c>
      <c r="Q1156" s="42">
        <f t="shared" si="70"/>
        <v>0</v>
      </c>
      <c r="S1156" s="108"/>
      <c r="T1156" s="108"/>
      <c r="U1156" s="1"/>
      <c r="V1156" s="108"/>
      <c r="W1156" s="1"/>
      <c r="X1156" s="1"/>
      <c r="Y1156" s="99"/>
    </row>
    <row r="1157" spans="1:25" ht="60" x14ac:dyDescent="0.25">
      <c r="A1157" s="103" t="s">
        <v>1916</v>
      </c>
      <c r="B1157" s="72"/>
      <c r="C1157" s="72"/>
      <c r="D1157" s="104"/>
      <c r="E1157" s="39"/>
      <c r="F1157" s="47" t="s">
        <v>3533</v>
      </c>
      <c r="G1157" s="41" t="s">
        <v>1456</v>
      </c>
      <c r="H1157" s="40" t="s">
        <v>9</v>
      </c>
      <c r="I1157" s="43">
        <v>12</v>
      </c>
      <c r="J1157" s="44">
        <v>43009</v>
      </c>
      <c r="K1157" s="105">
        <v>43009</v>
      </c>
      <c r="L1157" s="105">
        <v>43100</v>
      </c>
      <c r="M1157" s="42">
        <v>1</v>
      </c>
      <c r="N1157" s="48">
        <v>0</v>
      </c>
      <c r="O1157" s="106">
        <v>1</v>
      </c>
      <c r="P1157" s="42">
        <f t="shared" si="69"/>
        <v>1</v>
      </c>
      <c r="Q1157" s="42">
        <f t="shared" si="70"/>
        <v>100</v>
      </c>
      <c r="S1157" s="108"/>
      <c r="T1157" s="108"/>
      <c r="U1157" s="1"/>
      <c r="V1157" s="108"/>
      <c r="W1157" s="1"/>
      <c r="X1157" s="1"/>
      <c r="Y1157" s="99"/>
    </row>
    <row r="1158" spans="1:25" ht="60" x14ac:dyDescent="0.25">
      <c r="A1158" s="103" t="s">
        <v>1916</v>
      </c>
      <c r="B1158" s="72"/>
      <c r="C1158" s="72"/>
      <c r="D1158" s="104"/>
      <c r="E1158" s="39"/>
      <c r="F1158" s="47" t="s">
        <v>3493</v>
      </c>
      <c r="G1158" s="41" t="s">
        <v>1457</v>
      </c>
      <c r="H1158" s="40" t="s">
        <v>9</v>
      </c>
      <c r="I1158" s="43">
        <v>12</v>
      </c>
      <c r="J1158" s="44">
        <v>43009</v>
      </c>
      <c r="K1158" s="105">
        <v>43009</v>
      </c>
      <c r="L1158" s="105">
        <v>43100</v>
      </c>
      <c r="M1158" s="42">
        <v>9</v>
      </c>
      <c r="N1158" s="48">
        <v>0</v>
      </c>
      <c r="O1158" s="106">
        <v>27</v>
      </c>
      <c r="P1158" s="42">
        <f t="shared" si="69"/>
        <v>27</v>
      </c>
      <c r="Q1158" s="42">
        <f t="shared" si="70"/>
        <v>300</v>
      </c>
      <c r="S1158" s="108"/>
      <c r="T1158" s="108"/>
      <c r="U1158" s="1"/>
      <c r="V1158" s="108"/>
      <c r="W1158" s="1"/>
      <c r="X1158" s="1"/>
      <c r="Y1158" s="99"/>
    </row>
    <row r="1159" spans="1:25" ht="60" x14ac:dyDescent="0.25">
      <c r="A1159" s="103" t="s">
        <v>1916</v>
      </c>
      <c r="B1159" s="72"/>
      <c r="C1159" s="72"/>
      <c r="D1159" s="104"/>
      <c r="E1159" s="39"/>
      <c r="F1159" s="47" t="s">
        <v>3494</v>
      </c>
      <c r="G1159" s="41" t="s">
        <v>1458</v>
      </c>
      <c r="H1159" s="40" t="s">
        <v>9</v>
      </c>
      <c r="I1159" s="43">
        <v>12</v>
      </c>
      <c r="J1159" s="44">
        <v>43009</v>
      </c>
      <c r="K1159" s="105">
        <v>43009</v>
      </c>
      <c r="L1159" s="105">
        <v>43100</v>
      </c>
      <c r="M1159" s="42">
        <v>1</v>
      </c>
      <c r="N1159" s="48">
        <v>0</v>
      </c>
      <c r="O1159" s="106">
        <v>0</v>
      </c>
      <c r="P1159" s="42">
        <f t="shared" si="69"/>
        <v>0</v>
      </c>
      <c r="Q1159" s="42">
        <f t="shared" si="70"/>
        <v>0</v>
      </c>
      <c r="S1159" s="108"/>
      <c r="T1159" s="108"/>
      <c r="U1159" s="1"/>
      <c r="V1159" s="108"/>
      <c r="W1159" s="1"/>
      <c r="X1159" s="1"/>
      <c r="Y1159" s="99"/>
    </row>
    <row r="1160" spans="1:25" ht="60" x14ac:dyDescent="0.25">
      <c r="A1160" s="103" t="s">
        <v>1916</v>
      </c>
      <c r="B1160" s="72"/>
      <c r="C1160" s="72"/>
      <c r="D1160" s="104"/>
      <c r="E1160" s="39"/>
      <c r="F1160" s="47" t="s">
        <v>3496</v>
      </c>
      <c r="G1160" s="41" t="s">
        <v>1459</v>
      </c>
      <c r="H1160" s="40" t="s">
        <v>9</v>
      </c>
      <c r="I1160" s="43">
        <v>12</v>
      </c>
      <c r="J1160" s="44">
        <v>43009</v>
      </c>
      <c r="K1160" s="105">
        <v>43009</v>
      </c>
      <c r="L1160" s="105">
        <v>43100</v>
      </c>
      <c r="M1160" s="42">
        <v>1</v>
      </c>
      <c r="N1160" s="48">
        <v>1</v>
      </c>
      <c r="O1160" s="106">
        <v>0</v>
      </c>
      <c r="P1160" s="42">
        <f t="shared" si="69"/>
        <v>1</v>
      </c>
      <c r="Q1160" s="42">
        <f t="shared" si="70"/>
        <v>100</v>
      </c>
      <c r="S1160" s="108"/>
      <c r="T1160" s="108"/>
      <c r="U1160" s="1"/>
      <c r="V1160" s="108"/>
      <c r="W1160" s="1"/>
      <c r="X1160" s="1"/>
      <c r="Y1160" s="99"/>
    </row>
    <row r="1161" spans="1:25" ht="60" x14ac:dyDescent="0.25">
      <c r="A1161" s="103" t="s">
        <v>1916</v>
      </c>
      <c r="B1161" s="72"/>
      <c r="C1161" s="72"/>
      <c r="D1161" s="104"/>
      <c r="E1161" s="39"/>
      <c r="F1161" s="47" t="s">
        <v>3498</v>
      </c>
      <c r="G1161" s="41" t="s">
        <v>1460</v>
      </c>
      <c r="H1161" s="40" t="s">
        <v>9</v>
      </c>
      <c r="I1161" s="43">
        <v>12</v>
      </c>
      <c r="J1161" s="44">
        <v>43009</v>
      </c>
      <c r="K1161" s="105">
        <v>43009</v>
      </c>
      <c r="L1161" s="105">
        <v>43100</v>
      </c>
      <c r="M1161" s="42">
        <v>1</v>
      </c>
      <c r="N1161" s="48">
        <v>0</v>
      </c>
      <c r="O1161" s="106">
        <v>0</v>
      </c>
      <c r="P1161" s="42">
        <f t="shared" si="69"/>
        <v>0</v>
      </c>
      <c r="Q1161" s="42">
        <f t="shared" si="70"/>
        <v>0</v>
      </c>
      <c r="S1161" s="108"/>
      <c r="T1161" s="108"/>
      <c r="U1161" s="1"/>
      <c r="V1161" s="108"/>
      <c r="W1161" s="1"/>
      <c r="X1161" s="1"/>
      <c r="Y1161" s="99"/>
    </row>
    <row r="1162" spans="1:25" ht="60" x14ac:dyDescent="0.25">
      <c r="A1162" s="103" t="s">
        <v>1916</v>
      </c>
      <c r="B1162" s="72"/>
      <c r="C1162" s="72"/>
      <c r="D1162" s="104"/>
      <c r="E1162" s="39"/>
      <c r="F1162" s="47" t="s">
        <v>3500</v>
      </c>
      <c r="G1162" s="41" t="s">
        <v>1461</v>
      </c>
      <c r="H1162" s="40" t="s">
        <v>9</v>
      </c>
      <c r="I1162" s="43">
        <v>12</v>
      </c>
      <c r="J1162" s="44">
        <v>43009</v>
      </c>
      <c r="K1162" s="105">
        <v>43009</v>
      </c>
      <c r="L1162" s="105">
        <v>43100</v>
      </c>
      <c r="M1162" s="42">
        <v>40</v>
      </c>
      <c r="N1162" s="48">
        <v>0</v>
      </c>
      <c r="O1162" s="106">
        <v>0</v>
      </c>
      <c r="P1162" s="42">
        <f t="shared" si="69"/>
        <v>0</v>
      </c>
      <c r="Q1162" s="42">
        <f t="shared" si="70"/>
        <v>0</v>
      </c>
      <c r="S1162" s="108"/>
      <c r="T1162" s="108"/>
      <c r="U1162" s="1"/>
      <c r="V1162" s="108"/>
      <c r="W1162" s="1"/>
      <c r="X1162" s="1"/>
      <c r="Y1162" s="99"/>
    </row>
    <row r="1163" spans="1:25" ht="60" x14ac:dyDescent="0.25">
      <c r="A1163" s="103" t="s">
        <v>1916</v>
      </c>
      <c r="B1163" s="72"/>
      <c r="C1163" s="72"/>
      <c r="D1163" s="104"/>
      <c r="E1163" s="39"/>
      <c r="F1163" s="47" t="s">
        <v>3502</v>
      </c>
      <c r="G1163" s="41" t="s">
        <v>1462</v>
      </c>
      <c r="H1163" s="40" t="s">
        <v>9</v>
      </c>
      <c r="I1163" s="43">
        <v>12</v>
      </c>
      <c r="J1163" s="44">
        <v>43009</v>
      </c>
      <c r="K1163" s="105">
        <v>43009</v>
      </c>
      <c r="L1163" s="105">
        <v>43100</v>
      </c>
      <c r="M1163" s="42">
        <v>1</v>
      </c>
      <c r="N1163" s="48">
        <v>0</v>
      </c>
      <c r="O1163" s="106">
        <v>1</v>
      </c>
      <c r="P1163" s="42">
        <f t="shared" si="69"/>
        <v>1</v>
      </c>
      <c r="Q1163" s="42">
        <f t="shared" si="70"/>
        <v>100</v>
      </c>
      <c r="S1163" s="108"/>
      <c r="T1163" s="108"/>
      <c r="U1163" s="1"/>
      <c r="V1163" s="108"/>
      <c r="W1163" s="1"/>
      <c r="X1163" s="1"/>
      <c r="Y1163" s="99"/>
    </row>
    <row r="1164" spans="1:25" ht="60" x14ac:dyDescent="0.25">
      <c r="A1164" s="103" t="s">
        <v>1916</v>
      </c>
      <c r="B1164" s="72"/>
      <c r="C1164" s="72"/>
      <c r="D1164" s="104"/>
      <c r="E1164" s="39"/>
      <c r="F1164" s="47" t="s">
        <v>3504</v>
      </c>
      <c r="G1164" s="41" t="s">
        <v>1463</v>
      </c>
      <c r="H1164" s="40" t="s">
        <v>9</v>
      </c>
      <c r="I1164" s="43">
        <v>12</v>
      </c>
      <c r="J1164" s="44">
        <v>43009</v>
      </c>
      <c r="K1164" s="105">
        <v>43009</v>
      </c>
      <c r="L1164" s="105">
        <v>43100</v>
      </c>
      <c r="M1164" s="42">
        <v>1</v>
      </c>
      <c r="N1164" s="48">
        <v>0</v>
      </c>
      <c r="O1164" s="106">
        <v>1</v>
      </c>
      <c r="P1164" s="42">
        <f t="shared" si="69"/>
        <v>1</v>
      </c>
      <c r="Q1164" s="42">
        <f t="shared" si="70"/>
        <v>100</v>
      </c>
      <c r="S1164" s="108"/>
      <c r="T1164" s="108"/>
      <c r="U1164" s="1"/>
      <c r="V1164" s="108"/>
      <c r="W1164" s="1"/>
      <c r="X1164" s="1"/>
      <c r="Y1164" s="99"/>
    </row>
    <row r="1165" spans="1:25" ht="60" x14ac:dyDescent="0.25">
      <c r="A1165" s="103" t="s">
        <v>1916</v>
      </c>
      <c r="B1165" s="72"/>
      <c r="C1165" s="72"/>
      <c r="D1165" s="104"/>
      <c r="E1165" s="39"/>
      <c r="F1165" s="47" t="s">
        <v>3506</v>
      </c>
      <c r="G1165" s="41" t="s">
        <v>1464</v>
      </c>
      <c r="H1165" s="40" t="s">
        <v>9</v>
      </c>
      <c r="I1165" s="43">
        <v>12</v>
      </c>
      <c r="J1165" s="44">
        <v>43009</v>
      </c>
      <c r="K1165" s="105">
        <v>43009</v>
      </c>
      <c r="L1165" s="105">
        <v>43100</v>
      </c>
      <c r="M1165" s="42">
        <v>1</v>
      </c>
      <c r="N1165" s="48">
        <v>0</v>
      </c>
      <c r="O1165" s="106">
        <v>1</v>
      </c>
      <c r="P1165" s="42">
        <f t="shared" si="69"/>
        <v>1</v>
      </c>
      <c r="Q1165" s="42">
        <f t="shared" si="70"/>
        <v>100</v>
      </c>
      <c r="S1165" s="108"/>
      <c r="T1165" s="108"/>
      <c r="U1165" s="1"/>
      <c r="V1165" s="108"/>
      <c r="W1165" s="1"/>
      <c r="X1165" s="1"/>
      <c r="Y1165" s="99"/>
    </row>
    <row r="1166" spans="1:25" ht="60" x14ac:dyDescent="0.25">
      <c r="A1166" s="103" t="s">
        <v>1916</v>
      </c>
      <c r="B1166" s="72"/>
      <c r="C1166" s="72"/>
      <c r="D1166" s="104"/>
      <c r="E1166" s="39"/>
      <c r="F1166" s="47" t="s">
        <v>3508</v>
      </c>
      <c r="G1166" s="41" t="s">
        <v>1465</v>
      </c>
      <c r="H1166" s="40" t="s">
        <v>9</v>
      </c>
      <c r="I1166" s="43">
        <v>12</v>
      </c>
      <c r="J1166" s="44">
        <v>43009</v>
      </c>
      <c r="K1166" s="105">
        <v>43009</v>
      </c>
      <c r="L1166" s="105">
        <v>43100</v>
      </c>
      <c r="M1166" s="42">
        <v>1</v>
      </c>
      <c r="N1166" s="48">
        <v>0</v>
      </c>
      <c r="O1166" s="106">
        <v>1</v>
      </c>
      <c r="P1166" s="42">
        <f t="shared" si="69"/>
        <v>1</v>
      </c>
      <c r="Q1166" s="42">
        <f t="shared" si="70"/>
        <v>100</v>
      </c>
      <c r="S1166" s="108"/>
      <c r="T1166" s="108"/>
      <c r="U1166" s="1"/>
      <c r="V1166" s="108"/>
      <c r="W1166" s="1"/>
      <c r="X1166" s="1"/>
      <c r="Y1166" s="99"/>
    </row>
    <row r="1167" spans="1:25" ht="60" x14ac:dyDescent="0.25">
      <c r="A1167" s="103" t="s">
        <v>1916</v>
      </c>
      <c r="B1167" s="72"/>
      <c r="C1167" s="72"/>
      <c r="D1167" s="104"/>
      <c r="E1167" s="39"/>
      <c r="F1167" s="47" t="s">
        <v>3510</v>
      </c>
      <c r="G1167" s="41" t="s">
        <v>1466</v>
      </c>
      <c r="H1167" s="40" t="s">
        <v>9</v>
      </c>
      <c r="I1167" s="43">
        <v>12</v>
      </c>
      <c r="J1167" s="44">
        <v>43009</v>
      </c>
      <c r="K1167" s="105">
        <v>43009</v>
      </c>
      <c r="L1167" s="105">
        <v>43100</v>
      </c>
      <c r="M1167" s="42">
        <v>1</v>
      </c>
      <c r="N1167" s="48">
        <v>0</v>
      </c>
      <c r="O1167" s="106">
        <v>0</v>
      </c>
      <c r="P1167" s="42">
        <f t="shared" si="69"/>
        <v>0</v>
      </c>
      <c r="Q1167" s="42">
        <f t="shared" si="70"/>
        <v>0</v>
      </c>
      <c r="S1167" s="108"/>
      <c r="T1167" s="108"/>
      <c r="U1167" s="1"/>
      <c r="V1167" s="108"/>
      <c r="W1167" s="1"/>
      <c r="X1167" s="1"/>
      <c r="Y1167" s="99"/>
    </row>
    <row r="1168" spans="1:25" ht="60" x14ac:dyDescent="0.25">
      <c r="A1168" s="103" t="s">
        <v>1916</v>
      </c>
      <c r="B1168" s="72" t="s">
        <v>3605</v>
      </c>
      <c r="C1168" s="72" t="s">
        <v>1467</v>
      </c>
      <c r="D1168" s="104" t="s">
        <v>1900</v>
      </c>
      <c r="E1168" s="39" t="s">
        <v>3879</v>
      </c>
      <c r="F1168" s="47" t="s">
        <v>3523</v>
      </c>
      <c r="G1168" s="41" t="s">
        <v>1468</v>
      </c>
      <c r="H1168" s="40" t="s">
        <v>9</v>
      </c>
      <c r="I1168" s="43">
        <v>12</v>
      </c>
      <c r="J1168" s="44">
        <v>43009</v>
      </c>
      <c r="K1168" s="105">
        <v>43009</v>
      </c>
      <c r="L1168" s="105">
        <v>43100</v>
      </c>
      <c r="M1168" s="42">
        <v>1</v>
      </c>
      <c r="N1168" s="48">
        <v>0</v>
      </c>
      <c r="O1168" s="106">
        <v>1</v>
      </c>
      <c r="P1168" s="42">
        <f t="shared" si="69"/>
        <v>1</v>
      </c>
      <c r="Q1168" s="42">
        <f t="shared" si="70"/>
        <v>100</v>
      </c>
      <c r="S1168" s="108">
        <f>VLOOKUP(C1168,'[7]Sumado depto y gestion incorp1'!$A$2:$C$297,3,FALSE)</f>
        <v>900000000</v>
      </c>
      <c r="T1168" s="108">
        <f>VLOOKUP(C1168,'[7]Sumado depto y gestion incorp1'!$A$2:$D$297,4,FALSE)</f>
        <v>0</v>
      </c>
      <c r="U1168" s="1">
        <f>VLOOKUP(C1168,'[7]Sumado depto y gestion incorp1'!$A$2:$F$297,6,FALSE)</f>
        <v>883591183</v>
      </c>
      <c r="V1168" s="108">
        <f>VLOOKUP(C1168,'[7]Sumado depto y gestion incorp1'!$A$2:$G$297,7,FALSE)</f>
        <v>0</v>
      </c>
      <c r="W1168" s="1">
        <f t="shared" ref="W1168:W1209" si="71">S1168+T1168+Z1168</f>
        <v>900000000</v>
      </c>
      <c r="X1168" s="1">
        <f t="shared" ref="X1168:X1209" si="72">U1168+V1168+Y1168</f>
        <v>883591183</v>
      </c>
      <c r="Y1168" s="99"/>
    </row>
    <row r="1169" spans="1:25" ht="60" x14ac:dyDescent="0.25">
      <c r="A1169" s="103" t="s">
        <v>1916</v>
      </c>
      <c r="B1169" s="72"/>
      <c r="C1169" s="72"/>
      <c r="D1169" s="104"/>
      <c r="E1169" s="39"/>
      <c r="F1169" s="47" t="s">
        <v>3524</v>
      </c>
      <c r="G1169" s="41" t="s">
        <v>1469</v>
      </c>
      <c r="H1169" s="40" t="s">
        <v>9</v>
      </c>
      <c r="I1169" s="43">
        <v>12</v>
      </c>
      <c r="J1169" s="44">
        <v>43009</v>
      </c>
      <c r="K1169" s="105">
        <v>43009</v>
      </c>
      <c r="L1169" s="105">
        <v>43100</v>
      </c>
      <c r="M1169" s="42">
        <v>1</v>
      </c>
      <c r="N1169" s="48">
        <v>0</v>
      </c>
      <c r="O1169" s="106">
        <v>0</v>
      </c>
      <c r="P1169" s="42">
        <f t="shared" si="69"/>
        <v>0</v>
      </c>
      <c r="Q1169" s="42">
        <f t="shared" si="70"/>
        <v>0</v>
      </c>
      <c r="S1169" s="108"/>
      <c r="T1169" s="108"/>
      <c r="U1169" s="1"/>
      <c r="V1169" s="108"/>
      <c r="W1169" s="1"/>
      <c r="X1169" s="1"/>
      <c r="Y1169" s="99"/>
    </row>
    <row r="1170" spans="1:25" ht="60" x14ac:dyDescent="0.25">
      <c r="A1170" s="103" t="s">
        <v>1916</v>
      </c>
      <c r="B1170" s="72"/>
      <c r="C1170" s="72"/>
      <c r="D1170" s="104"/>
      <c r="E1170" s="39"/>
      <c r="F1170" s="47" t="s">
        <v>3525</v>
      </c>
      <c r="G1170" s="41" t="s">
        <v>1470</v>
      </c>
      <c r="H1170" s="40" t="s">
        <v>9</v>
      </c>
      <c r="I1170" s="43">
        <v>12</v>
      </c>
      <c r="J1170" s="44">
        <v>43009</v>
      </c>
      <c r="K1170" s="105">
        <v>43009</v>
      </c>
      <c r="L1170" s="105">
        <v>43100</v>
      </c>
      <c r="M1170" s="42">
        <v>1</v>
      </c>
      <c r="N1170" s="48">
        <v>0</v>
      </c>
      <c r="O1170" s="106">
        <v>1</v>
      </c>
      <c r="P1170" s="42">
        <f t="shared" si="69"/>
        <v>1</v>
      </c>
      <c r="Q1170" s="42">
        <f t="shared" si="70"/>
        <v>100</v>
      </c>
      <c r="S1170" s="108"/>
      <c r="T1170" s="108"/>
      <c r="U1170" s="1"/>
      <c r="V1170" s="108"/>
      <c r="W1170" s="1"/>
      <c r="X1170" s="1"/>
      <c r="Y1170" s="99"/>
    </row>
    <row r="1171" spans="1:25" ht="60" x14ac:dyDescent="0.25">
      <c r="A1171" s="103" t="s">
        <v>1916</v>
      </c>
      <c r="B1171" s="72"/>
      <c r="C1171" s="72"/>
      <c r="D1171" s="104"/>
      <c r="E1171" s="39"/>
      <c r="F1171" s="47" t="s">
        <v>3526</v>
      </c>
      <c r="G1171" s="41" t="s">
        <v>1471</v>
      </c>
      <c r="H1171" s="40" t="s">
        <v>9</v>
      </c>
      <c r="I1171" s="43">
        <v>12</v>
      </c>
      <c r="J1171" s="44">
        <v>43009</v>
      </c>
      <c r="K1171" s="105">
        <v>43009</v>
      </c>
      <c r="L1171" s="105">
        <v>43100</v>
      </c>
      <c r="M1171" s="42">
        <v>1</v>
      </c>
      <c r="N1171" s="48">
        <v>0</v>
      </c>
      <c r="O1171" s="106">
        <v>1</v>
      </c>
      <c r="P1171" s="42">
        <f t="shared" si="69"/>
        <v>1</v>
      </c>
      <c r="Q1171" s="42">
        <f t="shared" si="70"/>
        <v>100</v>
      </c>
      <c r="S1171" s="108"/>
      <c r="T1171" s="108"/>
      <c r="U1171" s="1"/>
      <c r="V1171" s="108"/>
      <c r="W1171" s="1"/>
      <c r="X1171" s="1"/>
      <c r="Y1171" s="99"/>
    </row>
    <row r="1172" spans="1:25" ht="60" x14ac:dyDescent="0.25">
      <c r="A1172" s="103" t="s">
        <v>1916</v>
      </c>
      <c r="B1172" s="72"/>
      <c r="C1172" s="72"/>
      <c r="D1172" s="104"/>
      <c r="E1172" s="39"/>
      <c r="F1172" s="47" t="s">
        <v>3527</v>
      </c>
      <c r="G1172" s="41" t="s">
        <v>1472</v>
      </c>
      <c r="H1172" s="40" t="s">
        <v>9</v>
      </c>
      <c r="I1172" s="43">
        <v>12</v>
      </c>
      <c r="J1172" s="44">
        <v>43009</v>
      </c>
      <c r="K1172" s="105">
        <v>43009</v>
      </c>
      <c r="L1172" s="105">
        <v>43100</v>
      </c>
      <c r="M1172" s="42">
        <v>20</v>
      </c>
      <c r="N1172" s="48">
        <v>1</v>
      </c>
      <c r="O1172" s="106">
        <v>14</v>
      </c>
      <c r="P1172" s="42">
        <f t="shared" si="69"/>
        <v>15</v>
      </c>
      <c r="Q1172" s="42">
        <f t="shared" si="70"/>
        <v>75</v>
      </c>
      <c r="S1172" s="108"/>
      <c r="T1172" s="108"/>
      <c r="U1172" s="1"/>
      <c r="V1172" s="108"/>
      <c r="W1172" s="1"/>
      <c r="X1172" s="1"/>
      <c r="Y1172" s="99"/>
    </row>
    <row r="1173" spans="1:25" ht="60" x14ac:dyDescent="0.25">
      <c r="A1173" s="103" t="s">
        <v>1916</v>
      </c>
      <c r="B1173" s="72"/>
      <c r="C1173" s="72"/>
      <c r="D1173" s="104"/>
      <c r="E1173" s="39"/>
      <c r="F1173" s="47" t="s">
        <v>3528</v>
      </c>
      <c r="G1173" s="41" t="s">
        <v>1473</v>
      </c>
      <c r="H1173" s="40" t="s">
        <v>9</v>
      </c>
      <c r="I1173" s="43">
        <v>12</v>
      </c>
      <c r="J1173" s="44">
        <v>43009</v>
      </c>
      <c r="K1173" s="105">
        <v>43009</v>
      </c>
      <c r="L1173" s="105">
        <v>43100</v>
      </c>
      <c r="M1173" s="42">
        <v>1</v>
      </c>
      <c r="N1173" s="48">
        <v>1</v>
      </c>
      <c r="O1173" s="106">
        <v>1</v>
      </c>
      <c r="P1173" s="42">
        <f t="shared" si="69"/>
        <v>2</v>
      </c>
      <c r="Q1173" s="42">
        <f t="shared" si="70"/>
        <v>200</v>
      </c>
      <c r="S1173" s="108"/>
      <c r="T1173" s="108"/>
      <c r="U1173" s="1"/>
      <c r="V1173" s="108"/>
      <c r="W1173" s="1"/>
      <c r="X1173" s="1"/>
      <c r="Y1173" s="99"/>
    </row>
    <row r="1174" spans="1:25" ht="60" x14ac:dyDescent="0.25">
      <c r="A1174" s="103" t="s">
        <v>1916</v>
      </c>
      <c r="B1174" s="72"/>
      <c r="C1174" s="72"/>
      <c r="D1174" s="104"/>
      <c r="E1174" s="39"/>
      <c r="F1174" s="47" t="s">
        <v>3529</v>
      </c>
      <c r="G1174" s="41" t="s">
        <v>1474</v>
      </c>
      <c r="H1174" s="40" t="s">
        <v>9</v>
      </c>
      <c r="I1174" s="43">
        <v>12</v>
      </c>
      <c r="J1174" s="44">
        <v>43009</v>
      </c>
      <c r="K1174" s="105">
        <v>43009</v>
      </c>
      <c r="L1174" s="105">
        <v>43100</v>
      </c>
      <c r="M1174" s="42">
        <v>366</v>
      </c>
      <c r="N1174" s="48">
        <v>0</v>
      </c>
      <c r="O1174" s="106">
        <v>40</v>
      </c>
      <c r="P1174" s="42">
        <f t="shared" si="69"/>
        <v>40</v>
      </c>
      <c r="Q1174" s="42">
        <f t="shared" si="70"/>
        <v>10.928961748633879</v>
      </c>
      <c r="S1174" s="108"/>
      <c r="T1174" s="108"/>
      <c r="U1174" s="1"/>
      <c r="V1174" s="108"/>
      <c r="W1174" s="1"/>
      <c r="X1174" s="1"/>
      <c r="Y1174" s="99"/>
    </row>
    <row r="1175" spans="1:25" ht="60" x14ac:dyDescent="0.25">
      <c r="A1175" s="103" t="s">
        <v>1916</v>
      </c>
      <c r="B1175" s="72"/>
      <c r="C1175" s="72"/>
      <c r="D1175" s="104"/>
      <c r="E1175" s="39"/>
      <c r="F1175" s="47" t="s">
        <v>3532</v>
      </c>
      <c r="G1175" s="41" t="s">
        <v>1475</v>
      </c>
      <c r="H1175" s="40" t="s">
        <v>9</v>
      </c>
      <c r="I1175" s="43">
        <v>12</v>
      </c>
      <c r="J1175" s="44">
        <v>43009</v>
      </c>
      <c r="K1175" s="105">
        <v>43009</v>
      </c>
      <c r="L1175" s="105">
        <v>43100</v>
      </c>
      <c r="M1175" s="42">
        <v>1</v>
      </c>
      <c r="N1175" s="48">
        <v>0</v>
      </c>
      <c r="O1175" s="106">
        <v>0</v>
      </c>
      <c r="P1175" s="42">
        <f t="shared" si="69"/>
        <v>0</v>
      </c>
      <c r="Q1175" s="42">
        <f t="shared" si="70"/>
        <v>0</v>
      </c>
      <c r="S1175" s="108"/>
      <c r="T1175" s="108"/>
      <c r="U1175" s="1"/>
      <c r="V1175" s="108"/>
      <c r="W1175" s="1"/>
      <c r="X1175" s="1"/>
      <c r="Y1175" s="99"/>
    </row>
    <row r="1176" spans="1:25" ht="60" x14ac:dyDescent="0.25">
      <c r="A1176" s="103" t="s">
        <v>1916</v>
      </c>
      <c r="B1176" s="72"/>
      <c r="C1176" s="72"/>
      <c r="D1176" s="104"/>
      <c r="E1176" s="39"/>
      <c r="F1176" s="47" t="s">
        <v>3533</v>
      </c>
      <c r="G1176" s="41" t="s">
        <v>1476</v>
      </c>
      <c r="H1176" s="40" t="s">
        <v>9</v>
      </c>
      <c r="I1176" s="43">
        <v>12</v>
      </c>
      <c r="J1176" s="44">
        <v>43009</v>
      </c>
      <c r="K1176" s="105">
        <v>43009</v>
      </c>
      <c r="L1176" s="105">
        <v>43100</v>
      </c>
      <c r="M1176" s="42">
        <v>1</v>
      </c>
      <c r="N1176" s="48">
        <v>1</v>
      </c>
      <c r="O1176" s="106">
        <v>1</v>
      </c>
      <c r="P1176" s="42">
        <f t="shared" si="69"/>
        <v>2</v>
      </c>
      <c r="Q1176" s="42">
        <f t="shared" si="70"/>
        <v>200</v>
      </c>
      <c r="S1176" s="108"/>
      <c r="T1176" s="108"/>
      <c r="U1176" s="1"/>
      <c r="V1176" s="108"/>
      <c r="W1176" s="1"/>
      <c r="X1176" s="1"/>
      <c r="Y1176" s="99"/>
    </row>
    <row r="1177" spans="1:25" ht="60" x14ac:dyDescent="0.25">
      <c r="A1177" s="103" t="s">
        <v>1916</v>
      </c>
      <c r="B1177" s="72" t="s">
        <v>3874</v>
      </c>
      <c r="C1177" s="72" t="s">
        <v>1477</v>
      </c>
      <c r="D1177" s="104" t="s">
        <v>1823</v>
      </c>
      <c r="E1177" s="39" t="s">
        <v>3880</v>
      </c>
      <c r="F1177" s="47" t="s">
        <v>3537</v>
      </c>
      <c r="G1177" s="41" t="s">
        <v>1478</v>
      </c>
      <c r="H1177" s="40" t="s">
        <v>9</v>
      </c>
      <c r="I1177" s="43">
        <v>12</v>
      </c>
      <c r="J1177" s="44">
        <v>43009</v>
      </c>
      <c r="K1177" s="105">
        <v>43009</v>
      </c>
      <c r="L1177" s="105">
        <v>43100</v>
      </c>
      <c r="M1177" s="42">
        <v>813</v>
      </c>
      <c r="N1177" s="48">
        <v>0</v>
      </c>
      <c r="O1177" s="106">
        <v>50</v>
      </c>
      <c r="P1177" s="42">
        <f t="shared" si="69"/>
        <v>50</v>
      </c>
      <c r="Q1177" s="42">
        <f t="shared" si="70"/>
        <v>6.1500615006150063</v>
      </c>
      <c r="S1177" s="108">
        <f>VLOOKUP(C1177,'[7]Sumado depto y gestion incorp1'!$A$2:$C$297,3,FALSE)</f>
        <v>545000000</v>
      </c>
      <c r="T1177" s="108">
        <f>VLOOKUP(C1177,'[7]Sumado depto y gestion incorp1'!$A$2:$D$297,4,FALSE)</f>
        <v>0</v>
      </c>
      <c r="U1177" s="1">
        <f>VLOOKUP(C1177,'[7]Sumado depto y gestion incorp1'!$A$2:$F$297,6,FALSE)</f>
        <v>407977351</v>
      </c>
      <c r="V1177" s="108">
        <f>VLOOKUP(C1177,'[7]Sumado depto y gestion incorp1'!$A$2:$G$297,7,FALSE)</f>
        <v>0</v>
      </c>
      <c r="W1177" s="1">
        <f t="shared" si="71"/>
        <v>545000000</v>
      </c>
      <c r="X1177" s="1">
        <f t="shared" si="72"/>
        <v>407977351</v>
      </c>
      <c r="Y1177" s="99"/>
    </row>
    <row r="1178" spans="1:25" ht="60" x14ac:dyDescent="0.25">
      <c r="A1178" s="103" t="s">
        <v>1916</v>
      </c>
      <c r="B1178" s="72"/>
      <c r="C1178" s="72"/>
      <c r="D1178" s="104"/>
      <c r="E1178" s="39"/>
      <c r="F1178" s="47" t="s">
        <v>3575</v>
      </c>
      <c r="G1178" s="41" t="s">
        <v>1479</v>
      </c>
      <c r="H1178" s="40" t="s">
        <v>9</v>
      </c>
      <c r="I1178" s="43">
        <v>12</v>
      </c>
      <c r="J1178" s="44">
        <v>43009</v>
      </c>
      <c r="K1178" s="105">
        <v>43009</v>
      </c>
      <c r="L1178" s="105">
        <v>43100</v>
      </c>
      <c r="M1178" s="42">
        <v>1</v>
      </c>
      <c r="N1178" s="48">
        <v>0</v>
      </c>
      <c r="O1178" s="106">
        <v>1</v>
      </c>
      <c r="P1178" s="42">
        <f t="shared" si="69"/>
        <v>1</v>
      </c>
      <c r="Q1178" s="42">
        <f t="shared" si="70"/>
        <v>100</v>
      </c>
      <c r="S1178" s="108"/>
      <c r="T1178" s="108"/>
      <c r="U1178" s="1"/>
      <c r="V1178" s="108"/>
      <c r="W1178" s="1"/>
      <c r="X1178" s="1"/>
      <c r="Y1178" s="99"/>
    </row>
    <row r="1179" spans="1:25" ht="60" x14ac:dyDescent="0.25">
      <c r="A1179" s="103" t="s">
        <v>1916</v>
      </c>
      <c r="B1179" s="72"/>
      <c r="C1179" s="72"/>
      <c r="D1179" s="104"/>
      <c r="E1179" s="39"/>
      <c r="F1179" s="47" t="s">
        <v>3517</v>
      </c>
      <c r="G1179" s="41" t="s">
        <v>1480</v>
      </c>
      <c r="H1179" s="40" t="s">
        <v>9</v>
      </c>
      <c r="I1179" s="43">
        <v>12</v>
      </c>
      <c r="J1179" s="44">
        <v>43009</v>
      </c>
      <c r="K1179" s="105">
        <v>43009</v>
      </c>
      <c r="L1179" s="105">
        <v>43100</v>
      </c>
      <c r="M1179" s="42">
        <v>1</v>
      </c>
      <c r="N1179" s="48">
        <v>0</v>
      </c>
      <c r="O1179" s="106">
        <v>1</v>
      </c>
      <c r="P1179" s="42">
        <f t="shared" si="69"/>
        <v>1</v>
      </c>
      <c r="Q1179" s="42">
        <f t="shared" si="70"/>
        <v>100</v>
      </c>
      <c r="S1179" s="108"/>
      <c r="T1179" s="108"/>
      <c r="U1179" s="1"/>
      <c r="V1179" s="108"/>
      <c r="W1179" s="1"/>
      <c r="X1179" s="1"/>
      <c r="Y1179" s="99"/>
    </row>
    <row r="1180" spans="1:25" ht="60" x14ac:dyDescent="0.25">
      <c r="A1180" s="103" t="s">
        <v>1916</v>
      </c>
      <c r="B1180" s="72"/>
      <c r="C1180" s="72"/>
      <c r="D1180" s="104"/>
      <c r="E1180" s="39"/>
      <c r="F1180" s="47" t="s">
        <v>3518</v>
      </c>
      <c r="G1180" s="41" t="s">
        <v>1481</v>
      </c>
      <c r="H1180" s="40" t="s">
        <v>9</v>
      </c>
      <c r="I1180" s="43">
        <v>12</v>
      </c>
      <c r="J1180" s="44">
        <v>43009</v>
      </c>
      <c r="K1180" s="105">
        <v>43009</v>
      </c>
      <c r="L1180" s="105">
        <v>43100</v>
      </c>
      <c r="M1180" s="42">
        <v>1</v>
      </c>
      <c r="N1180" s="48">
        <v>0</v>
      </c>
      <c r="O1180" s="106">
        <v>0</v>
      </c>
      <c r="P1180" s="42">
        <f t="shared" si="69"/>
        <v>0</v>
      </c>
      <c r="Q1180" s="42">
        <f t="shared" si="70"/>
        <v>0</v>
      </c>
      <c r="S1180" s="108"/>
      <c r="T1180" s="108"/>
      <c r="U1180" s="1"/>
      <c r="V1180" s="108"/>
      <c r="W1180" s="1"/>
      <c r="X1180" s="1"/>
      <c r="Y1180" s="99"/>
    </row>
    <row r="1181" spans="1:25" ht="60" x14ac:dyDescent="0.25">
      <c r="A1181" s="103" t="s">
        <v>1916</v>
      </c>
      <c r="B1181" s="72"/>
      <c r="C1181" s="72"/>
      <c r="D1181" s="104"/>
      <c r="E1181" s="39"/>
      <c r="F1181" s="47" t="s">
        <v>3519</v>
      </c>
      <c r="G1181" s="41" t="s">
        <v>1482</v>
      </c>
      <c r="H1181" s="40" t="s">
        <v>9</v>
      </c>
      <c r="I1181" s="43">
        <v>12</v>
      </c>
      <c r="J1181" s="44">
        <v>43009</v>
      </c>
      <c r="K1181" s="105">
        <v>43009</v>
      </c>
      <c r="L1181" s="105">
        <v>43100</v>
      </c>
      <c r="M1181" s="42">
        <v>1</v>
      </c>
      <c r="N1181" s="48">
        <v>0</v>
      </c>
      <c r="O1181" s="106">
        <v>1</v>
      </c>
      <c r="P1181" s="42">
        <f t="shared" si="69"/>
        <v>1</v>
      </c>
      <c r="Q1181" s="42">
        <f t="shared" si="70"/>
        <v>100</v>
      </c>
      <c r="S1181" s="108"/>
      <c r="T1181" s="108"/>
      <c r="U1181" s="1"/>
      <c r="V1181" s="108"/>
      <c r="W1181" s="1"/>
      <c r="X1181" s="1"/>
      <c r="Y1181" s="99"/>
    </row>
    <row r="1182" spans="1:25" ht="60" x14ac:dyDescent="0.25">
      <c r="A1182" s="103" t="s">
        <v>1916</v>
      </c>
      <c r="B1182" s="72"/>
      <c r="C1182" s="72"/>
      <c r="D1182" s="104"/>
      <c r="E1182" s="39"/>
      <c r="F1182" s="47" t="s">
        <v>3544</v>
      </c>
      <c r="G1182" s="41" t="s">
        <v>1483</v>
      </c>
      <c r="H1182" s="40" t="s">
        <v>9</v>
      </c>
      <c r="I1182" s="43">
        <v>12</v>
      </c>
      <c r="J1182" s="44">
        <v>43009</v>
      </c>
      <c r="K1182" s="105">
        <v>43009</v>
      </c>
      <c r="L1182" s="105">
        <v>43100</v>
      </c>
      <c r="M1182" s="42">
        <v>1</v>
      </c>
      <c r="N1182" s="48">
        <v>0</v>
      </c>
      <c r="O1182" s="106">
        <v>1</v>
      </c>
      <c r="P1182" s="42">
        <f t="shared" si="69"/>
        <v>1</v>
      </c>
      <c r="Q1182" s="42">
        <f t="shared" si="70"/>
        <v>100</v>
      </c>
      <c r="S1182" s="108"/>
      <c r="T1182" s="108"/>
      <c r="U1182" s="1"/>
      <c r="V1182" s="108"/>
      <c r="W1182" s="1"/>
      <c r="X1182" s="1"/>
      <c r="Y1182" s="99"/>
    </row>
    <row r="1183" spans="1:25" ht="60" x14ac:dyDescent="0.25">
      <c r="A1183" s="103" t="s">
        <v>1916</v>
      </c>
      <c r="B1183" s="72"/>
      <c r="C1183" s="72"/>
      <c r="D1183" s="104"/>
      <c r="E1183" s="39"/>
      <c r="F1183" s="47" t="s">
        <v>3545</v>
      </c>
      <c r="G1183" s="41" t="s">
        <v>1484</v>
      </c>
      <c r="H1183" s="40" t="s">
        <v>9</v>
      </c>
      <c r="I1183" s="43">
        <v>12</v>
      </c>
      <c r="J1183" s="44">
        <v>43009</v>
      </c>
      <c r="K1183" s="105">
        <v>43009</v>
      </c>
      <c r="L1183" s="105">
        <v>43100</v>
      </c>
      <c r="M1183" s="42">
        <v>1</v>
      </c>
      <c r="N1183" s="48">
        <v>0</v>
      </c>
      <c r="O1183" s="106">
        <v>0</v>
      </c>
      <c r="P1183" s="42">
        <f t="shared" si="69"/>
        <v>0</v>
      </c>
      <c r="Q1183" s="42">
        <f t="shared" si="70"/>
        <v>0</v>
      </c>
      <c r="S1183" s="108"/>
      <c r="T1183" s="108"/>
      <c r="U1183" s="1"/>
      <c r="V1183" s="108"/>
      <c r="W1183" s="1"/>
      <c r="X1183" s="1"/>
      <c r="Y1183" s="99"/>
    </row>
    <row r="1184" spans="1:25" ht="60" x14ac:dyDescent="0.25">
      <c r="A1184" s="103" t="s">
        <v>1916</v>
      </c>
      <c r="B1184" s="72" t="s">
        <v>3881</v>
      </c>
      <c r="C1184" s="72" t="s">
        <v>1485</v>
      </c>
      <c r="D1184" s="104" t="s">
        <v>1824</v>
      </c>
      <c r="E1184" s="39" t="s">
        <v>3882</v>
      </c>
      <c r="F1184" s="47" t="s">
        <v>3540</v>
      </c>
      <c r="G1184" s="41" t="s">
        <v>1486</v>
      </c>
      <c r="H1184" s="40" t="s">
        <v>9</v>
      </c>
      <c r="I1184" s="43">
        <v>12</v>
      </c>
      <c r="J1184" s="44">
        <v>43009</v>
      </c>
      <c r="K1184" s="105">
        <v>43009</v>
      </c>
      <c r="L1184" s="105">
        <v>43100</v>
      </c>
      <c r="M1184" s="42">
        <v>1</v>
      </c>
      <c r="N1184" s="48">
        <v>0</v>
      </c>
      <c r="O1184" s="106">
        <v>1</v>
      </c>
      <c r="P1184" s="42">
        <f t="shared" si="69"/>
        <v>1</v>
      </c>
      <c r="Q1184" s="42">
        <f t="shared" si="70"/>
        <v>100</v>
      </c>
      <c r="S1184" s="108">
        <f>VLOOKUP(C1184,'[7]Sumado depto y gestion incorp1'!$A$2:$C$297,3,FALSE)</f>
        <v>715000000</v>
      </c>
      <c r="T1184" s="108">
        <f>VLOOKUP(C1184,'[7]Sumado depto y gestion incorp1'!$A$2:$D$297,4,FALSE)</f>
        <v>0</v>
      </c>
      <c r="U1184" s="1">
        <f>VLOOKUP(C1184,'[7]Sumado depto y gestion incorp1'!$A$2:$F$297,6,FALSE)</f>
        <v>707405474</v>
      </c>
      <c r="V1184" s="108">
        <f>VLOOKUP(C1184,'[7]Sumado depto y gestion incorp1'!$A$2:$G$297,7,FALSE)</f>
        <v>0</v>
      </c>
      <c r="W1184" s="1">
        <f t="shared" si="71"/>
        <v>715000000</v>
      </c>
      <c r="X1184" s="1">
        <f t="shared" si="72"/>
        <v>707405474</v>
      </c>
      <c r="Y1184" s="99"/>
    </row>
    <row r="1185" spans="1:25" ht="60" x14ac:dyDescent="0.25">
      <c r="A1185" s="103" t="s">
        <v>1916</v>
      </c>
      <c r="B1185" s="72"/>
      <c r="C1185" s="72"/>
      <c r="D1185" s="104"/>
      <c r="E1185" s="39"/>
      <c r="F1185" s="47" t="s">
        <v>3537</v>
      </c>
      <c r="G1185" s="41" t="s">
        <v>1487</v>
      </c>
      <c r="H1185" s="40" t="s">
        <v>9</v>
      </c>
      <c r="I1185" s="43">
        <v>12</v>
      </c>
      <c r="J1185" s="44">
        <v>43009</v>
      </c>
      <c r="K1185" s="105">
        <v>43009</v>
      </c>
      <c r="L1185" s="105">
        <v>43100</v>
      </c>
      <c r="M1185" s="42">
        <v>1</v>
      </c>
      <c r="N1185" s="48">
        <v>1</v>
      </c>
      <c r="O1185" s="106">
        <v>0</v>
      </c>
      <c r="P1185" s="42">
        <f t="shared" si="69"/>
        <v>1</v>
      </c>
      <c r="Q1185" s="42">
        <f t="shared" si="70"/>
        <v>100</v>
      </c>
      <c r="S1185" s="108"/>
      <c r="T1185" s="108"/>
      <c r="U1185" s="1"/>
      <c r="V1185" s="108"/>
      <c r="W1185" s="1"/>
      <c r="X1185" s="1"/>
      <c r="Y1185" s="99"/>
    </row>
    <row r="1186" spans="1:25" ht="60" x14ac:dyDescent="0.25">
      <c r="A1186" s="103" t="s">
        <v>1916</v>
      </c>
      <c r="B1186" s="72"/>
      <c r="C1186" s="72"/>
      <c r="D1186" s="104"/>
      <c r="E1186" s="39"/>
      <c r="F1186" s="47" t="s">
        <v>3575</v>
      </c>
      <c r="G1186" s="41" t="s">
        <v>1488</v>
      </c>
      <c r="H1186" s="40" t="s">
        <v>9</v>
      </c>
      <c r="I1186" s="43">
        <v>12</v>
      </c>
      <c r="J1186" s="44">
        <v>43009</v>
      </c>
      <c r="K1186" s="105">
        <v>43009</v>
      </c>
      <c r="L1186" s="105">
        <v>43100</v>
      </c>
      <c r="M1186" s="42">
        <v>1</v>
      </c>
      <c r="N1186" s="48">
        <v>1</v>
      </c>
      <c r="O1186" s="106">
        <v>0</v>
      </c>
      <c r="P1186" s="42">
        <f t="shared" si="69"/>
        <v>1</v>
      </c>
      <c r="Q1186" s="42">
        <f t="shared" si="70"/>
        <v>100</v>
      </c>
      <c r="S1186" s="108"/>
      <c r="T1186" s="108"/>
      <c r="U1186" s="1"/>
      <c r="V1186" s="108"/>
      <c r="W1186" s="1"/>
      <c r="X1186" s="1"/>
      <c r="Y1186" s="99"/>
    </row>
    <row r="1187" spans="1:25" ht="60" x14ac:dyDescent="0.25">
      <c r="A1187" s="103" t="s">
        <v>1916</v>
      </c>
      <c r="B1187" s="72"/>
      <c r="C1187" s="72"/>
      <c r="D1187" s="104"/>
      <c r="E1187" s="39"/>
      <c r="F1187" s="47" t="s">
        <v>3517</v>
      </c>
      <c r="G1187" s="41" t="s">
        <v>1489</v>
      </c>
      <c r="H1187" s="40" t="s">
        <v>9</v>
      </c>
      <c r="I1187" s="43">
        <v>12</v>
      </c>
      <c r="J1187" s="44">
        <v>43009</v>
      </c>
      <c r="K1187" s="105">
        <v>43009</v>
      </c>
      <c r="L1187" s="105">
        <v>43100</v>
      </c>
      <c r="M1187" s="42">
        <v>1</v>
      </c>
      <c r="N1187" s="48">
        <v>0.5</v>
      </c>
      <c r="O1187" s="106">
        <v>0.5</v>
      </c>
      <c r="P1187" s="42">
        <f t="shared" si="69"/>
        <v>1</v>
      </c>
      <c r="Q1187" s="42">
        <f t="shared" si="70"/>
        <v>100</v>
      </c>
      <c r="S1187" s="108"/>
      <c r="T1187" s="108"/>
      <c r="U1187" s="1"/>
      <c r="V1187" s="108"/>
      <c r="W1187" s="1"/>
      <c r="X1187" s="1"/>
      <c r="Y1187" s="99"/>
    </row>
    <row r="1188" spans="1:25" ht="60" x14ac:dyDescent="0.25">
      <c r="A1188" s="103" t="s">
        <v>1916</v>
      </c>
      <c r="B1188" s="72"/>
      <c r="C1188" s="72"/>
      <c r="D1188" s="104"/>
      <c r="E1188" s="39"/>
      <c r="F1188" s="47" t="s">
        <v>3518</v>
      </c>
      <c r="G1188" s="41" t="s">
        <v>994</v>
      </c>
      <c r="H1188" s="40" t="s">
        <v>9</v>
      </c>
      <c r="I1188" s="43">
        <v>12</v>
      </c>
      <c r="J1188" s="44">
        <v>43009</v>
      </c>
      <c r="K1188" s="105">
        <v>43009</v>
      </c>
      <c r="L1188" s="105">
        <v>43100</v>
      </c>
      <c r="M1188" s="42">
        <v>1</v>
      </c>
      <c r="N1188" s="48">
        <v>0.5</v>
      </c>
      <c r="O1188" s="106">
        <v>0.5</v>
      </c>
      <c r="P1188" s="42">
        <f t="shared" ref="P1188:P1251" si="73">N1188+O1188</f>
        <v>1</v>
      </c>
      <c r="Q1188" s="42">
        <f t="shared" si="70"/>
        <v>100</v>
      </c>
      <c r="S1188" s="108"/>
      <c r="T1188" s="108"/>
      <c r="U1188" s="1"/>
      <c r="V1188" s="108"/>
      <c r="W1188" s="1"/>
      <c r="X1188" s="1"/>
      <c r="Y1188" s="99"/>
    </row>
    <row r="1189" spans="1:25" ht="60" x14ac:dyDescent="0.25">
      <c r="A1189" s="103" t="s">
        <v>1916</v>
      </c>
      <c r="B1189" s="72"/>
      <c r="C1189" s="72"/>
      <c r="D1189" s="104"/>
      <c r="E1189" s="39"/>
      <c r="F1189" s="47" t="s">
        <v>3519</v>
      </c>
      <c r="G1189" s="41" t="s">
        <v>1490</v>
      </c>
      <c r="H1189" s="40" t="s">
        <v>9</v>
      </c>
      <c r="I1189" s="43">
        <v>12</v>
      </c>
      <c r="J1189" s="44">
        <v>43009</v>
      </c>
      <c r="K1189" s="105">
        <v>43009</v>
      </c>
      <c r="L1189" s="105">
        <v>43100</v>
      </c>
      <c r="M1189" s="42">
        <v>1</v>
      </c>
      <c r="N1189" s="48">
        <v>0</v>
      </c>
      <c r="O1189" s="106">
        <v>1</v>
      </c>
      <c r="P1189" s="42">
        <f t="shared" si="73"/>
        <v>1</v>
      </c>
      <c r="Q1189" s="42">
        <f t="shared" si="70"/>
        <v>100</v>
      </c>
      <c r="S1189" s="108"/>
      <c r="T1189" s="108"/>
      <c r="U1189" s="1"/>
      <c r="V1189" s="108"/>
      <c r="W1189" s="1"/>
      <c r="X1189" s="1"/>
      <c r="Y1189" s="99"/>
    </row>
    <row r="1190" spans="1:25" ht="60" x14ac:dyDescent="0.25">
      <c r="A1190" s="103" t="s">
        <v>1916</v>
      </c>
      <c r="B1190" s="72"/>
      <c r="C1190" s="72"/>
      <c r="D1190" s="104"/>
      <c r="E1190" s="39"/>
      <c r="F1190" s="47" t="s">
        <v>3544</v>
      </c>
      <c r="G1190" s="41" t="s">
        <v>1491</v>
      </c>
      <c r="H1190" s="40" t="s">
        <v>9</v>
      </c>
      <c r="I1190" s="43">
        <v>12</v>
      </c>
      <c r="J1190" s="44">
        <v>43009</v>
      </c>
      <c r="K1190" s="105">
        <v>43009</v>
      </c>
      <c r="L1190" s="105">
        <v>43100</v>
      </c>
      <c r="M1190" s="42">
        <v>1</v>
      </c>
      <c r="N1190" s="48">
        <v>0</v>
      </c>
      <c r="O1190" s="106">
        <v>1</v>
      </c>
      <c r="P1190" s="42">
        <f t="shared" si="73"/>
        <v>1</v>
      </c>
      <c r="Q1190" s="42">
        <f t="shared" si="70"/>
        <v>100</v>
      </c>
      <c r="S1190" s="108"/>
      <c r="T1190" s="108"/>
      <c r="U1190" s="1"/>
      <c r="V1190" s="108"/>
      <c r="W1190" s="1"/>
      <c r="X1190" s="1"/>
      <c r="Y1190" s="99"/>
    </row>
    <row r="1191" spans="1:25" ht="60" x14ac:dyDescent="0.25">
      <c r="A1191" s="103" t="s">
        <v>1916</v>
      </c>
      <c r="B1191" s="72"/>
      <c r="C1191" s="72"/>
      <c r="D1191" s="104"/>
      <c r="E1191" s="39"/>
      <c r="F1191" s="47" t="s">
        <v>3545</v>
      </c>
      <c r="G1191" s="41" t="s">
        <v>1492</v>
      </c>
      <c r="H1191" s="40" t="s">
        <v>9</v>
      </c>
      <c r="I1191" s="43">
        <v>12</v>
      </c>
      <c r="J1191" s="44">
        <v>43009</v>
      </c>
      <c r="K1191" s="105">
        <v>43009</v>
      </c>
      <c r="L1191" s="105">
        <v>43100</v>
      </c>
      <c r="M1191" s="42">
        <v>1</v>
      </c>
      <c r="N1191" s="48">
        <v>0</v>
      </c>
      <c r="O1191" s="106">
        <v>1</v>
      </c>
      <c r="P1191" s="42">
        <f t="shared" si="73"/>
        <v>1</v>
      </c>
      <c r="Q1191" s="42">
        <f t="shared" si="70"/>
        <v>100</v>
      </c>
      <c r="S1191" s="108"/>
      <c r="T1191" s="108"/>
      <c r="U1191" s="1"/>
      <c r="V1191" s="108"/>
      <c r="W1191" s="1"/>
      <c r="X1191" s="1"/>
      <c r="Y1191" s="99"/>
    </row>
    <row r="1192" spans="1:25" ht="60" x14ac:dyDescent="0.25">
      <c r="A1192" s="103" t="s">
        <v>1916</v>
      </c>
      <c r="B1192" s="72"/>
      <c r="C1192" s="72"/>
      <c r="D1192" s="104"/>
      <c r="E1192" s="39"/>
      <c r="F1192" s="47" t="s">
        <v>3546</v>
      </c>
      <c r="G1192" s="41" t="s">
        <v>1493</v>
      </c>
      <c r="H1192" s="40" t="s">
        <v>9</v>
      </c>
      <c r="I1192" s="43">
        <v>12</v>
      </c>
      <c r="J1192" s="44">
        <v>43009</v>
      </c>
      <c r="K1192" s="105">
        <v>43009</v>
      </c>
      <c r="L1192" s="105">
        <v>43100</v>
      </c>
      <c r="M1192" s="42">
        <v>1</v>
      </c>
      <c r="N1192" s="48">
        <v>0</v>
      </c>
      <c r="O1192" s="106">
        <v>1</v>
      </c>
      <c r="P1192" s="42">
        <f t="shared" si="73"/>
        <v>1</v>
      </c>
      <c r="Q1192" s="42">
        <f t="shared" si="70"/>
        <v>100</v>
      </c>
      <c r="S1192" s="108"/>
      <c r="T1192" s="108"/>
      <c r="U1192" s="1"/>
      <c r="V1192" s="108"/>
      <c r="W1192" s="1"/>
      <c r="X1192" s="1"/>
      <c r="Y1192" s="99"/>
    </row>
    <row r="1193" spans="1:25" ht="60" x14ac:dyDescent="0.25">
      <c r="A1193" s="103" t="s">
        <v>1916</v>
      </c>
      <c r="B1193" s="72" t="s">
        <v>3605</v>
      </c>
      <c r="C1193" s="72" t="s">
        <v>1494</v>
      </c>
      <c r="D1193" s="104" t="s">
        <v>1825</v>
      </c>
      <c r="E1193" s="39" t="s">
        <v>3883</v>
      </c>
      <c r="F1193" s="47" t="s">
        <v>3575</v>
      </c>
      <c r="G1193" s="41" t="s">
        <v>1495</v>
      </c>
      <c r="H1193" s="40" t="s">
        <v>9</v>
      </c>
      <c r="I1193" s="43">
        <v>12</v>
      </c>
      <c r="J1193" s="44">
        <v>43009</v>
      </c>
      <c r="K1193" s="105">
        <v>43009</v>
      </c>
      <c r="L1193" s="105">
        <v>43100</v>
      </c>
      <c r="M1193" s="42">
        <v>1</v>
      </c>
      <c r="N1193" s="48">
        <v>0</v>
      </c>
      <c r="O1193" s="106">
        <v>1</v>
      </c>
      <c r="P1193" s="42">
        <f t="shared" si="73"/>
        <v>1</v>
      </c>
      <c r="Q1193" s="42">
        <f t="shared" si="70"/>
        <v>100</v>
      </c>
      <c r="S1193" s="108">
        <f>VLOOKUP(C1193,'[7]Sumado depto y gestion incorp1'!$A$2:$C$297,3,FALSE)</f>
        <v>1200000000</v>
      </c>
      <c r="T1193" s="108">
        <f>VLOOKUP(C1193,'[7]Sumado depto y gestion incorp1'!$A$2:$D$297,4,FALSE)</f>
        <v>412668912</v>
      </c>
      <c r="U1193" s="1">
        <f>VLOOKUP(C1193,'[7]Sumado depto y gestion incorp1'!$A$2:$F$297,6,FALSE)</f>
        <v>1101648860</v>
      </c>
      <c r="V1193" s="108">
        <f>VLOOKUP(C1193,'[7]Sumado depto y gestion incorp1'!$A$2:$G$297,7,FALSE)</f>
        <v>412668912</v>
      </c>
      <c r="W1193" s="1">
        <f t="shared" si="71"/>
        <v>1612668912</v>
      </c>
      <c r="X1193" s="1">
        <f t="shared" si="72"/>
        <v>1514317772</v>
      </c>
      <c r="Y1193" s="99"/>
    </row>
    <row r="1194" spans="1:25" ht="60" x14ac:dyDescent="0.25">
      <c r="A1194" s="103" t="s">
        <v>1916</v>
      </c>
      <c r="B1194" s="72"/>
      <c r="C1194" s="72"/>
      <c r="D1194" s="104"/>
      <c r="E1194" s="39"/>
      <c r="F1194" s="47" t="s">
        <v>3517</v>
      </c>
      <c r="G1194" s="41" t="s">
        <v>1496</v>
      </c>
      <c r="H1194" s="40" t="s">
        <v>9</v>
      </c>
      <c r="I1194" s="43">
        <v>12</v>
      </c>
      <c r="J1194" s="44">
        <v>43009</v>
      </c>
      <c r="K1194" s="105">
        <v>43009</v>
      </c>
      <c r="L1194" s="105">
        <v>43100</v>
      </c>
      <c r="M1194" s="42">
        <v>1</v>
      </c>
      <c r="N1194" s="48">
        <v>16</v>
      </c>
      <c r="O1194" s="106">
        <v>20</v>
      </c>
      <c r="P1194" s="42">
        <f t="shared" si="73"/>
        <v>36</v>
      </c>
      <c r="Q1194" s="42">
        <f t="shared" si="70"/>
        <v>3600</v>
      </c>
      <c r="S1194" s="108"/>
      <c r="T1194" s="108"/>
      <c r="U1194" s="1"/>
      <c r="V1194" s="108"/>
      <c r="W1194" s="1"/>
      <c r="X1194" s="1"/>
      <c r="Y1194" s="99"/>
    </row>
    <row r="1195" spans="1:25" ht="60" x14ac:dyDescent="0.25">
      <c r="A1195" s="103" t="s">
        <v>1916</v>
      </c>
      <c r="B1195" s="72"/>
      <c r="C1195" s="72"/>
      <c r="D1195" s="104"/>
      <c r="E1195" s="39"/>
      <c r="F1195" s="47" t="s">
        <v>3520</v>
      </c>
      <c r="G1195" s="41" t="s">
        <v>1497</v>
      </c>
      <c r="H1195" s="40" t="s">
        <v>3521</v>
      </c>
      <c r="I1195" s="43">
        <v>12</v>
      </c>
      <c r="J1195" s="44">
        <v>43009</v>
      </c>
      <c r="K1195" s="105">
        <v>43009</v>
      </c>
      <c r="L1195" s="105">
        <v>43100</v>
      </c>
      <c r="M1195" s="42">
        <v>1</v>
      </c>
      <c r="N1195" s="48">
        <v>16</v>
      </c>
      <c r="O1195" s="106">
        <v>20</v>
      </c>
      <c r="P1195" s="42">
        <f t="shared" si="73"/>
        <v>36</v>
      </c>
      <c r="Q1195" s="42">
        <f t="shared" si="70"/>
        <v>3600</v>
      </c>
      <c r="S1195" s="108"/>
      <c r="T1195" s="108"/>
      <c r="U1195" s="1"/>
      <c r="V1195" s="108"/>
      <c r="W1195" s="1"/>
      <c r="X1195" s="1"/>
      <c r="Y1195" s="99"/>
    </row>
    <row r="1196" spans="1:25" ht="60" x14ac:dyDescent="0.25">
      <c r="A1196" s="103" t="s">
        <v>1916</v>
      </c>
      <c r="B1196" s="72"/>
      <c r="C1196" s="72"/>
      <c r="D1196" s="104"/>
      <c r="E1196" s="39"/>
      <c r="F1196" s="47" t="s">
        <v>3522</v>
      </c>
      <c r="G1196" s="41" t="s">
        <v>1332</v>
      </c>
      <c r="H1196" s="40" t="s">
        <v>3521</v>
      </c>
      <c r="I1196" s="43">
        <v>12</v>
      </c>
      <c r="J1196" s="44">
        <v>43009</v>
      </c>
      <c r="K1196" s="105">
        <v>43009</v>
      </c>
      <c r="L1196" s="105">
        <v>43100</v>
      </c>
      <c r="M1196" s="42">
        <v>1</v>
      </c>
      <c r="N1196" s="48">
        <v>1</v>
      </c>
      <c r="O1196" s="106">
        <v>0</v>
      </c>
      <c r="P1196" s="42">
        <f t="shared" si="73"/>
        <v>1</v>
      </c>
      <c r="Q1196" s="42">
        <f t="shared" si="70"/>
        <v>100</v>
      </c>
      <c r="S1196" s="108"/>
      <c r="T1196" s="108"/>
      <c r="U1196" s="1"/>
      <c r="V1196" s="108"/>
      <c r="W1196" s="1"/>
      <c r="X1196" s="1"/>
      <c r="Y1196" s="99"/>
    </row>
    <row r="1197" spans="1:25" ht="45" x14ac:dyDescent="0.25">
      <c r="A1197" s="103" t="s">
        <v>1913</v>
      </c>
      <c r="B1197" s="72" t="s">
        <v>3491</v>
      </c>
      <c r="C1197" s="72" t="s">
        <v>3448</v>
      </c>
      <c r="D1197" s="54" t="s">
        <v>1795</v>
      </c>
      <c r="E1197" s="39" t="s">
        <v>3492</v>
      </c>
      <c r="F1197" s="40" t="s">
        <v>3493</v>
      </c>
      <c r="G1197" s="41" t="s">
        <v>1231</v>
      </c>
      <c r="H1197" s="40" t="s">
        <v>20</v>
      </c>
      <c r="I1197" s="43">
        <v>12</v>
      </c>
      <c r="J1197" s="44">
        <v>43009</v>
      </c>
      <c r="K1197" s="105">
        <v>43009</v>
      </c>
      <c r="L1197" s="105">
        <v>43100</v>
      </c>
      <c r="M1197" s="42">
        <v>100</v>
      </c>
      <c r="N1197" s="42">
        <v>0</v>
      </c>
      <c r="O1197" s="106">
        <v>100</v>
      </c>
      <c r="P1197" s="42">
        <f t="shared" si="73"/>
        <v>100</v>
      </c>
      <c r="Q1197" s="42">
        <f t="shared" si="70"/>
        <v>100</v>
      </c>
      <c r="S1197" s="108">
        <f>VLOOKUP(C1197,'[7]Sumado depto y gestion incorp1'!$A$2:$C$297,3,FALSE)</f>
        <v>11568051350</v>
      </c>
      <c r="T1197" s="108">
        <f>VLOOKUP(C1197,'[7]Sumado depto y gestion incorp1'!$A$2:$D$297,4,FALSE)</f>
        <v>0</v>
      </c>
      <c r="U1197" s="1">
        <f>VLOOKUP(C1197,'[7]Sumado depto y gestion incorp1'!$A$2:$F$297,6,FALSE)</f>
        <v>7168519925</v>
      </c>
      <c r="V1197" s="108">
        <f>VLOOKUP(C1197,'[7]Sumado depto y gestion incorp1'!$A$2:$G$297,7,FALSE)</f>
        <v>0</v>
      </c>
      <c r="W1197" s="1">
        <f t="shared" si="71"/>
        <v>11568051350</v>
      </c>
      <c r="X1197" s="1">
        <f t="shared" si="72"/>
        <v>7168519925</v>
      </c>
      <c r="Y1197" s="99"/>
    </row>
    <row r="1198" spans="1:25" x14ac:dyDescent="0.25">
      <c r="A1198" s="103" t="s">
        <v>1913</v>
      </c>
      <c r="B1198" s="72"/>
      <c r="C1198" s="72"/>
      <c r="D1198" s="54"/>
      <c r="E1198" s="39"/>
      <c r="F1198" s="40" t="s">
        <v>3494</v>
      </c>
      <c r="G1198" s="46" t="s">
        <v>3495</v>
      </c>
      <c r="H1198" s="40" t="s">
        <v>20</v>
      </c>
      <c r="I1198" s="42">
        <v>9</v>
      </c>
      <c r="J1198" s="44">
        <v>43009</v>
      </c>
      <c r="K1198" s="105">
        <v>43009</v>
      </c>
      <c r="L1198" s="105">
        <v>43100</v>
      </c>
      <c r="M1198" s="42">
        <v>100</v>
      </c>
      <c r="N1198" s="52">
        <v>40</v>
      </c>
      <c r="O1198" s="106">
        <v>60</v>
      </c>
      <c r="P1198" s="42">
        <f t="shared" si="73"/>
        <v>100</v>
      </c>
      <c r="Q1198" s="42">
        <f t="shared" si="70"/>
        <v>100</v>
      </c>
      <c r="S1198" s="108"/>
      <c r="T1198" s="108"/>
      <c r="U1198" s="1"/>
      <c r="V1198" s="108"/>
      <c r="W1198" s="1"/>
      <c r="X1198" s="1"/>
      <c r="Y1198" s="99"/>
    </row>
    <row r="1199" spans="1:25" x14ac:dyDescent="0.25">
      <c r="A1199" s="103" t="s">
        <v>1913</v>
      </c>
      <c r="B1199" s="72"/>
      <c r="C1199" s="72"/>
      <c r="D1199" s="54"/>
      <c r="E1199" s="39"/>
      <c r="F1199" s="40" t="s">
        <v>3496</v>
      </c>
      <c r="G1199" s="46" t="s">
        <v>3497</v>
      </c>
      <c r="H1199" s="40" t="s">
        <v>20</v>
      </c>
      <c r="I1199" s="42">
        <v>12</v>
      </c>
      <c r="J1199" s="44">
        <v>43009</v>
      </c>
      <c r="K1199" s="105">
        <v>43009</v>
      </c>
      <c r="L1199" s="105">
        <v>43100</v>
      </c>
      <c r="M1199" s="42">
        <v>100</v>
      </c>
      <c r="N1199" s="42">
        <v>50</v>
      </c>
      <c r="O1199" s="106">
        <v>50</v>
      </c>
      <c r="P1199" s="42">
        <f t="shared" si="73"/>
        <v>100</v>
      </c>
      <c r="Q1199" s="42">
        <f t="shared" si="70"/>
        <v>100</v>
      </c>
      <c r="S1199" s="108"/>
      <c r="T1199" s="108"/>
      <c r="U1199" s="1"/>
      <c r="V1199" s="108"/>
      <c r="W1199" s="1"/>
      <c r="X1199" s="1"/>
      <c r="Y1199" s="99"/>
    </row>
    <row r="1200" spans="1:25" x14ac:dyDescent="0.25">
      <c r="A1200" s="103" t="s">
        <v>1913</v>
      </c>
      <c r="B1200" s="72"/>
      <c r="C1200" s="72"/>
      <c r="D1200" s="54"/>
      <c r="E1200" s="39"/>
      <c r="F1200" s="40" t="s">
        <v>3498</v>
      </c>
      <c r="G1200" s="46" t="s">
        <v>3499</v>
      </c>
      <c r="H1200" s="40" t="s">
        <v>20</v>
      </c>
      <c r="I1200" s="42">
        <v>12</v>
      </c>
      <c r="J1200" s="44">
        <v>43009</v>
      </c>
      <c r="K1200" s="105">
        <v>43009</v>
      </c>
      <c r="L1200" s="105">
        <v>43100</v>
      </c>
      <c r="M1200" s="42">
        <v>100</v>
      </c>
      <c r="N1200" s="42">
        <v>50</v>
      </c>
      <c r="O1200" s="106">
        <v>50</v>
      </c>
      <c r="P1200" s="42">
        <f t="shared" si="73"/>
        <v>100</v>
      </c>
      <c r="Q1200" s="42">
        <f t="shared" si="70"/>
        <v>100</v>
      </c>
      <c r="S1200" s="108"/>
      <c r="T1200" s="108"/>
      <c r="U1200" s="1"/>
      <c r="V1200" s="108"/>
      <c r="W1200" s="1"/>
      <c r="X1200" s="1"/>
      <c r="Y1200" s="99"/>
    </row>
    <row r="1201" spans="1:25" x14ac:dyDescent="0.25">
      <c r="A1201" s="103" t="s">
        <v>1913</v>
      </c>
      <c r="B1201" s="72"/>
      <c r="C1201" s="72"/>
      <c r="D1201" s="54"/>
      <c r="E1201" s="39"/>
      <c r="F1201" s="40" t="s">
        <v>3500</v>
      </c>
      <c r="G1201" s="46" t="s">
        <v>3501</v>
      </c>
      <c r="H1201" s="40" t="s">
        <v>20</v>
      </c>
      <c r="I1201" s="43">
        <v>9</v>
      </c>
      <c r="J1201" s="44">
        <v>43009</v>
      </c>
      <c r="K1201" s="105">
        <v>43009</v>
      </c>
      <c r="L1201" s="105">
        <v>43100</v>
      </c>
      <c r="M1201" s="42">
        <v>100</v>
      </c>
      <c r="N1201" s="42">
        <v>40</v>
      </c>
      <c r="O1201" s="106">
        <v>60</v>
      </c>
      <c r="P1201" s="42">
        <f t="shared" si="73"/>
        <v>100</v>
      </c>
      <c r="Q1201" s="42">
        <f t="shared" si="70"/>
        <v>100</v>
      </c>
      <c r="S1201" s="108"/>
      <c r="T1201" s="108"/>
      <c r="U1201" s="1"/>
      <c r="V1201" s="108"/>
      <c r="W1201" s="1"/>
      <c r="X1201" s="1"/>
      <c r="Y1201" s="99"/>
    </row>
    <row r="1202" spans="1:25" x14ac:dyDescent="0.25">
      <c r="A1202" s="103" t="s">
        <v>1913</v>
      </c>
      <c r="B1202" s="72"/>
      <c r="C1202" s="72"/>
      <c r="D1202" s="54"/>
      <c r="E1202" s="39"/>
      <c r="F1202" s="40" t="s">
        <v>3502</v>
      </c>
      <c r="G1202" s="41" t="s">
        <v>3503</v>
      </c>
      <c r="H1202" s="40" t="s">
        <v>20</v>
      </c>
      <c r="I1202" s="43">
        <v>9</v>
      </c>
      <c r="J1202" s="44">
        <v>43009</v>
      </c>
      <c r="K1202" s="105">
        <v>43009</v>
      </c>
      <c r="L1202" s="105">
        <v>43100</v>
      </c>
      <c r="M1202" s="42">
        <v>100</v>
      </c>
      <c r="N1202" s="42">
        <v>40</v>
      </c>
      <c r="O1202" s="106">
        <v>60</v>
      </c>
      <c r="P1202" s="42">
        <f t="shared" si="73"/>
        <v>100</v>
      </c>
      <c r="Q1202" s="42">
        <f t="shared" si="70"/>
        <v>100</v>
      </c>
      <c r="S1202" s="108"/>
      <c r="T1202" s="108"/>
      <c r="U1202" s="1"/>
      <c r="V1202" s="108"/>
      <c r="W1202" s="1"/>
      <c r="X1202" s="1"/>
      <c r="Y1202" s="99"/>
    </row>
    <row r="1203" spans="1:25" x14ac:dyDescent="0.25">
      <c r="A1203" s="103" t="s">
        <v>1913</v>
      </c>
      <c r="B1203" s="72"/>
      <c r="C1203" s="72"/>
      <c r="D1203" s="54"/>
      <c r="E1203" s="39"/>
      <c r="F1203" s="40" t="s">
        <v>3504</v>
      </c>
      <c r="G1203" s="46" t="s">
        <v>3505</v>
      </c>
      <c r="H1203" s="40" t="s">
        <v>20</v>
      </c>
      <c r="I1203" s="43">
        <v>9</v>
      </c>
      <c r="J1203" s="44">
        <v>43009</v>
      </c>
      <c r="K1203" s="105">
        <v>43009</v>
      </c>
      <c r="L1203" s="105">
        <v>43100</v>
      </c>
      <c r="M1203" s="42">
        <v>100</v>
      </c>
      <c r="N1203" s="42">
        <v>40</v>
      </c>
      <c r="O1203" s="106">
        <v>60</v>
      </c>
      <c r="P1203" s="42">
        <f t="shared" si="73"/>
        <v>100</v>
      </c>
      <c r="Q1203" s="42">
        <f t="shared" si="70"/>
        <v>100</v>
      </c>
      <c r="S1203" s="108"/>
      <c r="T1203" s="108"/>
      <c r="U1203" s="1"/>
      <c r="V1203" s="108"/>
      <c r="W1203" s="1"/>
      <c r="X1203" s="1"/>
      <c r="Y1203" s="99"/>
    </row>
    <row r="1204" spans="1:25" x14ac:dyDescent="0.25">
      <c r="A1204" s="103" t="s">
        <v>1913</v>
      </c>
      <c r="B1204" s="72"/>
      <c r="C1204" s="72"/>
      <c r="D1204" s="54"/>
      <c r="E1204" s="39"/>
      <c r="F1204" s="40" t="s">
        <v>3506</v>
      </c>
      <c r="G1204" s="41" t="s">
        <v>3507</v>
      </c>
      <c r="H1204" s="40" t="s">
        <v>20</v>
      </c>
      <c r="I1204" s="43">
        <v>9</v>
      </c>
      <c r="J1204" s="44">
        <v>43009</v>
      </c>
      <c r="K1204" s="105">
        <v>43009</v>
      </c>
      <c r="L1204" s="105">
        <v>43100</v>
      </c>
      <c r="M1204" s="42">
        <v>100</v>
      </c>
      <c r="N1204" s="42">
        <v>40</v>
      </c>
      <c r="O1204" s="106">
        <v>60</v>
      </c>
      <c r="P1204" s="42">
        <f t="shared" si="73"/>
        <v>100</v>
      </c>
      <c r="Q1204" s="42">
        <f t="shared" si="70"/>
        <v>100</v>
      </c>
      <c r="S1204" s="108"/>
      <c r="T1204" s="108"/>
      <c r="U1204" s="1"/>
      <c r="V1204" s="108"/>
      <c r="W1204" s="1"/>
      <c r="X1204" s="1"/>
      <c r="Y1204" s="99"/>
    </row>
    <row r="1205" spans="1:25" x14ac:dyDescent="0.25">
      <c r="A1205" s="103" t="s">
        <v>1913</v>
      </c>
      <c r="B1205" s="72"/>
      <c r="C1205" s="72"/>
      <c r="D1205" s="54"/>
      <c r="E1205" s="39"/>
      <c r="F1205" s="40" t="s">
        <v>3508</v>
      </c>
      <c r="G1205" s="41" t="s">
        <v>3509</v>
      </c>
      <c r="H1205" s="40" t="s">
        <v>20</v>
      </c>
      <c r="I1205" s="43">
        <v>9</v>
      </c>
      <c r="J1205" s="44">
        <v>43009</v>
      </c>
      <c r="K1205" s="105">
        <v>43009</v>
      </c>
      <c r="L1205" s="105">
        <v>43100</v>
      </c>
      <c r="M1205" s="42">
        <v>100</v>
      </c>
      <c r="N1205" s="42">
        <v>40</v>
      </c>
      <c r="O1205" s="106">
        <v>60</v>
      </c>
      <c r="P1205" s="42">
        <f t="shared" si="73"/>
        <v>100</v>
      </c>
      <c r="Q1205" s="42">
        <f t="shared" si="70"/>
        <v>100</v>
      </c>
      <c r="S1205" s="108"/>
      <c r="T1205" s="108"/>
      <c r="U1205" s="1"/>
      <c r="V1205" s="108"/>
      <c r="W1205" s="1"/>
      <c r="X1205" s="1"/>
      <c r="Y1205" s="99"/>
    </row>
    <row r="1206" spans="1:25" x14ac:dyDescent="0.25">
      <c r="A1206" s="103" t="s">
        <v>1913</v>
      </c>
      <c r="B1206" s="72"/>
      <c r="C1206" s="72"/>
      <c r="D1206" s="54"/>
      <c r="E1206" s="39"/>
      <c r="F1206" s="40" t="s">
        <v>3510</v>
      </c>
      <c r="G1206" s="41" t="s">
        <v>3511</v>
      </c>
      <c r="H1206" s="40" t="s">
        <v>20</v>
      </c>
      <c r="I1206" s="43">
        <v>9</v>
      </c>
      <c r="J1206" s="44">
        <v>43009</v>
      </c>
      <c r="K1206" s="105">
        <v>43009</v>
      </c>
      <c r="L1206" s="105">
        <v>43100</v>
      </c>
      <c r="M1206" s="42">
        <v>100</v>
      </c>
      <c r="N1206" s="42">
        <v>40</v>
      </c>
      <c r="O1206" s="106">
        <v>60</v>
      </c>
      <c r="P1206" s="42">
        <f t="shared" si="73"/>
        <v>100</v>
      </c>
      <c r="Q1206" s="42">
        <f t="shared" si="70"/>
        <v>100</v>
      </c>
      <c r="S1206" s="108"/>
      <c r="T1206" s="108"/>
      <c r="U1206" s="1"/>
      <c r="V1206" s="108"/>
      <c r="W1206" s="1"/>
      <c r="X1206" s="1"/>
      <c r="Y1206" s="99"/>
    </row>
    <row r="1207" spans="1:25" x14ac:dyDescent="0.25">
      <c r="A1207" s="103" t="s">
        <v>1913</v>
      </c>
      <c r="B1207" s="72"/>
      <c r="C1207" s="72"/>
      <c r="D1207" s="54"/>
      <c r="E1207" s="39"/>
      <c r="F1207" s="40" t="s">
        <v>3512</v>
      </c>
      <c r="G1207" s="41" t="s">
        <v>3513</v>
      </c>
      <c r="H1207" s="40" t="s">
        <v>20</v>
      </c>
      <c r="I1207" s="43">
        <v>9</v>
      </c>
      <c r="J1207" s="44">
        <v>43009</v>
      </c>
      <c r="K1207" s="105">
        <v>43009</v>
      </c>
      <c r="L1207" s="105">
        <v>43100</v>
      </c>
      <c r="M1207" s="42">
        <v>100</v>
      </c>
      <c r="N1207" s="42">
        <v>40</v>
      </c>
      <c r="O1207" s="106">
        <v>60</v>
      </c>
      <c r="P1207" s="42">
        <f t="shared" si="73"/>
        <v>100</v>
      </c>
      <c r="Q1207" s="42">
        <f t="shared" si="70"/>
        <v>100</v>
      </c>
      <c r="S1207" s="108"/>
      <c r="T1207" s="108"/>
      <c r="U1207" s="1"/>
      <c r="V1207" s="108"/>
      <c r="W1207" s="1"/>
      <c r="X1207" s="1"/>
      <c r="Y1207" s="99"/>
    </row>
    <row r="1208" spans="1:25" x14ac:dyDescent="0.25">
      <c r="A1208" s="103" t="s">
        <v>1913</v>
      </c>
      <c r="B1208" s="72"/>
      <c r="C1208" s="72"/>
      <c r="D1208" s="54"/>
      <c r="E1208" s="39"/>
      <c r="F1208" s="40" t="s">
        <v>3514</v>
      </c>
      <c r="G1208" s="41" t="s">
        <v>3515</v>
      </c>
      <c r="H1208" s="40" t="s">
        <v>20</v>
      </c>
      <c r="I1208" s="43">
        <v>9</v>
      </c>
      <c r="J1208" s="44">
        <v>43009</v>
      </c>
      <c r="K1208" s="105">
        <v>43009</v>
      </c>
      <c r="L1208" s="105">
        <v>43100</v>
      </c>
      <c r="M1208" s="42">
        <v>100</v>
      </c>
      <c r="N1208" s="42">
        <v>40</v>
      </c>
      <c r="O1208" s="106">
        <v>60</v>
      </c>
      <c r="P1208" s="42">
        <f t="shared" si="73"/>
        <v>100</v>
      </c>
      <c r="Q1208" s="42">
        <f t="shared" si="70"/>
        <v>100</v>
      </c>
      <c r="S1208" s="108"/>
      <c r="T1208" s="108"/>
      <c r="U1208" s="1"/>
      <c r="V1208" s="108"/>
      <c r="W1208" s="1"/>
      <c r="X1208" s="1"/>
      <c r="Y1208" s="99"/>
    </row>
    <row r="1209" spans="1:25" ht="90" x14ac:dyDescent="0.25">
      <c r="A1209" s="103" t="s">
        <v>1913</v>
      </c>
      <c r="B1209" s="72" t="s">
        <v>3491</v>
      </c>
      <c r="C1209" s="72" t="s">
        <v>1213</v>
      </c>
      <c r="D1209" s="104" t="s">
        <v>1793</v>
      </c>
      <c r="E1209" s="39" t="s">
        <v>3516</v>
      </c>
      <c r="F1209" s="47" t="s">
        <v>3517</v>
      </c>
      <c r="G1209" s="41" t="s">
        <v>1214</v>
      </c>
      <c r="H1209" s="40" t="s">
        <v>9</v>
      </c>
      <c r="I1209" s="43">
        <v>12</v>
      </c>
      <c r="J1209" s="44">
        <v>43009</v>
      </c>
      <c r="K1209" s="105">
        <v>43009</v>
      </c>
      <c r="L1209" s="105">
        <v>43100</v>
      </c>
      <c r="M1209" s="42">
        <v>1</v>
      </c>
      <c r="N1209" s="48">
        <v>0.7</v>
      </c>
      <c r="O1209" s="106">
        <v>0.3</v>
      </c>
      <c r="P1209" s="42">
        <f t="shared" si="73"/>
        <v>1</v>
      </c>
      <c r="Q1209" s="42">
        <f t="shared" ref="Q1209:Q1272" si="74">P1209/M1209*100</f>
        <v>100</v>
      </c>
      <c r="S1209" s="108">
        <f>VLOOKUP(C1209,'[7]Sumado depto y gestion incorp1'!$A$2:$C$297,3,FALSE)</f>
        <v>2000000000</v>
      </c>
      <c r="T1209" s="108">
        <f>VLOOKUP(C1209,'[7]Sumado depto y gestion incorp1'!$A$2:$D$297,4,FALSE)</f>
        <v>0</v>
      </c>
      <c r="U1209" s="1">
        <f>VLOOKUP(C1209,'[7]Sumado depto y gestion incorp1'!$A$2:$F$297,6,FALSE)</f>
        <v>1800000000</v>
      </c>
      <c r="V1209" s="108">
        <f>VLOOKUP(C1209,'[7]Sumado depto y gestion incorp1'!$A$2:$G$297,7,FALSE)</f>
        <v>0</v>
      </c>
      <c r="W1209" s="1">
        <f t="shared" si="71"/>
        <v>2000000000</v>
      </c>
      <c r="X1209" s="1">
        <f t="shared" si="72"/>
        <v>1800000000</v>
      </c>
      <c r="Y1209" s="99"/>
    </row>
    <row r="1210" spans="1:25" x14ac:dyDescent="0.25">
      <c r="A1210" s="103" t="s">
        <v>1913</v>
      </c>
      <c r="B1210" s="72"/>
      <c r="C1210" s="72"/>
      <c r="D1210" s="104"/>
      <c r="E1210" s="39"/>
      <c r="F1210" s="47" t="s">
        <v>3518</v>
      </c>
      <c r="G1210" s="41" t="s">
        <v>1215</v>
      </c>
      <c r="H1210" s="40" t="s">
        <v>9</v>
      </c>
      <c r="I1210" s="43">
        <v>12</v>
      </c>
      <c r="J1210" s="44">
        <v>43009</v>
      </c>
      <c r="K1210" s="105">
        <v>43009</v>
      </c>
      <c r="L1210" s="105">
        <v>43100</v>
      </c>
      <c r="M1210" s="42">
        <v>1</v>
      </c>
      <c r="N1210" s="48">
        <v>0.12</v>
      </c>
      <c r="O1210" s="106">
        <v>0.88</v>
      </c>
      <c r="P1210" s="42">
        <f t="shared" si="73"/>
        <v>1</v>
      </c>
      <c r="Q1210" s="42">
        <f t="shared" si="74"/>
        <v>100</v>
      </c>
      <c r="S1210" s="108"/>
      <c r="T1210" s="108"/>
      <c r="U1210" s="1"/>
      <c r="V1210" s="108"/>
      <c r="W1210" s="1"/>
      <c r="X1210" s="1"/>
      <c r="Y1210" s="99"/>
    </row>
    <row r="1211" spans="1:25" x14ac:dyDescent="0.25">
      <c r="A1211" s="103" t="s">
        <v>1913</v>
      </c>
      <c r="B1211" s="72"/>
      <c r="C1211" s="72"/>
      <c r="D1211" s="104"/>
      <c r="E1211" s="39"/>
      <c r="F1211" s="47" t="s">
        <v>3519</v>
      </c>
      <c r="G1211" s="41" t="s">
        <v>1216</v>
      </c>
      <c r="H1211" s="40" t="s">
        <v>9</v>
      </c>
      <c r="I1211" s="43">
        <v>12</v>
      </c>
      <c r="J1211" s="44">
        <v>43009</v>
      </c>
      <c r="K1211" s="105">
        <v>43009</v>
      </c>
      <c r="L1211" s="105">
        <v>43100</v>
      </c>
      <c r="M1211" s="42">
        <v>1</v>
      </c>
      <c r="N1211" s="48">
        <v>0.5</v>
      </c>
      <c r="O1211" s="106">
        <v>0.3</v>
      </c>
      <c r="P1211" s="42">
        <f t="shared" si="73"/>
        <v>0.8</v>
      </c>
      <c r="Q1211" s="42">
        <f t="shared" si="74"/>
        <v>80</v>
      </c>
      <c r="S1211" s="108"/>
      <c r="T1211" s="108"/>
      <c r="U1211" s="1"/>
      <c r="V1211" s="108"/>
      <c r="W1211" s="1"/>
      <c r="X1211" s="1"/>
      <c r="Y1211" s="99"/>
    </row>
    <row r="1212" spans="1:25" x14ac:dyDescent="0.25">
      <c r="A1212" s="103" t="s">
        <v>1913</v>
      </c>
      <c r="B1212" s="72"/>
      <c r="C1212" s="72"/>
      <c r="D1212" s="104"/>
      <c r="E1212" s="39"/>
      <c r="F1212" s="47" t="s">
        <v>3520</v>
      </c>
      <c r="G1212" s="41" t="s">
        <v>1217</v>
      </c>
      <c r="H1212" s="40" t="s">
        <v>3521</v>
      </c>
      <c r="I1212" s="43">
        <v>12</v>
      </c>
      <c r="J1212" s="44">
        <v>43009</v>
      </c>
      <c r="K1212" s="105">
        <v>43009</v>
      </c>
      <c r="L1212" s="105">
        <v>43100</v>
      </c>
      <c r="M1212" s="42">
        <v>1</v>
      </c>
      <c r="N1212" s="48">
        <v>0</v>
      </c>
      <c r="O1212" s="106">
        <v>0.4</v>
      </c>
      <c r="P1212" s="42">
        <f t="shared" si="73"/>
        <v>0.4</v>
      </c>
      <c r="Q1212" s="42">
        <f t="shared" si="74"/>
        <v>40</v>
      </c>
      <c r="S1212" s="108"/>
      <c r="T1212" s="108"/>
      <c r="U1212" s="1"/>
      <c r="V1212" s="108"/>
      <c r="W1212" s="1"/>
      <c r="X1212" s="1"/>
      <c r="Y1212" s="99"/>
    </row>
    <row r="1213" spans="1:25" x14ac:dyDescent="0.25">
      <c r="A1213" s="103" t="s">
        <v>1913</v>
      </c>
      <c r="B1213" s="72"/>
      <c r="C1213" s="72"/>
      <c r="D1213" s="104"/>
      <c r="E1213" s="39"/>
      <c r="F1213" s="47" t="s">
        <v>3522</v>
      </c>
      <c r="G1213" s="41" t="s">
        <v>1218</v>
      </c>
      <c r="H1213" s="40" t="s">
        <v>3521</v>
      </c>
      <c r="I1213" s="43">
        <v>12</v>
      </c>
      <c r="J1213" s="44">
        <v>43009</v>
      </c>
      <c r="K1213" s="105">
        <v>43009</v>
      </c>
      <c r="L1213" s="105">
        <v>43100</v>
      </c>
      <c r="M1213" s="42">
        <v>1</v>
      </c>
      <c r="N1213" s="48">
        <v>0.1</v>
      </c>
      <c r="O1213" s="106">
        <v>0.9</v>
      </c>
      <c r="P1213" s="42">
        <f t="shared" si="73"/>
        <v>1</v>
      </c>
      <c r="Q1213" s="42">
        <f t="shared" si="74"/>
        <v>100</v>
      </c>
      <c r="S1213" s="108"/>
      <c r="T1213" s="108"/>
      <c r="U1213" s="1"/>
      <c r="V1213" s="108"/>
      <c r="W1213" s="1"/>
      <c r="X1213" s="1"/>
      <c r="Y1213" s="99"/>
    </row>
    <row r="1214" spans="1:25" x14ac:dyDescent="0.25">
      <c r="A1214" s="103" t="s">
        <v>1913</v>
      </c>
      <c r="B1214" s="72"/>
      <c r="C1214" s="72"/>
      <c r="D1214" s="104"/>
      <c r="E1214" s="39"/>
      <c r="F1214" s="47" t="s">
        <v>3523</v>
      </c>
      <c r="G1214" s="41" t="s">
        <v>1219</v>
      </c>
      <c r="H1214" s="40" t="s">
        <v>3521</v>
      </c>
      <c r="I1214" s="43">
        <v>12</v>
      </c>
      <c r="J1214" s="44">
        <v>43009</v>
      </c>
      <c r="K1214" s="105">
        <v>43009</v>
      </c>
      <c r="L1214" s="105">
        <v>43100</v>
      </c>
      <c r="M1214" s="42">
        <v>1</v>
      </c>
      <c r="N1214" s="48">
        <v>0</v>
      </c>
      <c r="O1214" s="106">
        <v>0</v>
      </c>
      <c r="P1214" s="42">
        <f t="shared" si="73"/>
        <v>0</v>
      </c>
      <c r="Q1214" s="42">
        <f t="shared" si="74"/>
        <v>0</v>
      </c>
      <c r="S1214" s="108"/>
      <c r="T1214" s="108"/>
      <c r="U1214" s="1"/>
      <c r="V1214" s="108"/>
      <c r="W1214" s="1"/>
      <c r="X1214" s="1"/>
      <c r="Y1214" s="99"/>
    </row>
    <row r="1215" spans="1:25" x14ac:dyDescent="0.25">
      <c r="A1215" s="103" t="s">
        <v>1913</v>
      </c>
      <c r="B1215" s="72"/>
      <c r="C1215" s="72"/>
      <c r="D1215" s="104"/>
      <c r="E1215" s="39"/>
      <c r="F1215" s="47" t="s">
        <v>3524</v>
      </c>
      <c r="G1215" s="41" t="s">
        <v>1220</v>
      </c>
      <c r="H1215" s="40" t="s">
        <v>3521</v>
      </c>
      <c r="I1215" s="43">
        <v>12</v>
      </c>
      <c r="J1215" s="44">
        <v>43009</v>
      </c>
      <c r="K1215" s="105">
        <v>43009</v>
      </c>
      <c r="L1215" s="105">
        <v>43100</v>
      </c>
      <c r="M1215" s="42">
        <v>1</v>
      </c>
      <c r="N1215" s="48">
        <v>0.25</v>
      </c>
      <c r="O1215" s="106">
        <v>0.5</v>
      </c>
      <c r="P1215" s="42">
        <f t="shared" si="73"/>
        <v>0.75</v>
      </c>
      <c r="Q1215" s="42">
        <f t="shared" si="74"/>
        <v>75</v>
      </c>
      <c r="S1215" s="108"/>
      <c r="T1215" s="108"/>
      <c r="U1215" s="1"/>
      <c r="V1215" s="108"/>
      <c r="W1215" s="1"/>
      <c r="X1215" s="1"/>
      <c r="Y1215" s="99"/>
    </row>
    <row r="1216" spans="1:25" x14ac:dyDescent="0.25">
      <c r="A1216" s="103" t="s">
        <v>1913</v>
      </c>
      <c r="B1216" s="72"/>
      <c r="C1216" s="72"/>
      <c r="D1216" s="104"/>
      <c r="E1216" s="39"/>
      <c r="F1216" s="47" t="s">
        <v>3525</v>
      </c>
      <c r="G1216" s="41" t="s">
        <v>1221</v>
      </c>
      <c r="H1216" s="40" t="s">
        <v>3521</v>
      </c>
      <c r="I1216" s="43">
        <v>12</v>
      </c>
      <c r="J1216" s="44">
        <v>43009</v>
      </c>
      <c r="K1216" s="105">
        <v>43009</v>
      </c>
      <c r="L1216" s="105">
        <v>43100</v>
      </c>
      <c r="M1216" s="42">
        <v>1</v>
      </c>
      <c r="N1216" s="48">
        <v>0.5</v>
      </c>
      <c r="O1216" s="106">
        <v>0.5</v>
      </c>
      <c r="P1216" s="42">
        <f t="shared" si="73"/>
        <v>1</v>
      </c>
      <c r="Q1216" s="42">
        <f t="shared" si="74"/>
        <v>100</v>
      </c>
      <c r="S1216" s="108"/>
      <c r="T1216" s="108"/>
      <c r="U1216" s="1"/>
      <c r="V1216" s="108"/>
      <c r="W1216" s="1"/>
      <c r="X1216" s="1"/>
      <c r="Y1216" s="99"/>
    </row>
    <row r="1217" spans="1:25" x14ac:dyDescent="0.25">
      <c r="A1217" s="103" t="s">
        <v>1913</v>
      </c>
      <c r="B1217" s="72"/>
      <c r="C1217" s="72"/>
      <c r="D1217" s="104"/>
      <c r="E1217" s="39"/>
      <c r="F1217" s="47" t="s">
        <v>3526</v>
      </c>
      <c r="G1217" s="41" t="s">
        <v>1222</v>
      </c>
      <c r="H1217" s="40" t="s">
        <v>3521</v>
      </c>
      <c r="I1217" s="43">
        <v>12</v>
      </c>
      <c r="J1217" s="44">
        <v>43009</v>
      </c>
      <c r="K1217" s="105">
        <v>43009</v>
      </c>
      <c r="L1217" s="105">
        <v>43100</v>
      </c>
      <c r="M1217" s="42">
        <v>1</v>
      </c>
      <c r="N1217" s="48">
        <v>0.8</v>
      </c>
      <c r="O1217" s="106">
        <v>0.2</v>
      </c>
      <c r="P1217" s="42">
        <f t="shared" si="73"/>
        <v>1</v>
      </c>
      <c r="Q1217" s="42">
        <f t="shared" si="74"/>
        <v>100</v>
      </c>
      <c r="S1217" s="108"/>
      <c r="T1217" s="108"/>
      <c r="U1217" s="1"/>
      <c r="V1217" s="108"/>
      <c r="W1217" s="1"/>
      <c r="X1217" s="1"/>
      <c r="Y1217" s="99"/>
    </row>
    <row r="1218" spans="1:25" x14ac:dyDescent="0.25">
      <c r="A1218" s="103" t="s">
        <v>1913</v>
      </c>
      <c r="B1218" s="72"/>
      <c r="C1218" s="72"/>
      <c r="D1218" s="104"/>
      <c r="E1218" s="39"/>
      <c r="F1218" s="47" t="s">
        <v>3527</v>
      </c>
      <c r="G1218" s="41" t="s">
        <v>1223</v>
      </c>
      <c r="H1218" s="40" t="s">
        <v>3521</v>
      </c>
      <c r="I1218" s="43">
        <v>12</v>
      </c>
      <c r="J1218" s="44">
        <v>43009</v>
      </c>
      <c r="K1218" s="105">
        <v>43009</v>
      </c>
      <c r="L1218" s="105">
        <v>43100</v>
      </c>
      <c r="M1218" s="42">
        <v>1</v>
      </c>
      <c r="N1218" s="48">
        <v>0</v>
      </c>
      <c r="O1218" s="106">
        <v>1</v>
      </c>
      <c r="P1218" s="42">
        <f t="shared" si="73"/>
        <v>1</v>
      </c>
      <c r="Q1218" s="42">
        <f t="shared" si="74"/>
        <v>100</v>
      </c>
      <c r="S1218" s="108"/>
      <c r="T1218" s="108"/>
      <c r="U1218" s="1"/>
      <c r="V1218" s="108"/>
      <c r="W1218" s="1"/>
      <c r="X1218" s="1"/>
      <c r="Y1218" s="99"/>
    </row>
    <row r="1219" spans="1:25" x14ac:dyDescent="0.25">
      <c r="A1219" s="103" t="s">
        <v>1913</v>
      </c>
      <c r="B1219" s="72"/>
      <c r="C1219" s="72"/>
      <c r="D1219" s="104"/>
      <c r="E1219" s="39"/>
      <c r="F1219" s="47" t="s">
        <v>3528</v>
      </c>
      <c r="G1219" s="41" t="s">
        <v>1224</v>
      </c>
      <c r="H1219" s="40" t="s">
        <v>3521</v>
      </c>
      <c r="I1219" s="43">
        <v>12</v>
      </c>
      <c r="J1219" s="44">
        <v>43009</v>
      </c>
      <c r="K1219" s="105">
        <v>43009</v>
      </c>
      <c r="L1219" s="105">
        <v>43100</v>
      </c>
      <c r="M1219" s="42">
        <v>1</v>
      </c>
      <c r="N1219" s="48">
        <v>0</v>
      </c>
      <c r="O1219" s="106">
        <v>1</v>
      </c>
      <c r="P1219" s="42">
        <f t="shared" si="73"/>
        <v>1</v>
      </c>
      <c r="Q1219" s="42">
        <f t="shared" si="74"/>
        <v>100</v>
      </c>
      <c r="S1219" s="108"/>
      <c r="T1219" s="108"/>
      <c r="U1219" s="1"/>
      <c r="V1219" s="108"/>
      <c r="W1219" s="1"/>
      <c r="X1219" s="1"/>
      <c r="Y1219" s="99"/>
    </row>
    <row r="1220" spans="1:25" x14ac:dyDescent="0.25">
      <c r="A1220" s="103" t="s">
        <v>1913</v>
      </c>
      <c r="B1220" s="72"/>
      <c r="C1220" s="72"/>
      <c r="D1220" s="104"/>
      <c r="E1220" s="39"/>
      <c r="F1220" s="47" t="s">
        <v>3529</v>
      </c>
      <c r="G1220" s="41" t="s">
        <v>1225</v>
      </c>
      <c r="H1220" s="40" t="s">
        <v>3521</v>
      </c>
      <c r="I1220" s="43">
        <v>12</v>
      </c>
      <c r="J1220" s="44">
        <v>43009</v>
      </c>
      <c r="K1220" s="105">
        <v>43009</v>
      </c>
      <c r="L1220" s="105">
        <v>43100</v>
      </c>
      <c r="M1220" s="42">
        <v>1</v>
      </c>
      <c r="N1220" s="48">
        <v>0.3</v>
      </c>
      <c r="O1220" s="106">
        <v>0.7</v>
      </c>
      <c r="P1220" s="42">
        <f t="shared" si="73"/>
        <v>1</v>
      </c>
      <c r="Q1220" s="42">
        <f t="shared" si="74"/>
        <v>100</v>
      </c>
      <c r="S1220" s="108"/>
      <c r="T1220" s="108"/>
      <c r="U1220" s="1"/>
      <c r="V1220" s="108"/>
      <c r="W1220" s="1"/>
      <c r="X1220" s="1"/>
      <c r="Y1220" s="99"/>
    </row>
    <row r="1221" spans="1:25" ht="30" x14ac:dyDescent="0.25">
      <c r="A1221" s="103" t="s">
        <v>1913</v>
      </c>
      <c r="B1221" s="72" t="s">
        <v>3491</v>
      </c>
      <c r="C1221" s="72" t="s">
        <v>1229</v>
      </c>
      <c r="D1221" s="104" t="s">
        <v>1794</v>
      </c>
      <c r="E1221" s="39" t="s">
        <v>3530</v>
      </c>
      <c r="F1221" s="47" t="s">
        <v>3519</v>
      </c>
      <c r="G1221" s="41" t="s">
        <v>1230</v>
      </c>
      <c r="H1221" s="40" t="s">
        <v>9</v>
      </c>
      <c r="I1221" s="43">
        <v>12</v>
      </c>
      <c r="J1221" s="44">
        <v>43009</v>
      </c>
      <c r="K1221" s="105">
        <v>43009</v>
      </c>
      <c r="L1221" s="105">
        <v>43100</v>
      </c>
      <c r="M1221" s="42">
        <v>1</v>
      </c>
      <c r="N1221" s="48">
        <v>1</v>
      </c>
      <c r="O1221" s="106"/>
      <c r="P1221" s="42">
        <f t="shared" si="73"/>
        <v>1</v>
      </c>
      <c r="Q1221" s="42">
        <f t="shared" si="74"/>
        <v>100</v>
      </c>
      <c r="S1221" s="108">
        <f>VLOOKUP(C1221,'[7]Sumado depto y gestion incorp1'!$A$2:$C$297,3,FALSE)</f>
        <v>38182042295</v>
      </c>
      <c r="T1221" s="108">
        <f>VLOOKUP(C1221,'[7]Sumado depto y gestion incorp1'!$A$2:$D$297,4,FALSE)</f>
        <v>0</v>
      </c>
      <c r="U1221" s="1">
        <f>VLOOKUP(C1221,'[7]Sumado depto y gestion incorp1'!$A$2:$F$297,6,FALSE)</f>
        <v>34281051893</v>
      </c>
      <c r="V1221" s="108">
        <f>VLOOKUP(C1221,'[7]Sumado depto y gestion incorp1'!$A$2:$G$297,7,FALSE)</f>
        <v>0</v>
      </c>
      <c r="W1221" s="1">
        <f t="shared" ref="W1221:W1268" si="75">S1221+T1221+Z1221</f>
        <v>38182042295</v>
      </c>
      <c r="X1221" s="1">
        <f t="shared" ref="X1221:X1268" si="76">U1221+V1221+Y1221</f>
        <v>34281051893</v>
      </c>
      <c r="Y1221" s="99"/>
    </row>
    <row r="1222" spans="1:25" ht="30" x14ac:dyDescent="0.25">
      <c r="A1222" s="103" t="s">
        <v>1913</v>
      </c>
      <c r="B1222" s="72" t="s">
        <v>3491</v>
      </c>
      <c r="C1222" s="72" t="s">
        <v>1994</v>
      </c>
      <c r="D1222" s="104" t="s">
        <v>1993</v>
      </c>
      <c r="E1222" s="39" t="s">
        <v>3531</v>
      </c>
      <c r="F1222" s="47" t="s">
        <v>3532</v>
      </c>
      <c r="G1222" s="41" t="s">
        <v>2008</v>
      </c>
      <c r="H1222" s="40" t="s">
        <v>20</v>
      </c>
      <c r="I1222" s="43">
        <v>9</v>
      </c>
      <c r="J1222" s="44">
        <v>43009</v>
      </c>
      <c r="K1222" s="105">
        <v>43009</v>
      </c>
      <c r="L1222" s="105">
        <v>43100</v>
      </c>
      <c r="M1222" s="42">
        <v>100</v>
      </c>
      <c r="N1222" s="42">
        <v>100</v>
      </c>
      <c r="O1222" s="106">
        <v>0</v>
      </c>
      <c r="P1222" s="42">
        <f t="shared" si="73"/>
        <v>100</v>
      </c>
      <c r="Q1222" s="42">
        <f t="shared" si="74"/>
        <v>100</v>
      </c>
      <c r="S1222" s="108">
        <f>VLOOKUP(C1222,'[7]Sumado depto y gestion incorp1'!$A$2:$C$297,3,FALSE)</f>
        <v>5681950323</v>
      </c>
      <c r="T1222" s="108">
        <f>VLOOKUP(C1222,'[7]Sumado depto y gestion incorp1'!$A$2:$D$297,4,FALSE)</f>
        <v>0</v>
      </c>
      <c r="U1222" s="1">
        <f>VLOOKUP(C1222,'[7]Sumado depto y gestion incorp1'!$A$2:$F$297,6,FALSE)</f>
        <v>5155348837</v>
      </c>
      <c r="V1222" s="108">
        <f>VLOOKUP(C1222,'[7]Sumado depto y gestion incorp1'!$A$2:$G$297,7,FALSE)</f>
        <v>0</v>
      </c>
      <c r="W1222" s="1">
        <f t="shared" si="75"/>
        <v>5681950323</v>
      </c>
      <c r="X1222" s="1">
        <f t="shared" si="76"/>
        <v>5155348837</v>
      </c>
      <c r="Y1222" s="99"/>
    </row>
    <row r="1223" spans="1:25" x14ac:dyDescent="0.25">
      <c r="A1223" s="103" t="s">
        <v>1913</v>
      </c>
      <c r="B1223" s="72"/>
      <c r="C1223" s="72"/>
      <c r="D1223" s="104"/>
      <c r="E1223" s="39"/>
      <c r="F1223" s="47" t="s">
        <v>3533</v>
      </c>
      <c r="G1223" s="41" t="s">
        <v>2007</v>
      </c>
      <c r="H1223" s="40" t="s">
        <v>20</v>
      </c>
      <c r="I1223" s="43">
        <v>9</v>
      </c>
      <c r="J1223" s="44">
        <v>43009</v>
      </c>
      <c r="K1223" s="105">
        <v>43009</v>
      </c>
      <c r="L1223" s="105">
        <v>43100</v>
      </c>
      <c r="M1223" s="42">
        <v>100</v>
      </c>
      <c r="N1223" s="42">
        <v>50</v>
      </c>
      <c r="O1223" s="106">
        <v>50</v>
      </c>
      <c r="P1223" s="42">
        <f t="shared" si="73"/>
        <v>100</v>
      </c>
      <c r="Q1223" s="42">
        <f t="shared" si="74"/>
        <v>100</v>
      </c>
      <c r="S1223" s="108"/>
      <c r="T1223" s="108"/>
      <c r="U1223" s="1"/>
      <c r="V1223" s="108"/>
      <c r="W1223" s="1"/>
      <c r="X1223" s="1"/>
      <c r="Y1223" s="99"/>
    </row>
    <row r="1224" spans="1:25" x14ac:dyDescent="0.25">
      <c r="A1224" s="103" t="s">
        <v>1913</v>
      </c>
      <c r="B1224" s="72"/>
      <c r="C1224" s="72"/>
      <c r="D1224" s="104"/>
      <c r="E1224" s="39"/>
      <c r="F1224" s="47" t="s">
        <v>3493</v>
      </c>
      <c r="G1224" s="41" t="s">
        <v>2006</v>
      </c>
      <c r="H1224" s="40" t="s">
        <v>20</v>
      </c>
      <c r="I1224" s="43">
        <v>9</v>
      </c>
      <c r="J1224" s="44">
        <v>43009</v>
      </c>
      <c r="K1224" s="105">
        <v>43009</v>
      </c>
      <c r="L1224" s="105">
        <v>43100</v>
      </c>
      <c r="M1224" s="42">
        <v>100</v>
      </c>
      <c r="N1224" s="42">
        <v>50</v>
      </c>
      <c r="O1224" s="106">
        <v>50</v>
      </c>
      <c r="P1224" s="42">
        <f t="shared" si="73"/>
        <v>100</v>
      </c>
      <c r="Q1224" s="42">
        <f t="shared" si="74"/>
        <v>100</v>
      </c>
      <c r="S1224" s="108"/>
      <c r="T1224" s="108"/>
      <c r="U1224" s="1"/>
      <c r="V1224" s="108"/>
      <c r="W1224" s="1"/>
      <c r="X1224" s="1"/>
      <c r="Y1224" s="99"/>
    </row>
    <row r="1225" spans="1:25" x14ac:dyDescent="0.25">
      <c r="A1225" s="103" t="s">
        <v>1913</v>
      </c>
      <c r="B1225" s="72"/>
      <c r="C1225" s="72"/>
      <c r="D1225" s="104"/>
      <c r="E1225" s="39"/>
      <c r="F1225" s="47" t="s">
        <v>3494</v>
      </c>
      <c r="G1225" s="41" t="s">
        <v>2005</v>
      </c>
      <c r="H1225" s="40" t="s">
        <v>20</v>
      </c>
      <c r="I1225" s="43">
        <v>9</v>
      </c>
      <c r="J1225" s="44">
        <v>43009</v>
      </c>
      <c r="K1225" s="105">
        <v>43009</v>
      </c>
      <c r="L1225" s="105">
        <v>43100</v>
      </c>
      <c r="M1225" s="42">
        <v>100</v>
      </c>
      <c r="N1225" s="42">
        <v>50</v>
      </c>
      <c r="O1225" s="106">
        <v>50</v>
      </c>
      <c r="P1225" s="42">
        <f t="shared" si="73"/>
        <v>100</v>
      </c>
      <c r="Q1225" s="42">
        <f t="shared" si="74"/>
        <v>100</v>
      </c>
      <c r="S1225" s="108"/>
      <c r="T1225" s="108"/>
      <c r="U1225" s="1"/>
      <c r="V1225" s="108"/>
      <c r="W1225" s="1"/>
      <c r="X1225" s="1"/>
      <c r="Y1225" s="99"/>
    </row>
    <row r="1226" spans="1:25" x14ac:dyDescent="0.25">
      <c r="A1226" s="103" t="s">
        <v>1913</v>
      </c>
      <c r="B1226" s="72"/>
      <c r="C1226" s="72"/>
      <c r="D1226" s="104"/>
      <c r="E1226" s="39"/>
      <c r="F1226" s="47" t="s">
        <v>3496</v>
      </c>
      <c r="G1226" s="41" t="s">
        <v>2004</v>
      </c>
      <c r="H1226" s="40" t="s">
        <v>20</v>
      </c>
      <c r="I1226" s="43">
        <v>9</v>
      </c>
      <c r="J1226" s="44">
        <v>43009</v>
      </c>
      <c r="K1226" s="105">
        <v>43009</v>
      </c>
      <c r="L1226" s="105">
        <v>43100</v>
      </c>
      <c r="M1226" s="42">
        <v>100</v>
      </c>
      <c r="N1226" s="42">
        <v>50</v>
      </c>
      <c r="O1226" s="106">
        <v>50</v>
      </c>
      <c r="P1226" s="42">
        <f t="shared" si="73"/>
        <v>100</v>
      </c>
      <c r="Q1226" s="42">
        <f t="shared" si="74"/>
        <v>100</v>
      </c>
      <c r="S1226" s="108"/>
      <c r="T1226" s="108"/>
      <c r="U1226" s="1"/>
      <c r="V1226" s="108"/>
      <c r="W1226" s="1"/>
      <c r="X1226" s="1"/>
      <c r="Y1226" s="99"/>
    </row>
    <row r="1227" spans="1:25" x14ac:dyDescent="0.25">
      <c r="A1227" s="103" t="s">
        <v>1913</v>
      </c>
      <c r="B1227" s="72"/>
      <c r="C1227" s="72"/>
      <c r="D1227" s="104"/>
      <c r="E1227" s="39"/>
      <c r="F1227" s="47" t="s">
        <v>3498</v>
      </c>
      <c r="G1227" s="41" t="s">
        <v>737</v>
      </c>
      <c r="H1227" s="40" t="s">
        <v>20</v>
      </c>
      <c r="I1227" s="43">
        <v>9</v>
      </c>
      <c r="J1227" s="44">
        <v>43009</v>
      </c>
      <c r="K1227" s="105">
        <v>43009</v>
      </c>
      <c r="L1227" s="105">
        <v>43100</v>
      </c>
      <c r="M1227" s="42">
        <v>100</v>
      </c>
      <c r="N1227" s="42">
        <v>40</v>
      </c>
      <c r="O1227" s="106">
        <v>60</v>
      </c>
      <c r="P1227" s="42">
        <f t="shared" si="73"/>
        <v>100</v>
      </c>
      <c r="Q1227" s="42">
        <f t="shared" si="74"/>
        <v>100</v>
      </c>
      <c r="S1227" s="108"/>
      <c r="T1227" s="108"/>
      <c r="U1227" s="1"/>
      <c r="V1227" s="108"/>
      <c r="W1227" s="1"/>
      <c r="X1227" s="1"/>
      <c r="Y1227" s="99"/>
    </row>
    <row r="1228" spans="1:25" x14ac:dyDescent="0.25">
      <c r="A1228" s="103" t="s">
        <v>1913</v>
      </c>
      <c r="B1228" s="72"/>
      <c r="C1228" s="72"/>
      <c r="D1228" s="104"/>
      <c r="E1228" s="39"/>
      <c r="F1228" s="47" t="s">
        <v>3500</v>
      </c>
      <c r="G1228" s="41" t="s">
        <v>2003</v>
      </c>
      <c r="H1228" s="40" t="s">
        <v>20</v>
      </c>
      <c r="I1228" s="43">
        <v>9</v>
      </c>
      <c r="J1228" s="44">
        <v>43009</v>
      </c>
      <c r="K1228" s="105">
        <v>43009</v>
      </c>
      <c r="L1228" s="105">
        <v>43100</v>
      </c>
      <c r="M1228" s="42">
        <v>100</v>
      </c>
      <c r="N1228" s="42">
        <v>50</v>
      </c>
      <c r="O1228" s="106">
        <v>50</v>
      </c>
      <c r="P1228" s="42">
        <f t="shared" si="73"/>
        <v>100</v>
      </c>
      <c r="Q1228" s="42">
        <f t="shared" si="74"/>
        <v>100</v>
      </c>
      <c r="S1228" s="108"/>
      <c r="T1228" s="108"/>
      <c r="U1228" s="1"/>
      <c r="V1228" s="108"/>
      <c r="W1228" s="1"/>
      <c r="X1228" s="1"/>
      <c r="Y1228" s="99"/>
    </row>
    <row r="1229" spans="1:25" x14ac:dyDescent="0.25">
      <c r="A1229" s="103" t="s">
        <v>1913</v>
      </c>
      <c r="B1229" s="72"/>
      <c r="C1229" s="72"/>
      <c r="D1229" s="104"/>
      <c r="E1229" s="39"/>
      <c r="F1229" s="47" t="s">
        <v>3502</v>
      </c>
      <c r="G1229" s="41" t="s">
        <v>2002</v>
      </c>
      <c r="H1229" s="40" t="s">
        <v>20</v>
      </c>
      <c r="I1229" s="43">
        <v>9</v>
      </c>
      <c r="J1229" s="44">
        <v>43009</v>
      </c>
      <c r="K1229" s="105">
        <v>43009</v>
      </c>
      <c r="L1229" s="105">
        <v>43100</v>
      </c>
      <c r="M1229" s="42">
        <v>100</v>
      </c>
      <c r="N1229" s="42">
        <v>50</v>
      </c>
      <c r="O1229" s="106">
        <v>50</v>
      </c>
      <c r="P1229" s="42">
        <f t="shared" si="73"/>
        <v>100</v>
      </c>
      <c r="Q1229" s="42">
        <f t="shared" si="74"/>
        <v>100</v>
      </c>
      <c r="S1229" s="108"/>
      <c r="T1229" s="108"/>
      <c r="U1229" s="1"/>
      <c r="V1229" s="108"/>
      <c r="W1229" s="1"/>
      <c r="X1229" s="1"/>
      <c r="Y1229" s="99"/>
    </row>
    <row r="1230" spans="1:25" x14ac:dyDescent="0.25">
      <c r="A1230" s="103" t="s">
        <v>1913</v>
      </c>
      <c r="B1230" s="72"/>
      <c r="C1230" s="72"/>
      <c r="D1230" s="104"/>
      <c r="E1230" s="39"/>
      <c r="F1230" s="47" t="s">
        <v>3504</v>
      </c>
      <c r="G1230" s="41" t="s">
        <v>2001</v>
      </c>
      <c r="H1230" s="40" t="s">
        <v>20</v>
      </c>
      <c r="I1230" s="43">
        <v>9</v>
      </c>
      <c r="J1230" s="44">
        <v>43009</v>
      </c>
      <c r="K1230" s="105">
        <v>43009</v>
      </c>
      <c r="L1230" s="105">
        <v>43100</v>
      </c>
      <c r="M1230" s="42">
        <v>100</v>
      </c>
      <c r="N1230" s="42">
        <v>50</v>
      </c>
      <c r="O1230" s="106">
        <v>50</v>
      </c>
      <c r="P1230" s="42">
        <f t="shared" si="73"/>
        <v>100</v>
      </c>
      <c r="Q1230" s="42">
        <f t="shared" si="74"/>
        <v>100</v>
      </c>
      <c r="S1230" s="108"/>
      <c r="T1230" s="108"/>
      <c r="U1230" s="1"/>
      <c r="V1230" s="108"/>
      <c r="W1230" s="1"/>
      <c r="X1230" s="1"/>
      <c r="Y1230" s="99"/>
    </row>
    <row r="1231" spans="1:25" x14ac:dyDescent="0.25">
      <c r="A1231" s="103" t="s">
        <v>1913</v>
      </c>
      <c r="B1231" s="72"/>
      <c r="C1231" s="72"/>
      <c r="D1231" s="104"/>
      <c r="E1231" s="39"/>
      <c r="F1231" s="47" t="s">
        <v>3506</v>
      </c>
      <c r="G1231" s="41" t="s">
        <v>2000</v>
      </c>
      <c r="H1231" s="40" t="s">
        <v>20</v>
      </c>
      <c r="I1231" s="43">
        <v>9</v>
      </c>
      <c r="J1231" s="44">
        <v>43009</v>
      </c>
      <c r="K1231" s="105">
        <v>43009</v>
      </c>
      <c r="L1231" s="105">
        <v>43100</v>
      </c>
      <c r="M1231" s="42">
        <v>100</v>
      </c>
      <c r="N1231" s="42">
        <v>50</v>
      </c>
      <c r="O1231" s="106">
        <v>50</v>
      </c>
      <c r="P1231" s="42">
        <f t="shared" si="73"/>
        <v>100</v>
      </c>
      <c r="Q1231" s="42">
        <f t="shared" si="74"/>
        <v>100</v>
      </c>
      <c r="S1231" s="108"/>
      <c r="T1231" s="108"/>
      <c r="U1231" s="1"/>
      <c r="V1231" s="108"/>
      <c r="W1231" s="1"/>
      <c r="X1231" s="1"/>
      <c r="Y1231" s="99"/>
    </row>
    <row r="1232" spans="1:25" x14ac:dyDescent="0.25">
      <c r="A1232" s="103" t="s">
        <v>1913</v>
      </c>
      <c r="B1232" s="72"/>
      <c r="C1232" s="72"/>
      <c r="D1232" s="104"/>
      <c r="E1232" s="39"/>
      <c r="F1232" s="47" t="s">
        <v>3508</v>
      </c>
      <c r="G1232" s="41" t="s">
        <v>1999</v>
      </c>
      <c r="H1232" s="40" t="s">
        <v>20</v>
      </c>
      <c r="I1232" s="43">
        <v>9</v>
      </c>
      <c r="J1232" s="44">
        <v>43009</v>
      </c>
      <c r="K1232" s="105">
        <v>43009</v>
      </c>
      <c r="L1232" s="105">
        <v>43100</v>
      </c>
      <c r="M1232" s="42">
        <v>100</v>
      </c>
      <c r="N1232" s="42">
        <v>50</v>
      </c>
      <c r="O1232" s="106">
        <v>50</v>
      </c>
      <c r="P1232" s="42">
        <f t="shared" si="73"/>
        <v>100</v>
      </c>
      <c r="Q1232" s="42">
        <f t="shared" si="74"/>
        <v>100</v>
      </c>
      <c r="S1232" s="108"/>
      <c r="T1232" s="108"/>
      <c r="U1232" s="1"/>
      <c r="V1232" s="108"/>
      <c r="W1232" s="1"/>
      <c r="X1232" s="1"/>
      <c r="Y1232" s="99"/>
    </row>
    <row r="1233" spans="1:25" x14ac:dyDescent="0.25">
      <c r="A1233" s="103" t="s">
        <v>1913</v>
      </c>
      <c r="B1233" s="72"/>
      <c r="C1233" s="72"/>
      <c r="D1233" s="104"/>
      <c r="E1233" s="39"/>
      <c r="F1233" s="47" t="s">
        <v>3510</v>
      </c>
      <c r="G1233" s="41" t="s">
        <v>1998</v>
      </c>
      <c r="H1233" s="40" t="s">
        <v>20</v>
      </c>
      <c r="I1233" s="43">
        <v>9</v>
      </c>
      <c r="J1233" s="44">
        <v>43009</v>
      </c>
      <c r="K1233" s="105">
        <v>43009</v>
      </c>
      <c r="L1233" s="105">
        <v>43100</v>
      </c>
      <c r="M1233" s="42">
        <v>100</v>
      </c>
      <c r="N1233" s="42">
        <v>50</v>
      </c>
      <c r="O1233" s="106">
        <v>50</v>
      </c>
      <c r="P1233" s="42">
        <f t="shared" si="73"/>
        <v>100</v>
      </c>
      <c r="Q1233" s="42">
        <f t="shared" si="74"/>
        <v>100</v>
      </c>
      <c r="S1233" s="108"/>
      <c r="T1233" s="108"/>
      <c r="U1233" s="1"/>
      <c r="V1233" s="108"/>
      <c r="W1233" s="1"/>
      <c r="X1233" s="1"/>
      <c r="Y1233" s="99"/>
    </row>
    <row r="1234" spans="1:25" x14ac:dyDescent="0.25">
      <c r="A1234" s="103" t="s">
        <v>1913</v>
      </c>
      <c r="B1234" s="72"/>
      <c r="C1234" s="72"/>
      <c r="D1234" s="104"/>
      <c r="E1234" s="39"/>
      <c r="F1234" s="47" t="s">
        <v>3512</v>
      </c>
      <c r="G1234" s="41" t="s">
        <v>1997</v>
      </c>
      <c r="H1234" s="40" t="s">
        <v>20</v>
      </c>
      <c r="I1234" s="43">
        <v>9</v>
      </c>
      <c r="J1234" s="44">
        <v>43009</v>
      </c>
      <c r="K1234" s="105">
        <v>43009</v>
      </c>
      <c r="L1234" s="105">
        <v>43100</v>
      </c>
      <c r="M1234" s="42">
        <v>100</v>
      </c>
      <c r="N1234" s="42">
        <v>50</v>
      </c>
      <c r="O1234" s="106">
        <v>50</v>
      </c>
      <c r="P1234" s="42">
        <f t="shared" si="73"/>
        <v>100</v>
      </c>
      <c r="Q1234" s="42">
        <f t="shared" si="74"/>
        <v>100</v>
      </c>
      <c r="S1234" s="108"/>
      <c r="T1234" s="108"/>
      <c r="U1234" s="1"/>
      <c r="V1234" s="108"/>
      <c r="W1234" s="1"/>
      <c r="X1234" s="1"/>
      <c r="Y1234" s="99"/>
    </row>
    <row r="1235" spans="1:25" x14ac:dyDescent="0.25">
      <c r="A1235" s="103" t="s">
        <v>1913</v>
      </c>
      <c r="B1235" s="72"/>
      <c r="C1235" s="72"/>
      <c r="D1235" s="104"/>
      <c r="E1235" s="39"/>
      <c r="F1235" s="47" t="s">
        <v>3514</v>
      </c>
      <c r="G1235" s="41" t="s">
        <v>1996</v>
      </c>
      <c r="H1235" s="40" t="s">
        <v>20</v>
      </c>
      <c r="I1235" s="43">
        <v>9</v>
      </c>
      <c r="J1235" s="44">
        <v>43009</v>
      </c>
      <c r="K1235" s="105">
        <v>43009</v>
      </c>
      <c r="L1235" s="105">
        <v>43100</v>
      </c>
      <c r="M1235" s="42">
        <v>100</v>
      </c>
      <c r="N1235" s="42">
        <v>70</v>
      </c>
      <c r="O1235" s="106">
        <v>30</v>
      </c>
      <c r="P1235" s="42">
        <f t="shared" si="73"/>
        <v>100</v>
      </c>
      <c r="Q1235" s="42">
        <f t="shared" si="74"/>
        <v>100</v>
      </c>
      <c r="S1235" s="108"/>
      <c r="T1235" s="108"/>
      <c r="U1235" s="1"/>
      <c r="V1235" s="108"/>
      <c r="W1235" s="1"/>
      <c r="X1235" s="1"/>
      <c r="Y1235" s="99"/>
    </row>
    <row r="1236" spans="1:25" x14ac:dyDescent="0.25">
      <c r="A1236" s="103" t="s">
        <v>1913</v>
      </c>
      <c r="B1236" s="72"/>
      <c r="C1236" s="72"/>
      <c r="D1236" s="104"/>
      <c r="E1236" s="39"/>
      <c r="F1236" s="47" t="s">
        <v>3534</v>
      </c>
      <c r="G1236" s="41" t="s">
        <v>1995</v>
      </c>
      <c r="H1236" s="40" t="s">
        <v>20</v>
      </c>
      <c r="I1236" s="43">
        <v>9</v>
      </c>
      <c r="J1236" s="44">
        <v>43009</v>
      </c>
      <c r="K1236" s="105">
        <v>43009</v>
      </c>
      <c r="L1236" s="105">
        <v>43100</v>
      </c>
      <c r="M1236" s="42">
        <v>100</v>
      </c>
      <c r="N1236" s="42">
        <v>50</v>
      </c>
      <c r="O1236" s="106">
        <v>50</v>
      </c>
      <c r="P1236" s="42">
        <f t="shared" si="73"/>
        <v>100</v>
      </c>
      <c r="Q1236" s="42">
        <f t="shared" si="74"/>
        <v>100</v>
      </c>
      <c r="S1236" s="108"/>
      <c r="T1236" s="108"/>
      <c r="U1236" s="1"/>
      <c r="V1236" s="108"/>
      <c r="W1236" s="1"/>
      <c r="X1236" s="1"/>
      <c r="Y1236" s="99"/>
    </row>
    <row r="1237" spans="1:25" ht="60" x14ac:dyDescent="0.25">
      <c r="A1237" s="103" t="s">
        <v>1917</v>
      </c>
      <c r="B1237" s="72" t="s">
        <v>3915</v>
      </c>
      <c r="C1237" s="72" t="s">
        <v>1515</v>
      </c>
      <c r="D1237" s="104" t="s">
        <v>1830</v>
      </c>
      <c r="E1237" s="39" t="s">
        <v>3916</v>
      </c>
      <c r="F1237" s="47" t="s">
        <v>3523</v>
      </c>
      <c r="G1237" s="41" t="s">
        <v>1516</v>
      </c>
      <c r="H1237" s="40" t="s">
        <v>9</v>
      </c>
      <c r="I1237" s="43">
        <v>12</v>
      </c>
      <c r="J1237" s="44">
        <v>43009</v>
      </c>
      <c r="K1237" s="105">
        <v>43009</v>
      </c>
      <c r="L1237" s="105">
        <v>43100</v>
      </c>
      <c r="M1237" s="42">
        <v>1</v>
      </c>
      <c r="N1237" s="48">
        <v>0</v>
      </c>
      <c r="O1237" s="106">
        <v>0.6</v>
      </c>
      <c r="P1237" s="42">
        <f t="shared" si="73"/>
        <v>0.6</v>
      </c>
      <c r="Q1237" s="42">
        <f t="shared" si="74"/>
        <v>60</v>
      </c>
      <c r="R1237" s="210"/>
      <c r="S1237" s="108">
        <f>VLOOKUP(C1237,'[7]Sumado depto y gestion incorp1'!$A$2:$C$297,3,FALSE)</f>
        <v>197360967</v>
      </c>
      <c r="T1237" s="108">
        <f>VLOOKUP(C1237,'[7]Sumado depto y gestion incorp1'!$A$2:$D$297,4,FALSE)</f>
        <v>0</v>
      </c>
      <c r="U1237" s="1">
        <f>VLOOKUP(C1237,'[7]Sumado depto y gestion incorp1'!$A$2:$F$297,6,FALSE)</f>
        <v>96859410</v>
      </c>
      <c r="V1237" s="108">
        <f>VLOOKUP(C1237,'[7]Sumado depto y gestion incorp1'!$A$2:$G$297,7,FALSE)</f>
        <v>0</v>
      </c>
      <c r="W1237" s="1">
        <f t="shared" si="75"/>
        <v>197360967</v>
      </c>
      <c r="X1237" s="1">
        <f t="shared" si="76"/>
        <v>96859410</v>
      </c>
      <c r="Y1237" s="99"/>
    </row>
    <row r="1238" spans="1:25" ht="45" x14ac:dyDescent="0.25">
      <c r="A1238" s="103" t="s">
        <v>1917</v>
      </c>
      <c r="B1238" s="72"/>
      <c r="C1238" s="72"/>
      <c r="D1238" s="104"/>
      <c r="E1238" s="39"/>
      <c r="F1238" s="47" t="s">
        <v>3524</v>
      </c>
      <c r="G1238" s="41" t="s">
        <v>1517</v>
      </c>
      <c r="H1238" s="40" t="s">
        <v>9</v>
      </c>
      <c r="I1238" s="43">
        <v>12</v>
      </c>
      <c r="J1238" s="44">
        <v>43009</v>
      </c>
      <c r="K1238" s="105">
        <v>43009</v>
      </c>
      <c r="L1238" s="105">
        <v>43100</v>
      </c>
      <c r="M1238" s="42">
        <v>1</v>
      </c>
      <c r="N1238" s="48">
        <v>0.89999999999999991</v>
      </c>
      <c r="O1238" s="106">
        <v>0</v>
      </c>
      <c r="P1238" s="42">
        <f t="shared" si="73"/>
        <v>0.89999999999999991</v>
      </c>
      <c r="Q1238" s="42">
        <f t="shared" si="74"/>
        <v>89.999999999999986</v>
      </c>
      <c r="R1238" s="210"/>
      <c r="S1238" s="108"/>
      <c r="T1238" s="108"/>
      <c r="U1238" s="1"/>
      <c r="V1238" s="108"/>
      <c r="W1238" s="1"/>
      <c r="X1238" s="1"/>
      <c r="Y1238" s="99"/>
    </row>
    <row r="1239" spans="1:25" ht="45" x14ac:dyDescent="0.25">
      <c r="A1239" s="103" t="s">
        <v>1917</v>
      </c>
      <c r="B1239" s="72"/>
      <c r="C1239" s="72"/>
      <c r="D1239" s="104"/>
      <c r="E1239" s="39"/>
      <c r="F1239" s="47" t="s">
        <v>3525</v>
      </c>
      <c r="G1239" s="41" t="s">
        <v>1518</v>
      </c>
      <c r="H1239" s="40" t="s">
        <v>9</v>
      </c>
      <c r="I1239" s="43">
        <v>12</v>
      </c>
      <c r="J1239" s="44">
        <v>43009</v>
      </c>
      <c r="K1239" s="105">
        <v>43009</v>
      </c>
      <c r="L1239" s="105">
        <v>43100</v>
      </c>
      <c r="M1239" s="42">
        <v>1</v>
      </c>
      <c r="N1239" s="48">
        <v>1</v>
      </c>
      <c r="O1239" s="106">
        <v>0</v>
      </c>
      <c r="P1239" s="42">
        <f t="shared" si="73"/>
        <v>1</v>
      </c>
      <c r="Q1239" s="42">
        <f t="shared" si="74"/>
        <v>100</v>
      </c>
      <c r="R1239" s="210"/>
      <c r="S1239" s="108"/>
      <c r="T1239" s="108"/>
      <c r="U1239" s="1"/>
      <c r="V1239" s="108"/>
      <c r="W1239" s="1"/>
      <c r="X1239" s="1"/>
      <c r="Y1239" s="99"/>
    </row>
    <row r="1240" spans="1:25" ht="45" x14ac:dyDescent="0.25">
      <c r="A1240" s="103" t="s">
        <v>1917</v>
      </c>
      <c r="B1240" s="72"/>
      <c r="C1240" s="72"/>
      <c r="D1240" s="104"/>
      <c r="E1240" s="39"/>
      <c r="F1240" s="47" t="s">
        <v>3526</v>
      </c>
      <c r="G1240" s="41" t="s">
        <v>1519</v>
      </c>
      <c r="H1240" s="40" t="s">
        <v>9</v>
      </c>
      <c r="I1240" s="43">
        <v>12</v>
      </c>
      <c r="J1240" s="44">
        <v>43009</v>
      </c>
      <c r="K1240" s="105">
        <v>43009</v>
      </c>
      <c r="L1240" s="105">
        <v>43100</v>
      </c>
      <c r="M1240" s="42">
        <v>1</v>
      </c>
      <c r="N1240" s="48">
        <v>0.5</v>
      </c>
      <c r="O1240" s="106">
        <v>0.5</v>
      </c>
      <c r="P1240" s="42">
        <f t="shared" si="73"/>
        <v>1</v>
      </c>
      <c r="Q1240" s="42">
        <f t="shared" si="74"/>
        <v>100</v>
      </c>
      <c r="R1240" s="210"/>
      <c r="S1240" s="108"/>
      <c r="T1240" s="108"/>
      <c r="U1240" s="1"/>
      <c r="V1240" s="108"/>
      <c r="W1240" s="1"/>
      <c r="X1240" s="1"/>
      <c r="Y1240" s="99"/>
    </row>
    <row r="1241" spans="1:25" ht="45" x14ac:dyDescent="0.25">
      <c r="A1241" s="103" t="s">
        <v>1917</v>
      </c>
      <c r="B1241" s="72"/>
      <c r="C1241" s="72"/>
      <c r="D1241" s="104"/>
      <c r="E1241" s="39"/>
      <c r="F1241" s="47" t="s">
        <v>3527</v>
      </c>
      <c r="G1241" s="41" t="s">
        <v>1520</v>
      </c>
      <c r="H1241" s="40" t="s">
        <v>9</v>
      </c>
      <c r="I1241" s="43">
        <v>12</v>
      </c>
      <c r="J1241" s="44">
        <v>43009</v>
      </c>
      <c r="K1241" s="105">
        <v>43009</v>
      </c>
      <c r="L1241" s="105">
        <v>43100</v>
      </c>
      <c r="M1241" s="42">
        <v>1</v>
      </c>
      <c r="N1241" s="48">
        <v>0.5</v>
      </c>
      <c r="O1241" s="106">
        <v>0</v>
      </c>
      <c r="P1241" s="42">
        <f t="shared" si="73"/>
        <v>0.5</v>
      </c>
      <c r="Q1241" s="42">
        <f t="shared" si="74"/>
        <v>50</v>
      </c>
      <c r="R1241" s="210"/>
      <c r="S1241" s="108"/>
      <c r="T1241" s="108"/>
      <c r="U1241" s="1"/>
      <c r="V1241" s="108"/>
      <c r="W1241" s="1"/>
      <c r="X1241" s="1"/>
      <c r="Y1241" s="99"/>
    </row>
    <row r="1242" spans="1:25" ht="45" x14ac:dyDescent="0.25">
      <c r="A1242" s="103" t="s">
        <v>1917</v>
      </c>
      <c r="B1242" s="72"/>
      <c r="C1242" s="72"/>
      <c r="D1242" s="104"/>
      <c r="E1242" s="39"/>
      <c r="F1242" s="47" t="s">
        <v>3528</v>
      </c>
      <c r="G1242" s="41" t="s">
        <v>1521</v>
      </c>
      <c r="H1242" s="40" t="s">
        <v>9</v>
      </c>
      <c r="I1242" s="43">
        <v>12</v>
      </c>
      <c r="J1242" s="44">
        <v>43009</v>
      </c>
      <c r="K1242" s="105">
        <v>43009</v>
      </c>
      <c r="L1242" s="105">
        <v>43100</v>
      </c>
      <c r="M1242" s="42">
        <v>1</v>
      </c>
      <c r="N1242" s="48">
        <v>0</v>
      </c>
      <c r="O1242" s="106">
        <v>0</v>
      </c>
      <c r="P1242" s="42">
        <f t="shared" si="73"/>
        <v>0</v>
      </c>
      <c r="Q1242" s="42">
        <f t="shared" si="74"/>
        <v>0</v>
      </c>
      <c r="R1242" s="210"/>
      <c r="S1242" s="108"/>
      <c r="T1242" s="108"/>
      <c r="U1242" s="1"/>
      <c r="V1242" s="108"/>
      <c r="W1242" s="1"/>
      <c r="X1242" s="1"/>
      <c r="Y1242" s="99"/>
    </row>
    <row r="1243" spans="1:25" ht="45" x14ac:dyDescent="0.25">
      <c r="A1243" s="103" t="s">
        <v>1917</v>
      </c>
      <c r="B1243" s="72"/>
      <c r="C1243" s="72"/>
      <c r="D1243" s="104"/>
      <c r="E1243" s="39"/>
      <c r="F1243" s="47" t="s">
        <v>3529</v>
      </c>
      <c r="G1243" s="41" t="s">
        <v>1522</v>
      </c>
      <c r="H1243" s="40" t="s">
        <v>9</v>
      </c>
      <c r="I1243" s="43">
        <v>12</v>
      </c>
      <c r="J1243" s="44">
        <v>43009</v>
      </c>
      <c r="K1243" s="105">
        <v>43009</v>
      </c>
      <c r="L1243" s="105">
        <v>43100</v>
      </c>
      <c r="M1243" s="42">
        <v>1</v>
      </c>
      <c r="N1243" s="48">
        <v>1</v>
      </c>
      <c r="O1243" s="106">
        <v>0</v>
      </c>
      <c r="P1243" s="42">
        <f t="shared" si="73"/>
        <v>1</v>
      </c>
      <c r="Q1243" s="42">
        <f t="shared" si="74"/>
        <v>100</v>
      </c>
      <c r="R1243" s="210"/>
      <c r="S1243" s="108"/>
      <c r="T1243" s="108"/>
      <c r="U1243" s="1"/>
      <c r="V1243" s="108"/>
      <c r="W1243" s="1"/>
      <c r="X1243" s="1"/>
      <c r="Y1243" s="99"/>
    </row>
    <row r="1244" spans="1:25" ht="45" x14ac:dyDescent="0.25">
      <c r="A1244" s="103" t="s">
        <v>1917</v>
      </c>
      <c r="B1244" s="72"/>
      <c r="C1244" s="72"/>
      <c r="D1244" s="104"/>
      <c r="E1244" s="39"/>
      <c r="F1244" s="47" t="s">
        <v>3532</v>
      </c>
      <c r="G1244" s="41" t="s">
        <v>1523</v>
      </c>
      <c r="H1244" s="40" t="s">
        <v>9</v>
      </c>
      <c r="I1244" s="43">
        <v>12</v>
      </c>
      <c r="J1244" s="44">
        <v>43009</v>
      </c>
      <c r="K1244" s="105">
        <v>43009</v>
      </c>
      <c r="L1244" s="105">
        <v>43100</v>
      </c>
      <c r="M1244" s="42">
        <v>1</v>
      </c>
      <c r="N1244" s="48">
        <v>0.89999999999999991</v>
      </c>
      <c r="O1244" s="106">
        <v>0.1</v>
      </c>
      <c r="P1244" s="42">
        <f t="shared" si="73"/>
        <v>0.99999999999999989</v>
      </c>
      <c r="Q1244" s="42">
        <f t="shared" si="74"/>
        <v>99.999999999999986</v>
      </c>
      <c r="R1244" s="210"/>
      <c r="S1244" s="108"/>
      <c r="T1244" s="108"/>
      <c r="U1244" s="1"/>
      <c r="V1244" s="108"/>
      <c r="W1244" s="1"/>
      <c r="X1244" s="1"/>
      <c r="Y1244" s="99"/>
    </row>
    <row r="1245" spans="1:25" ht="45" x14ac:dyDescent="0.25">
      <c r="A1245" s="103" t="s">
        <v>1917</v>
      </c>
      <c r="B1245" s="72"/>
      <c r="C1245" s="72"/>
      <c r="D1245" s="104"/>
      <c r="E1245" s="39"/>
      <c r="F1245" s="47" t="s">
        <v>3533</v>
      </c>
      <c r="G1245" s="41" t="s">
        <v>1332</v>
      </c>
      <c r="H1245" s="40" t="s">
        <v>9</v>
      </c>
      <c r="I1245" s="43">
        <v>12</v>
      </c>
      <c r="J1245" s="44">
        <v>43009</v>
      </c>
      <c r="K1245" s="105">
        <v>43009</v>
      </c>
      <c r="L1245" s="105">
        <v>43100</v>
      </c>
      <c r="M1245" s="42">
        <v>1</v>
      </c>
      <c r="N1245" s="48">
        <v>0.75</v>
      </c>
      <c r="O1245" s="106">
        <v>0.25</v>
      </c>
      <c r="P1245" s="42">
        <f t="shared" si="73"/>
        <v>1</v>
      </c>
      <c r="Q1245" s="42">
        <f t="shared" si="74"/>
        <v>100</v>
      </c>
      <c r="R1245" s="210"/>
      <c r="S1245" s="108"/>
      <c r="T1245" s="108"/>
      <c r="U1245" s="1"/>
      <c r="V1245" s="108"/>
      <c r="W1245" s="1"/>
      <c r="X1245" s="1"/>
      <c r="Y1245" s="99"/>
    </row>
    <row r="1246" spans="1:25" ht="45" x14ac:dyDescent="0.25">
      <c r="A1246" s="103" t="s">
        <v>1917</v>
      </c>
      <c r="B1246" s="72" t="s">
        <v>3917</v>
      </c>
      <c r="C1246" s="72" t="s">
        <v>1571</v>
      </c>
      <c r="D1246" s="104" t="s">
        <v>1839</v>
      </c>
      <c r="E1246" s="39" t="s">
        <v>3918</v>
      </c>
      <c r="F1246" s="47" t="s">
        <v>3575</v>
      </c>
      <c r="G1246" s="41" t="s">
        <v>1572</v>
      </c>
      <c r="H1246" s="40" t="s">
        <v>20</v>
      </c>
      <c r="I1246" s="43">
        <v>12</v>
      </c>
      <c r="J1246" s="44">
        <v>43009</v>
      </c>
      <c r="K1246" s="105">
        <v>43009</v>
      </c>
      <c r="L1246" s="105">
        <v>43100</v>
      </c>
      <c r="M1246" s="42">
        <v>100</v>
      </c>
      <c r="N1246" s="48">
        <v>75</v>
      </c>
      <c r="O1246" s="106">
        <v>25</v>
      </c>
      <c r="P1246" s="42">
        <f t="shared" si="73"/>
        <v>100</v>
      </c>
      <c r="Q1246" s="42">
        <f t="shared" si="74"/>
        <v>100</v>
      </c>
      <c r="R1246" s="210"/>
      <c r="S1246" s="108">
        <f>VLOOKUP(C1246,'[7]Sumado depto y gestion incorp1'!$A$2:$C$297,3,FALSE)</f>
        <v>186980690</v>
      </c>
      <c r="T1246" s="108">
        <f>VLOOKUP(C1246,'[7]Sumado depto y gestion incorp1'!$A$2:$D$297,4,FALSE)</f>
        <v>0</v>
      </c>
      <c r="U1246" s="1">
        <f>VLOOKUP(C1246,'[7]Sumado depto y gestion incorp1'!$A$2:$F$297,6,FALSE)</f>
        <v>146083144</v>
      </c>
      <c r="V1246" s="108">
        <f>VLOOKUP(C1246,'[7]Sumado depto y gestion incorp1'!$A$2:$G$297,7,FALSE)</f>
        <v>0</v>
      </c>
      <c r="W1246" s="1">
        <f t="shared" si="75"/>
        <v>186980690</v>
      </c>
      <c r="X1246" s="1">
        <f t="shared" si="76"/>
        <v>146083144</v>
      </c>
      <c r="Y1246" s="99"/>
    </row>
    <row r="1247" spans="1:25" ht="45" x14ac:dyDescent="0.25">
      <c r="A1247" s="103" t="s">
        <v>1917</v>
      </c>
      <c r="B1247" s="72"/>
      <c r="C1247" s="72"/>
      <c r="D1247" s="104"/>
      <c r="E1247" s="39"/>
      <c r="F1247" s="47" t="s">
        <v>3544</v>
      </c>
      <c r="G1247" s="41" t="s">
        <v>1573</v>
      </c>
      <c r="H1247" s="40" t="s">
        <v>20</v>
      </c>
      <c r="I1247" s="43">
        <v>6</v>
      </c>
      <c r="J1247" s="44">
        <v>43009</v>
      </c>
      <c r="K1247" s="105">
        <v>43009</v>
      </c>
      <c r="L1247" s="105">
        <v>43100</v>
      </c>
      <c r="M1247" s="42">
        <v>100</v>
      </c>
      <c r="N1247" s="48">
        <v>100</v>
      </c>
      <c r="O1247" s="106">
        <v>0</v>
      </c>
      <c r="P1247" s="42">
        <f t="shared" si="73"/>
        <v>100</v>
      </c>
      <c r="Q1247" s="42">
        <f t="shared" si="74"/>
        <v>100</v>
      </c>
      <c r="R1247" s="210"/>
      <c r="S1247" s="108"/>
      <c r="T1247" s="108"/>
      <c r="U1247" s="1"/>
      <c r="V1247" s="108"/>
      <c r="W1247" s="1"/>
      <c r="X1247" s="1"/>
      <c r="Y1247" s="99"/>
    </row>
    <row r="1248" spans="1:25" ht="45" x14ac:dyDescent="0.25">
      <c r="A1248" s="103" t="s">
        <v>1917</v>
      </c>
      <c r="B1248" s="72"/>
      <c r="C1248" s="72"/>
      <c r="D1248" s="104"/>
      <c r="E1248" s="39"/>
      <c r="F1248" s="47" t="s">
        <v>3520</v>
      </c>
      <c r="G1248" s="41" t="s">
        <v>1574</v>
      </c>
      <c r="H1248" s="40" t="s">
        <v>20</v>
      </c>
      <c r="I1248" s="43">
        <v>12</v>
      </c>
      <c r="J1248" s="44">
        <v>43009</v>
      </c>
      <c r="K1248" s="105">
        <v>43009</v>
      </c>
      <c r="L1248" s="105">
        <v>43100</v>
      </c>
      <c r="M1248" s="42">
        <v>100</v>
      </c>
      <c r="N1248" s="48">
        <v>75</v>
      </c>
      <c r="O1248" s="106">
        <v>25</v>
      </c>
      <c r="P1248" s="42">
        <f t="shared" si="73"/>
        <v>100</v>
      </c>
      <c r="Q1248" s="42">
        <f t="shared" si="74"/>
        <v>100</v>
      </c>
      <c r="R1248" s="210"/>
      <c r="S1248" s="108"/>
      <c r="T1248" s="108"/>
      <c r="U1248" s="1"/>
      <c r="V1248" s="108"/>
      <c r="W1248" s="1"/>
      <c r="X1248" s="1"/>
      <c r="Y1248" s="99"/>
    </row>
    <row r="1249" spans="1:25" ht="60" x14ac:dyDescent="0.25">
      <c r="A1249" s="103" t="s">
        <v>1917</v>
      </c>
      <c r="B1249" s="72" t="s">
        <v>3915</v>
      </c>
      <c r="C1249" s="72" t="s">
        <v>1524</v>
      </c>
      <c r="D1249" s="104" t="s">
        <v>1831</v>
      </c>
      <c r="E1249" s="39" t="s">
        <v>3919</v>
      </c>
      <c r="F1249" s="47" t="s">
        <v>3523</v>
      </c>
      <c r="G1249" s="41" t="s">
        <v>1525</v>
      </c>
      <c r="H1249" s="40" t="s">
        <v>9</v>
      </c>
      <c r="I1249" s="43">
        <v>12</v>
      </c>
      <c r="J1249" s="44">
        <v>43009</v>
      </c>
      <c r="K1249" s="105">
        <v>43009</v>
      </c>
      <c r="L1249" s="105">
        <v>43100</v>
      </c>
      <c r="M1249" s="42">
        <v>1</v>
      </c>
      <c r="N1249" s="48">
        <v>0.5</v>
      </c>
      <c r="O1249" s="106">
        <v>0.5</v>
      </c>
      <c r="P1249" s="42">
        <f t="shared" si="73"/>
        <v>1</v>
      </c>
      <c r="Q1249" s="42">
        <f t="shared" si="74"/>
        <v>100</v>
      </c>
      <c r="R1249" s="210"/>
      <c r="S1249" s="108">
        <f>VLOOKUP(C1249,'[7]Sumado depto y gestion incorp1'!$A$2:$C$297,3,FALSE)</f>
        <v>297179088</v>
      </c>
      <c r="T1249" s="108">
        <f>VLOOKUP(C1249,'[7]Sumado depto y gestion incorp1'!$A$2:$D$297,4,FALSE)</f>
        <v>0</v>
      </c>
      <c r="U1249" s="1">
        <f>VLOOKUP(C1249,'[7]Sumado depto y gestion incorp1'!$A$2:$F$297,6,FALSE)</f>
        <v>280804350</v>
      </c>
      <c r="V1249" s="108">
        <f>VLOOKUP(C1249,'[7]Sumado depto y gestion incorp1'!$A$2:$G$297,7,FALSE)</f>
        <v>0</v>
      </c>
      <c r="W1249" s="1">
        <f t="shared" si="75"/>
        <v>297179088</v>
      </c>
      <c r="X1249" s="1">
        <f t="shared" si="76"/>
        <v>280804350</v>
      </c>
      <c r="Y1249" s="99"/>
    </row>
    <row r="1250" spans="1:25" ht="45" x14ac:dyDescent="0.25">
      <c r="A1250" s="103" t="s">
        <v>1917</v>
      </c>
      <c r="B1250" s="72"/>
      <c r="C1250" s="72"/>
      <c r="D1250" s="104"/>
      <c r="E1250" s="39"/>
      <c r="F1250" s="47" t="s">
        <v>3524</v>
      </c>
      <c r="G1250" s="41" t="s">
        <v>1526</v>
      </c>
      <c r="H1250" s="40" t="s">
        <v>9</v>
      </c>
      <c r="I1250" s="43">
        <v>12</v>
      </c>
      <c r="J1250" s="44">
        <v>43009</v>
      </c>
      <c r="K1250" s="105">
        <v>43009</v>
      </c>
      <c r="L1250" s="105">
        <v>43100</v>
      </c>
      <c r="M1250" s="42">
        <v>1</v>
      </c>
      <c r="N1250" s="48">
        <v>0.75</v>
      </c>
      <c r="O1250" s="106">
        <v>0.25</v>
      </c>
      <c r="P1250" s="42">
        <f t="shared" si="73"/>
        <v>1</v>
      </c>
      <c r="Q1250" s="42">
        <f t="shared" si="74"/>
        <v>100</v>
      </c>
      <c r="R1250" s="210"/>
      <c r="S1250" s="108"/>
      <c r="T1250" s="108"/>
      <c r="U1250" s="1"/>
      <c r="V1250" s="108"/>
      <c r="W1250" s="1"/>
      <c r="X1250" s="1"/>
      <c r="Y1250" s="99"/>
    </row>
    <row r="1251" spans="1:25" ht="45" x14ac:dyDescent="0.25">
      <c r="A1251" s="103" t="s">
        <v>1917</v>
      </c>
      <c r="B1251" s="72"/>
      <c r="C1251" s="72"/>
      <c r="D1251" s="104"/>
      <c r="E1251" s="39"/>
      <c r="F1251" s="47" t="s">
        <v>3525</v>
      </c>
      <c r="G1251" s="41" t="s">
        <v>1527</v>
      </c>
      <c r="H1251" s="40" t="s">
        <v>9</v>
      </c>
      <c r="I1251" s="43">
        <v>12</v>
      </c>
      <c r="J1251" s="44">
        <v>43009</v>
      </c>
      <c r="K1251" s="105">
        <v>43009</v>
      </c>
      <c r="L1251" s="105">
        <v>43100</v>
      </c>
      <c r="M1251" s="42">
        <v>1</v>
      </c>
      <c r="N1251" s="48">
        <v>0.75</v>
      </c>
      <c r="O1251" s="106">
        <v>0.25</v>
      </c>
      <c r="P1251" s="42">
        <f t="shared" si="73"/>
        <v>1</v>
      </c>
      <c r="Q1251" s="42">
        <f t="shared" si="74"/>
        <v>100</v>
      </c>
      <c r="R1251" s="210"/>
      <c r="S1251" s="108"/>
      <c r="T1251" s="108"/>
      <c r="U1251" s="1"/>
      <c r="V1251" s="108"/>
      <c r="W1251" s="1"/>
      <c r="X1251" s="1"/>
      <c r="Y1251" s="99"/>
    </row>
    <row r="1252" spans="1:25" ht="45" x14ac:dyDescent="0.25">
      <c r="A1252" s="103" t="s">
        <v>1917</v>
      </c>
      <c r="B1252" s="72"/>
      <c r="C1252" s="72"/>
      <c r="D1252" s="104"/>
      <c r="E1252" s="39"/>
      <c r="F1252" s="47" t="s">
        <v>3526</v>
      </c>
      <c r="G1252" s="41" t="s">
        <v>1528</v>
      </c>
      <c r="H1252" s="40" t="s">
        <v>9</v>
      </c>
      <c r="I1252" s="43">
        <v>12</v>
      </c>
      <c r="J1252" s="44">
        <v>43009</v>
      </c>
      <c r="K1252" s="105">
        <v>43009</v>
      </c>
      <c r="L1252" s="105">
        <v>43100</v>
      </c>
      <c r="M1252" s="42">
        <v>1</v>
      </c>
      <c r="N1252" s="48">
        <v>0.75</v>
      </c>
      <c r="O1252" s="106">
        <v>0.25</v>
      </c>
      <c r="P1252" s="42">
        <f t="shared" ref="P1252:P1315" si="77">N1252+O1252</f>
        <v>1</v>
      </c>
      <c r="Q1252" s="42">
        <f t="shared" si="74"/>
        <v>100</v>
      </c>
      <c r="R1252" s="210"/>
      <c r="S1252" s="108"/>
      <c r="T1252" s="108"/>
      <c r="U1252" s="1"/>
      <c r="V1252" s="108"/>
      <c r="W1252" s="1"/>
      <c r="X1252" s="1"/>
      <c r="Y1252" s="99"/>
    </row>
    <row r="1253" spans="1:25" ht="45" x14ac:dyDescent="0.25">
      <c r="A1253" s="103" t="s">
        <v>1917</v>
      </c>
      <c r="B1253" s="72"/>
      <c r="C1253" s="72"/>
      <c r="D1253" s="104"/>
      <c r="E1253" s="39"/>
      <c r="F1253" s="47" t="s">
        <v>3527</v>
      </c>
      <c r="G1253" s="41" t="s">
        <v>1529</v>
      </c>
      <c r="H1253" s="40" t="s">
        <v>9</v>
      </c>
      <c r="I1253" s="43">
        <v>12</v>
      </c>
      <c r="J1253" s="44">
        <v>43009</v>
      </c>
      <c r="K1253" s="105">
        <v>43009</v>
      </c>
      <c r="L1253" s="105">
        <v>43100</v>
      </c>
      <c r="M1253" s="42">
        <v>1</v>
      </c>
      <c r="N1253" s="48">
        <v>0.75</v>
      </c>
      <c r="O1253" s="106">
        <v>0.25</v>
      </c>
      <c r="P1253" s="42">
        <f t="shared" si="77"/>
        <v>1</v>
      </c>
      <c r="Q1253" s="42">
        <f t="shared" si="74"/>
        <v>100</v>
      </c>
      <c r="R1253" s="210"/>
      <c r="S1253" s="108"/>
      <c r="T1253" s="108"/>
      <c r="U1253" s="1"/>
      <c r="V1253" s="108"/>
      <c r="W1253" s="1"/>
      <c r="X1253" s="1"/>
      <c r="Y1253" s="99"/>
    </row>
    <row r="1254" spans="1:25" ht="45" x14ac:dyDescent="0.25">
      <c r="A1254" s="103" t="s">
        <v>1917</v>
      </c>
      <c r="B1254" s="72"/>
      <c r="C1254" s="72"/>
      <c r="D1254" s="104"/>
      <c r="E1254" s="39"/>
      <c r="F1254" s="47" t="s">
        <v>3528</v>
      </c>
      <c r="G1254" s="41" t="s">
        <v>1530</v>
      </c>
      <c r="H1254" s="40" t="s">
        <v>9</v>
      </c>
      <c r="I1254" s="43">
        <v>12</v>
      </c>
      <c r="J1254" s="44">
        <v>43009</v>
      </c>
      <c r="K1254" s="105">
        <v>43009</v>
      </c>
      <c r="L1254" s="105">
        <v>43100</v>
      </c>
      <c r="M1254" s="42">
        <v>1</v>
      </c>
      <c r="N1254" s="48">
        <v>0.75</v>
      </c>
      <c r="O1254" s="106">
        <v>0.25</v>
      </c>
      <c r="P1254" s="42">
        <f t="shared" si="77"/>
        <v>1</v>
      </c>
      <c r="Q1254" s="42">
        <f t="shared" si="74"/>
        <v>100</v>
      </c>
      <c r="R1254" s="210"/>
      <c r="S1254" s="108"/>
      <c r="T1254" s="108"/>
      <c r="U1254" s="1"/>
      <c r="V1254" s="108"/>
      <c r="W1254" s="1"/>
      <c r="X1254" s="1"/>
      <c r="Y1254" s="99"/>
    </row>
    <row r="1255" spans="1:25" ht="45" x14ac:dyDescent="0.25">
      <c r="A1255" s="103" t="s">
        <v>1917</v>
      </c>
      <c r="B1255" s="72"/>
      <c r="C1255" s="72"/>
      <c r="D1255" s="104"/>
      <c r="E1255" s="39"/>
      <c r="F1255" s="47" t="s">
        <v>3529</v>
      </c>
      <c r="G1255" s="41" t="s">
        <v>1531</v>
      </c>
      <c r="H1255" s="40" t="s">
        <v>9</v>
      </c>
      <c r="I1255" s="43">
        <v>12</v>
      </c>
      <c r="J1255" s="44">
        <v>43009</v>
      </c>
      <c r="K1255" s="105">
        <v>43009</v>
      </c>
      <c r="L1255" s="105">
        <v>43100</v>
      </c>
      <c r="M1255" s="42">
        <v>1</v>
      </c>
      <c r="N1255" s="48">
        <v>1</v>
      </c>
      <c r="O1255" s="106">
        <v>0</v>
      </c>
      <c r="P1255" s="42">
        <f t="shared" si="77"/>
        <v>1</v>
      </c>
      <c r="Q1255" s="42">
        <f t="shared" si="74"/>
        <v>100</v>
      </c>
      <c r="R1255" s="210"/>
      <c r="S1255" s="108"/>
      <c r="T1255" s="108"/>
      <c r="U1255" s="1"/>
      <c r="V1255" s="108"/>
      <c r="W1255" s="1"/>
      <c r="X1255" s="1"/>
      <c r="Y1255" s="99"/>
    </row>
    <row r="1256" spans="1:25" ht="45" x14ac:dyDescent="0.25">
      <c r="A1256" s="103" t="s">
        <v>1917</v>
      </c>
      <c r="B1256" s="72"/>
      <c r="C1256" s="72"/>
      <c r="D1256" s="104"/>
      <c r="E1256" s="39"/>
      <c r="F1256" s="47" t="s">
        <v>3532</v>
      </c>
      <c r="G1256" s="41" t="s">
        <v>1532</v>
      </c>
      <c r="H1256" s="40" t="s">
        <v>9</v>
      </c>
      <c r="I1256" s="43">
        <v>12</v>
      </c>
      <c r="J1256" s="44">
        <v>43009</v>
      </c>
      <c r="K1256" s="105">
        <v>43009</v>
      </c>
      <c r="L1256" s="105">
        <v>43100</v>
      </c>
      <c r="M1256" s="42">
        <v>1</v>
      </c>
      <c r="N1256" s="48">
        <v>0.75</v>
      </c>
      <c r="O1256" s="106">
        <v>0.25</v>
      </c>
      <c r="P1256" s="42">
        <f t="shared" si="77"/>
        <v>1</v>
      </c>
      <c r="Q1256" s="42">
        <f t="shared" si="74"/>
        <v>100</v>
      </c>
      <c r="R1256" s="210"/>
      <c r="S1256" s="108"/>
      <c r="T1256" s="108"/>
      <c r="U1256" s="1"/>
      <c r="V1256" s="108"/>
      <c r="W1256" s="1"/>
      <c r="X1256" s="1"/>
      <c r="Y1256" s="99"/>
    </row>
    <row r="1257" spans="1:25" ht="45" x14ac:dyDescent="0.25">
      <c r="A1257" s="103" t="s">
        <v>1917</v>
      </c>
      <c r="B1257" s="72"/>
      <c r="C1257" s="72"/>
      <c r="D1257" s="104"/>
      <c r="E1257" s="39"/>
      <c r="F1257" s="47" t="s">
        <v>3533</v>
      </c>
      <c r="G1257" s="41" t="s">
        <v>1533</v>
      </c>
      <c r="H1257" s="40" t="s">
        <v>9</v>
      </c>
      <c r="I1257" s="43">
        <v>12</v>
      </c>
      <c r="J1257" s="44">
        <v>43009</v>
      </c>
      <c r="K1257" s="105">
        <v>43009</v>
      </c>
      <c r="L1257" s="105">
        <v>43100</v>
      </c>
      <c r="M1257" s="42">
        <v>1</v>
      </c>
      <c r="N1257" s="48">
        <v>0</v>
      </c>
      <c r="O1257" s="106">
        <v>1</v>
      </c>
      <c r="P1257" s="42">
        <f t="shared" si="77"/>
        <v>1</v>
      </c>
      <c r="Q1257" s="42">
        <f t="shared" si="74"/>
        <v>100</v>
      </c>
      <c r="R1257" s="210"/>
      <c r="S1257" s="108"/>
      <c r="T1257" s="108"/>
      <c r="U1257" s="1"/>
      <c r="V1257" s="108"/>
      <c r="W1257" s="1"/>
      <c r="X1257" s="1"/>
      <c r="Y1257" s="99"/>
    </row>
    <row r="1258" spans="1:25" ht="45" x14ac:dyDescent="0.25">
      <c r="A1258" s="103" t="s">
        <v>1917</v>
      </c>
      <c r="B1258" s="72"/>
      <c r="C1258" s="72"/>
      <c r="D1258" s="104"/>
      <c r="E1258" s="39"/>
      <c r="F1258" s="47" t="s">
        <v>3493</v>
      </c>
      <c r="G1258" s="41" t="s">
        <v>1534</v>
      </c>
      <c r="H1258" s="40" t="s">
        <v>9</v>
      </c>
      <c r="I1258" s="43">
        <v>12</v>
      </c>
      <c r="J1258" s="44">
        <v>43009</v>
      </c>
      <c r="K1258" s="105">
        <v>43009</v>
      </c>
      <c r="L1258" s="105">
        <v>43100</v>
      </c>
      <c r="M1258" s="42">
        <v>1</v>
      </c>
      <c r="N1258" s="48">
        <v>0.75</v>
      </c>
      <c r="O1258" s="106">
        <v>0.25</v>
      </c>
      <c r="P1258" s="42">
        <f t="shared" si="77"/>
        <v>1</v>
      </c>
      <c r="Q1258" s="42">
        <f t="shared" si="74"/>
        <v>100</v>
      </c>
      <c r="R1258" s="210"/>
      <c r="S1258" s="108"/>
      <c r="T1258" s="108"/>
      <c r="U1258" s="1"/>
      <c r="V1258" s="108"/>
      <c r="W1258" s="1"/>
      <c r="X1258" s="1"/>
      <c r="Y1258" s="99"/>
    </row>
    <row r="1259" spans="1:25" ht="45" x14ac:dyDescent="0.25">
      <c r="A1259" s="103" t="s">
        <v>1917</v>
      </c>
      <c r="B1259" s="72"/>
      <c r="C1259" s="72"/>
      <c r="D1259" s="104"/>
      <c r="E1259" s="39"/>
      <c r="F1259" s="47" t="s">
        <v>3494</v>
      </c>
      <c r="G1259" s="41" t="s">
        <v>1535</v>
      </c>
      <c r="H1259" s="40" t="s">
        <v>9</v>
      </c>
      <c r="I1259" s="43">
        <v>12</v>
      </c>
      <c r="J1259" s="44">
        <v>43009</v>
      </c>
      <c r="K1259" s="105">
        <v>43009</v>
      </c>
      <c r="L1259" s="105">
        <v>43100</v>
      </c>
      <c r="M1259" s="42">
        <v>1</v>
      </c>
      <c r="N1259" s="48">
        <v>0.75</v>
      </c>
      <c r="O1259" s="106">
        <v>0.25</v>
      </c>
      <c r="P1259" s="42">
        <f t="shared" si="77"/>
        <v>1</v>
      </c>
      <c r="Q1259" s="42">
        <f t="shared" si="74"/>
        <v>100</v>
      </c>
      <c r="R1259" s="210"/>
      <c r="S1259" s="108"/>
      <c r="T1259" s="108"/>
      <c r="U1259" s="1"/>
      <c r="V1259" s="108"/>
      <c r="W1259" s="1"/>
      <c r="X1259" s="1"/>
      <c r="Y1259" s="99"/>
    </row>
    <row r="1260" spans="1:25" ht="45" x14ac:dyDescent="0.25">
      <c r="A1260" s="103" t="s">
        <v>1917</v>
      </c>
      <c r="B1260" s="72"/>
      <c r="C1260" s="72"/>
      <c r="D1260" s="104"/>
      <c r="E1260" s="39"/>
      <c r="F1260" s="47" t="s">
        <v>3496</v>
      </c>
      <c r="G1260" s="41" t="s">
        <v>1332</v>
      </c>
      <c r="H1260" s="40" t="s">
        <v>9</v>
      </c>
      <c r="I1260" s="43">
        <v>12</v>
      </c>
      <c r="J1260" s="44">
        <v>43009</v>
      </c>
      <c r="K1260" s="105">
        <v>43009</v>
      </c>
      <c r="L1260" s="105">
        <v>43100</v>
      </c>
      <c r="M1260" s="42">
        <v>1</v>
      </c>
      <c r="N1260" s="48">
        <v>0.75</v>
      </c>
      <c r="O1260" s="106">
        <v>0.25</v>
      </c>
      <c r="P1260" s="42">
        <f t="shared" si="77"/>
        <v>1</v>
      </c>
      <c r="Q1260" s="42">
        <f t="shared" si="74"/>
        <v>100</v>
      </c>
      <c r="R1260" s="210"/>
      <c r="S1260" s="108"/>
      <c r="T1260" s="108"/>
      <c r="U1260" s="1"/>
      <c r="V1260" s="108"/>
      <c r="W1260" s="1"/>
      <c r="X1260" s="1"/>
      <c r="Y1260" s="99"/>
    </row>
    <row r="1261" spans="1:25" ht="45" x14ac:dyDescent="0.25">
      <c r="A1261" s="103" t="s">
        <v>1917</v>
      </c>
      <c r="B1261" s="72"/>
      <c r="C1261" s="72"/>
      <c r="D1261" s="104"/>
      <c r="E1261" s="39"/>
      <c r="F1261" s="47" t="s">
        <v>3498</v>
      </c>
      <c r="G1261" s="41" t="s">
        <v>1536</v>
      </c>
      <c r="H1261" s="40" t="s">
        <v>9</v>
      </c>
      <c r="I1261" s="43">
        <v>12</v>
      </c>
      <c r="J1261" s="44">
        <v>43009</v>
      </c>
      <c r="K1261" s="105">
        <v>43009</v>
      </c>
      <c r="L1261" s="105">
        <v>43100</v>
      </c>
      <c r="M1261" s="42">
        <v>1</v>
      </c>
      <c r="N1261" s="48">
        <v>0.75</v>
      </c>
      <c r="O1261" s="106">
        <v>0.25</v>
      </c>
      <c r="P1261" s="42">
        <f t="shared" si="77"/>
        <v>1</v>
      </c>
      <c r="Q1261" s="42">
        <f t="shared" si="74"/>
        <v>100</v>
      </c>
      <c r="R1261" s="210"/>
      <c r="S1261" s="108"/>
      <c r="T1261" s="108"/>
      <c r="U1261" s="1"/>
      <c r="V1261" s="108"/>
      <c r="W1261" s="1"/>
      <c r="X1261" s="1"/>
      <c r="Y1261" s="99"/>
    </row>
    <row r="1262" spans="1:25" ht="45" x14ac:dyDescent="0.25">
      <c r="A1262" s="103" t="s">
        <v>1917</v>
      </c>
      <c r="B1262" s="72"/>
      <c r="C1262" s="72"/>
      <c r="D1262" s="104"/>
      <c r="E1262" s="39"/>
      <c r="F1262" s="47" t="s">
        <v>3500</v>
      </c>
      <c r="G1262" s="41" t="s">
        <v>1537</v>
      </c>
      <c r="H1262" s="40" t="s">
        <v>9</v>
      </c>
      <c r="I1262" s="43">
        <v>12</v>
      </c>
      <c r="J1262" s="44">
        <v>43009</v>
      </c>
      <c r="K1262" s="105">
        <v>43009</v>
      </c>
      <c r="L1262" s="105">
        <v>43100</v>
      </c>
      <c r="M1262" s="42">
        <v>1</v>
      </c>
      <c r="N1262" s="48">
        <v>0.75</v>
      </c>
      <c r="O1262" s="106">
        <v>0.25</v>
      </c>
      <c r="P1262" s="42">
        <f t="shared" si="77"/>
        <v>1</v>
      </c>
      <c r="Q1262" s="42">
        <f t="shared" si="74"/>
        <v>100</v>
      </c>
      <c r="R1262" s="210"/>
      <c r="S1262" s="108"/>
      <c r="T1262" s="108"/>
      <c r="U1262" s="1"/>
      <c r="V1262" s="108"/>
      <c r="W1262" s="1"/>
      <c r="X1262" s="1"/>
      <c r="Y1262" s="99"/>
    </row>
    <row r="1263" spans="1:25" ht="60" x14ac:dyDescent="0.25">
      <c r="A1263" s="103" t="s">
        <v>1917</v>
      </c>
      <c r="B1263" s="72" t="s">
        <v>3920</v>
      </c>
      <c r="C1263" s="72" t="s">
        <v>1502</v>
      </c>
      <c r="D1263" s="104" t="s">
        <v>1827</v>
      </c>
      <c r="E1263" s="39" t="s">
        <v>3921</v>
      </c>
      <c r="F1263" s="47" t="s">
        <v>3517</v>
      </c>
      <c r="G1263" s="41" t="s">
        <v>1503</v>
      </c>
      <c r="H1263" s="40" t="s">
        <v>9</v>
      </c>
      <c r="I1263" s="43">
        <v>12</v>
      </c>
      <c r="J1263" s="44">
        <v>43009</v>
      </c>
      <c r="K1263" s="105">
        <v>43009</v>
      </c>
      <c r="L1263" s="105">
        <v>43100</v>
      </c>
      <c r="M1263" s="42">
        <v>50</v>
      </c>
      <c r="N1263" s="48">
        <v>53</v>
      </c>
      <c r="O1263" s="106">
        <v>1</v>
      </c>
      <c r="P1263" s="42">
        <f t="shared" si="77"/>
        <v>54</v>
      </c>
      <c r="Q1263" s="42">
        <f t="shared" si="74"/>
        <v>108</v>
      </c>
      <c r="R1263" s="210"/>
      <c r="S1263" s="108">
        <f>VLOOKUP(C1263,'[7]Sumado depto y gestion incorp1'!$A$2:$C$297,3,FALSE)</f>
        <v>637504485</v>
      </c>
      <c r="T1263" s="108">
        <f>VLOOKUP(C1263,'[7]Sumado depto y gestion incorp1'!$A$2:$D$297,4,FALSE)</f>
        <v>0</v>
      </c>
      <c r="U1263" s="1">
        <f>VLOOKUP(C1263,'[7]Sumado depto y gestion incorp1'!$A$2:$F$297,6,FALSE)</f>
        <v>462642331</v>
      </c>
      <c r="V1263" s="108">
        <f>VLOOKUP(C1263,'[7]Sumado depto y gestion incorp1'!$A$2:$G$297,7,FALSE)</f>
        <v>0</v>
      </c>
      <c r="W1263" s="1">
        <f t="shared" si="75"/>
        <v>637504485</v>
      </c>
      <c r="X1263" s="1">
        <f t="shared" si="76"/>
        <v>462642331</v>
      </c>
      <c r="Y1263" s="99"/>
    </row>
    <row r="1264" spans="1:25" ht="45" x14ac:dyDescent="0.25">
      <c r="A1264" s="103" t="s">
        <v>1917</v>
      </c>
      <c r="B1264" s="72"/>
      <c r="C1264" s="72"/>
      <c r="D1264" s="104"/>
      <c r="E1264" s="39"/>
      <c r="F1264" s="47" t="s">
        <v>3518</v>
      </c>
      <c r="G1264" s="41" t="s">
        <v>1504</v>
      </c>
      <c r="H1264" s="40" t="s">
        <v>9</v>
      </c>
      <c r="I1264" s="43">
        <v>12</v>
      </c>
      <c r="J1264" s="44">
        <v>43009</v>
      </c>
      <c r="K1264" s="105">
        <v>43009</v>
      </c>
      <c r="L1264" s="105">
        <v>43100</v>
      </c>
      <c r="M1264" s="42">
        <v>4</v>
      </c>
      <c r="N1264" s="48">
        <v>5</v>
      </c>
      <c r="O1264" s="106">
        <v>1</v>
      </c>
      <c r="P1264" s="42">
        <f t="shared" si="77"/>
        <v>6</v>
      </c>
      <c r="Q1264" s="42">
        <f t="shared" si="74"/>
        <v>150</v>
      </c>
      <c r="R1264" s="210"/>
      <c r="S1264" s="108"/>
      <c r="T1264" s="108"/>
      <c r="U1264" s="1"/>
      <c r="V1264" s="108"/>
      <c r="W1264" s="1"/>
      <c r="X1264" s="1"/>
      <c r="Y1264" s="99"/>
    </row>
    <row r="1265" spans="1:25" ht="60" x14ac:dyDescent="0.25">
      <c r="A1265" s="103" t="s">
        <v>1917</v>
      </c>
      <c r="B1265" s="72"/>
      <c r="C1265" s="72"/>
      <c r="D1265" s="104"/>
      <c r="E1265" s="39"/>
      <c r="F1265" s="47" t="s">
        <v>3519</v>
      </c>
      <c r="G1265" s="41" t="s">
        <v>1505</v>
      </c>
      <c r="H1265" s="40" t="s">
        <v>9</v>
      </c>
      <c r="I1265" s="43">
        <v>12</v>
      </c>
      <c r="J1265" s="44">
        <v>43009</v>
      </c>
      <c r="K1265" s="105">
        <v>43009</v>
      </c>
      <c r="L1265" s="105">
        <v>43100</v>
      </c>
      <c r="M1265" s="42">
        <v>2</v>
      </c>
      <c r="N1265" s="48">
        <v>1</v>
      </c>
      <c r="O1265" s="106">
        <v>0</v>
      </c>
      <c r="P1265" s="42">
        <f t="shared" si="77"/>
        <v>1</v>
      </c>
      <c r="Q1265" s="42">
        <f t="shared" si="74"/>
        <v>50</v>
      </c>
      <c r="R1265" s="210" t="s">
        <v>8288</v>
      </c>
      <c r="S1265" s="108"/>
      <c r="T1265" s="108"/>
      <c r="U1265" s="1"/>
      <c r="V1265" s="108"/>
      <c r="W1265" s="1"/>
      <c r="X1265" s="1"/>
      <c r="Y1265" s="99"/>
    </row>
    <row r="1266" spans="1:25" ht="75" x14ac:dyDescent="0.25">
      <c r="A1266" s="103" t="s">
        <v>1917</v>
      </c>
      <c r="B1266" s="72" t="s">
        <v>3922</v>
      </c>
      <c r="C1266" s="72" t="s">
        <v>1538</v>
      </c>
      <c r="D1266" s="104" t="s">
        <v>1902</v>
      </c>
      <c r="E1266" s="39" t="s">
        <v>3923</v>
      </c>
      <c r="F1266" s="47" t="s">
        <v>3537</v>
      </c>
      <c r="G1266" s="41" t="s">
        <v>1539</v>
      </c>
      <c r="H1266" s="40" t="s">
        <v>470</v>
      </c>
      <c r="I1266" s="43">
        <v>12</v>
      </c>
      <c r="J1266" s="44">
        <v>43009</v>
      </c>
      <c r="K1266" s="105">
        <v>43009</v>
      </c>
      <c r="L1266" s="105">
        <v>43100</v>
      </c>
      <c r="M1266" s="42">
        <v>200</v>
      </c>
      <c r="N1266" s="48">
        <v>115</v>
      </c>
      <c r="O1266" s="106">
        <v>152</v>
      </c>
      <c r="P1266" s="42">
        <f t="shared" si="77"/>
        <v>267</v>
      </c>
      <c r="Q1266" s="42">
        <f t="shared" si="74"/>
        <v>133.5</v>
      </c>
      <c r="R1266" s="210"/>
      <c r="S1266" s="108">
        <f>VLOOKUP(C1266,'[7]Sumado depto y gestion incorp1'!$A$2:$C$297,3,FALSE)</f>
        <v>56805062109</v>
      </c>
      <c r="T1266" s="108">
        <f>VLOOKUP(C1266,'[7]Sumado depto y gestion incorp1'!$A$2:$D$297,4,FALSE)</f>
        <v>0</v>
      </c>
      <c r="U1266" s="1">
        <f>VLOOKUP(C1266,'[7]Sumado depto y gestion incorp1'!$A$2:$F$297,6,FALSE)</f>
        <v>21125254515</v>
      </c>
      <c r="V1266" s="108">
        <f>VLOOKUP(C1266,'[7]Sumado depto y gestion incorp1'!$A$2:$G$297,7,FALSE)</f>
        <v>0</v>
      </c>
      <c r="W1266" s="1">
        <f t="shared" si="75"/>
        <v>56805062109</v>
      </c>
      <c r="X1266" s="1">
        <f t="shared" si="76"/>
        <v>21125254515</v>
      </c>
      <c r="Y1266" s="99"/>
    </row>
    <row r="1267" spans="1:25" ht="45" x14ac:dyDescent="0.25">
      <c r="A1267" s="103" t="s">
        <v>1917</v>
      </c>
      <c r="B1267" s="72" t="s">
        <v>3924</v>
      </c>
      <c r="C1267" s="72" t="s">
        <v>1508</v>
      </c>
      <c r="D1267" s="104" t="s">
        <v>1829</v>
      </c>
      <c r="E1267" s="39" t="s">
        <v>3925</v>
      </c>
      <c r="F1267" s="47" t="s">
        <v>3537</v>
      </c>
      <c r="G1267" s="41" t="s">
        <v>1509</v>
      </c>
      <c r="H1267" s="40" t="s">
        <v>20</v>
      </c>
      <c r="I1267" s="43">
        <v>12</v>
      </c>
      <c r="J1267" s="44">
        <v>43009</v>
      </c>
      <c r="K1267" s="105">
        <v>43009</v>
      </c>
      <c r="L1267" s="105">
        <v>43100</v>
      </c>
      <c r="M1267" s="42">
        <v>25</v>
      </c>
      <c r="N1267" s="48">
        <v>49.5</v>
      </c>
      <c r="O1267" s="106">
        <v>13</v>
      </c>
      <c r="P1267" s="42">
        <f t="shared" si="77"/>
        <v>62.5</v>
      </c>
      <c r="Q1267" s="42">
        <f t="shared" si="74"/>
        <v>250</v>
      </c>
      <c r="R1267" s="210"/>
      <c r="S1267" s="108">
        <f>VLOOKUP(C1267,'[7]Sumado depto y gestion incorp1'!$A$2:$C$297,3,FALSE)</f>
        <v>44911620</v>
      </c>
      <c r="T1267" s="108">
        <f>VLOOKUP(C1267,'[7]Sumado depto y gestion incorp1'!$A$2:$D$297,4,FALSE)</f>
        <v>0</v>
      </c>
      <c r="U1267" s="1">
        <f>VLOOKUP(C1267,'[7]Sumado depto y gestion incorp1'!$A$2:$F$297,6,FALSE)</f>
        <v>44911620</v>
      </c>
      <c r="V1267" s="108">
        <f>VLOOKUP(C1267,'[7]Sumado depto y gestion incorp1'!$A$2:$G$297,7,FALSE)</f>
        <v>0</v>
      </c>
      <c r="W1267" s="1">
        <f t="shared" si="75"/>
        <v>44911620</v>
      </c>
      <c r="X1267" s="1">
        <f t="shared" si="76"/>
        <v>44911620</v>
      </c>
      <c r="Y1267" s="99"/>
    </row>
    <row r="1268" spans="1:25" ht="90" x14ac:dyDescent="0.25">
      <c r="A1268" s="103" t="s">
        <v>1917</v>
      </c>
      <c r="B1268" s="72" t="s">
        <v>3915</v>
      </c>
      <c r="C1268" s="72" t="s">
        <v>1540</v>
      </c>
      <c r="D1268" s="104" t="s">
        <v>1832</v>
      </c>
      <c r="E1268" s="39" t="s">
        <v>3926</v>
      </c>
      <c r="F1268" s="47" t="s">
        <v>3523</v>
      </c>
      <c r="G1268" s="41" t="s">
        <v>1541</v>
      </c>
      <c r="H1268" s="40" t="s">
        <v>9</v>
      </c>
      <c r="I1268" s="43">
        <v>12</v>
      </c>
      <c r="J1268" s="44">
        <v>43009</v>
      </c>
      <c r="K1268" s="105">
        <v>43009</v>
      </c>
      <c r="L1268" s="105">
        <v>43100</v>
      </c>
      <c r="M1268" s="42">
        <v>1</v>
      </c>
      <c r="N1268" s="48">
        <v>0.3</v>
      </c>
      <c r="O1268" s="106">
        <v>0.5</v>
      </c>
      <c r="P1268" s="42">
        <f t="shared" si="77"/>
        <v>0.8</v>
      </c>
      <c r="Q1268" s="42">
        <f t="shared" si="74"/>
        <v>80</v>
      </c>
      <c r="R1268" s="210" t="s">
        <v>8289</v>
      </c>
      <c r="S1268" s="108">
        <f>VLOOKUP(C1268,'[7]Sumado depto y gestion incorp1'!$A$2:$C$297,3,FALSE)</f>
        <v>156887156</v>
      </c>
      <c r="T1268" s="108">
        <f>VLOOKUP(C1268,'[7]Sumado depto y gestion incorp1'!$A$2:$D$297,4,FALSE)</f>
        <v>0</v>
      </c>
      <c r="U1268" s="1">
        <f>VLOOKUP(C1268,'[7]Sumado depto y gestion incorp1'!$A$2:$F$297,6,FALSE)</f>
        <v>45591781</v>
      </c>
      <c r="V1268" s="108">
        <f>VLOOKUP(C1268,'[7]Sumado depto y gestion incorp1'!$A$2:$G$297,7,FALSE)</f>
        <v>0</v>
      </c>
      <c r="W1268" s="1">
        <f t="shared" si="75"/>
        <v>156887156</v>
      </c>
      <c r="X1268" s="1">
        <f t="shared" si="76"/>
        <v>45591781</v>
      </c>
      <c r="Y1268" s="99"/>
    </row>
    <row r="1269" spans="1:25" ht="45" x14ac:dyDescent="0.25">
      <c r="A1269" s="103" t="s">
        <v>1917</v>
      </c>
      <c r="B1269" s="72"/>
      <c r="C1269" s="72"/>
      <c r="D1269" s="104"/>
      <c r="E1269" s="39"/>
      <c r="F1269" s="47" t="s">
        <v>3524</v>
      </c>
      <c r="G1269" s="41" t="s">
        <v>1542</v>
      </c>
      <c r="H1269" s="40" t="s">
        <v>9</v>
      </c>
      <c r="I1269" s="43">
        <v>12</v>
      </c>
      <c r="J1269" s="44">
        <v>43009</v>
      </c>
      <c r="K1269" s="105">
        <v>43009</v>
      </c>
      <c r="L1269" s="105">
        <v>43100</v>
      </c>
      <c r="M1269" s="42">
        <v>1</v>
      </c>
      <c r="N1269" s="48">
        <v>0.5</v>
      </c>
      <c r="O1269" s="106">
        <v>0.5</v>
      </c>
      <c r="P1269" s="42">
        <f t="shared" si="77"/>
        <v>1</v>
      </c>
      <c r="Q1269" s="42">
        <f t="shared" si="74"/>
        <v>100</v>
      </c>
      <c r="R1269" s="210" t="s">
        <v>8290</v>
      </c>
      <c r="S1269" s="108"/>
      <c r="T1269" s="108"/>
      <c r="U1269" s="1"/>
      <c r="V1269" s="108"/>
      <c r="W1269" s="1"/>
      <c r="X1269" s="1"/>
      <c r="Y1269" s="99"/>
    </row>
    <row r="1270" spans="1:25" ht="45" x14ac:dyDescent="0.25">
      <c r="A1270" s="103" t="s">
        <v>1917</v>
      </c>
      <c r="B1270" s="72"/>
      <c r="C1270" s="72"/>
      <c r="D1270" s="104"/>
      <c r="E1270" s="39"/>
      <c r="F1270" s="47" t="s">
        <v>3525</v>
      </c>
      <c r="G1270" s="41" t="s">
        <v>1543</v>
      </c>
      <c r="H1270" s="40" t="s">
        <v>9</v>
      </c>
      <c r="I1270" s="43">
        <v>12</v>
      </c>
      <c r="J1270" s="44">
        <v>43009</v>
      </c>
      <c r="K1270" s="105">
        <v>43009</v>
      </c>
      <c r="L1270" s="105">
        <v>43100</v>
      </c>
      <c r="M1270" s="42">
        <v>1</v>
      </c>
      <c r="N1270" s="48">
        <v>0.8</v>
      </c>
      <c r="O1270" s="106">
        <v>0</v>
      </c>
      <c r="P1270" s="42">
        <f t="shared" si="77"/>
        <v>0.8</v>
      </c>
      <c r="Q1270" s="42">
        <f t="shared" si="74"/>
        <v>80</v>
      </c>
      <c r="R1270" s="210"/>
      <c r="S1270" s="108"/>
      <c r="T1270" s="108"/>
      <c r="U1270" s="1"/>
      <c r="V1270" s="108"/>
      <c r="W1270" s="1"/>
      <c r="X1270" s="1"/>
      <c r="Y1270" s="99"/>
    </row>
    <row r="1271" spans="1:25" ht="45" x14ac:dyDescent="0.25">
      <c r="A1271" s="103" t="s">
        <v>1917</v>
      </c>
      <c r="B1271" s="72"/>
      <c r="C1271" s="72"/>
      <c r="D1271" s="104"/>
      <c r="E1271" s="39"/>
      <c r="F1271" s="47" t="s">
        <v>3526</v>
      </c>
      <c r="G1271" s="41" t="s">
        <v>1544</v>
      </c>
      <c r="H1271" s="40" t="s">
        <v>9</v>
      </c>
      <c r="I1271" s="43">
        <v>12</v>
      </c>
      <c r="J1271" s="44">
        <v>43009</v>
      </c>
      <c r="K1271" s="105">
        <v>43009</v>
      </c>
      <c r="L1271" s="105">
        <v>43100</v>
      </c>
      <c r="M1271" s="42">
        <v>1</v>
      </c>
      <c r="N1271" s="48">
        <v>0</v>
      </c>
      <c r="O1271" s="106">
        <v>1</v>
      </c>
      <c r="P1271" s="42">
        <f t="shared" si="77"/>
        <v>1</v>
      </c>
      <c r="Q1271" s="42">
        <f t="shared" si="74"/>
        <v>100</v>
      </c>
      <c r="R1271" s="210"/>
      <c r="S1271" s="108"/>
      <c r="T1271" s="108"/>
      <c r="U1271" s="1"/>
      <c r="V1271" s="108"/>
      <c r="W1271" s="1"/>
      <c r="X1271" s="1"/>
      <c r="Y1271" s="99"/>
    </row>
    <row r="1272" spans="1:25" ht="45" x14ac:dyDescent="0.25">
      <c r="A1272" s="103" t="s">
        <v>1917</v>
      </c>
      <c r="B1272" s="72"/>
      <c r="C1272" s="72"/>
      <c r="D1272" s="104"/>
      <c r="E1272" s="39"/>
      <c r="F1272" s="47" t="s">
        <v>3527</v>
      </c>
      <c r="G1272" s="41" t="s">
        <v>1545</v>
      </c>
      <c r="H1272" s="40" t="s">
        <v>9</v>
      </c>
      <c r="I1272" s="43">
        <v>12</v>
      </c>
      <c r="J1272" s="44">
        <v>43009</v>
      </c>
      <c r="K1272" s="105">
        <v>43009</v>
      </c>
      <c r="L1272" s="105">
        <v>43100</v>
      </c>
      <c r="M1272" s="42">
        <v>1</v>
      </c>
      <c r="N1272" s="48">
        <v>0</v>
      </c>
      <c r="O1272" s="106">
        <v>1</v>
      </c>
      <c r="P1272" s="42">
        <f t="shared" si="77"/>
        <v>1</v>
      </c>
      <c r="Q1272" s="42">
        <f t="shared" si="74"/>
        <v>100</v>
      </c>
      <c r="R1272" s="210"/>
      <c r="S1272" s="108"/>
      <c r="T1272" s="108"/>
      <c r="U1272" s="1"/>
      <c r="V1272" s="108"/>
      <c r="W1272" s="1"/>
      <c r="X1272" s="1"/>
      <c r="Y1272" s="99"/>
    </row>
    <row r="1273" spans="1:25" ht="45" x14ac:dyDescent="0.25">
      <c r="A1273" s="103" t="s">
        <v>1917</v>
      </c>
      <c r="B1273" s="72"/>
      <c r="C1273" s="72"/>
      <c r="D1273" s="104"/>
      <c r="E1273" s="39"/>
      <c r="F1273" s="47" t="s">
        <v>3528</v>
      </c>
      <c r="G1273" s="41" t="s">
        <v>1546</v>
      </c>
      <c r="H1273" s="40" t="s">
        <v>9</v>
      </c>
      <c r="I1273" s="43">
        <v>12</v>
      </c>
      <c r="J1273" s="44">
        <v>43009</v>
      </c>
      <c r="K1273" s="105">
        <v>43009</v>
      </c>
      <c r="L1273" s="105">
        <v>43100</v>
      </c>
      <c r="M1273" s="42">
        <v>1</v>
      </c>
      <c r="N1273" s="48">
        <v>0</v>
      </c>
      <c r="O1273" s="106">
        <v>0</v>
      </c>
      <c r="P1273" s="42">
        <f t="shared" si="77"/>
        <v>0</v>
      </c>
      <c r="Q1273" s="42">
        <f t="shared" ref="Q1273:Q1336" si="78">P1273/M1273*100</f>
        <v>0</v>
      </c>
      <c r="R1273" s="210" t="s">
        <v>8291</v>
      </c>
      <c r="S1273" s="108"/>
      <c r="T1273" s="108"/>
      <c r="U1273" s="1"/>
      <c r="V1273" s="108"/>
      <c r="W1273" s="1"/>
      <c r="X1273" s="1"/>
      <c r="Y1273" s="99"/>
    </row>
    <row r="1274" spans="1:25" ht="45" x14ac:dyDescent="0.25">
      <c r="A1274" s="103" t="s">
        <v>1917</v>
      </c>
      <c r="B1274" s="72"/>
      <c r="C1274" s="72"/>
      <c r="D1274" s="104"/>
      <c r="E1274" s="39"/>
      <c r="F1274" s="47" t="s">
        <v>3529</v>
      </c>
      <c r="G1274" s="41" t="s">
        <v>1547</v>
      </c>
      <c r="H1274" s="40" t="s">
        <v>9</v>
      </c>
      <c r="I1274" s="43">
        <v>12</v>
      </c>
      <c r="J1274" s="44">
        <v>43009</v>
      </c>
      <c r="K1274" s="105">
        <v>43009</v>
      </c>
      <c r="L1274" s="105">
        <v>43100</v>
      </c>
      <c r="M1274" s="42">
        <v>1</v>
      </c>
      <c r="N1274" s="48">
        <v>0.5</v>
      </c>
      <c r="O1274" s="106">
        <v>0.5</v>
      </c>
      <c r="P1274" s="42">
        <f t="shared" si="77"/>
        <v>1</v>
      </c>
      <c r="Q1274" s="42">
        <f t="shared" si="78"/>
        <v>100</v>
      </c>
      <c r="R1274" s="210"/>
      <c r="S1274" s="108"/>
      <c r="T1274" s="108"/>
      <c r="U1274" s="1"/>
      <c r="V1274" s="108"/>
      <c r="W1274" s="1"/>
      <c r="X1274" s="1"/>
      <c r="Y1274" s="99"/>
    </row>
    <row r="1275" spans="1:25" ht="45" x14ac:dyDescent="0.25">
      <c r="A1275" s="103" t="s">
        <v>1917</v>
      </c>
      <c r="B1275" s="72"/>
      <c r="C1275" s="72"/>
      <c r="D1275" s="104"/>
      <c r="E1275" s="39"/>
      <c r="F1275" s="47" t="s">
        <v>3532</v>
      </c>
      <c r="G1275" s="41" t="s">
        <v>1548</v>
      </c>
      <c r="H1275" s="40" t="s">
        <v>9</v>
      </c>
      <c r="I1275" s="43">
        <v>12</v>
      </c>
      <c r="J1275" s="44">
        <v>43009</v>
      </c>
      <c r="K1275" s="105">
        <v>43009</v>
      </c>
      <c r="L1275" s="105">
        <v>43100</v>
      </c>
      <c r="M1275" s="42">
        <v>1</v>
      </c>
      <c r="N1275" s="48">
        <v>0.5</v>
      </c>
      <c r="O1275" s="106">
        <v>0.5</v>
      </c>
      <c r="P1275" s="42">
        <f t="shared" si="77"/>
        <v>1</v>
      </c>
      <c r="Q1275" s="42">
        <f t="shared" si="78"/>
        <v>100</v>
      </c>
      <c r="R1275" s="210"/>
      <c r="S1275" s="108"/>
      <c r="T1275" s="108"/>
      <c r="U1275" s="1"/>
      <c r="V1275" s="108"/>
      <c r="W1275" s="1"/>
      <c r="X1275" s="1"/>
      <c r="Y1275" s="99"/>
    </row>
    <row r="1276" spans="1:25" ht="45" x14ac:dyDescent="0.25">
      <c r="A1276" s="103" t="s">
        <v>1917</v>
      </c>
      <c r="B1276" s="72"/>
      <c r="C1276" s="72"/>
      <c r="D1276" s="104"/>
      <c r="E1276" s="39"/>
      <c r="F1276" s="47" t="s">
        <v>3533</v>
      </c>
      <c r="G1276" s="41" t="s">
        <v>1549</v>
      </c>
      <c r="H1276" s="40" t="s">
        <v>9</v>
      </c>
      <c r="I1276" s="43">
        <v>12</v>
      </c>
      <c r="J1276" s="44">
        <v>43009</v>
      </c>
      <c r="K1276" s="105">
        <v>43009</v>
      </c>
      <c r="L1276" s="105">
        <v>43100</v>
      </c>
      <c r="M1276" s="42">
        <v>1</v>
      </c>
      <c r="N1276" s="48">
        <v>0.3</v>
      </c>
      <c r="O1276" s="106">
        <v>0.5</v>
      </c>
      <c r="P1276" s="42">
        <f t="shared" si="77"/>
        <v>0.8</v>
      </c>
      <c r="Q1276" s="42">
        <f t="shared" si="78"/>
        <v>80</v>
      </c>
      <c r="R1276" s="210"/>
      <c r="S1276" s="108"/>
      <c r="T1276" s="108"/>
      <c r="U1276" s="1"/>
      <c r="V1276" s="108"/>
      <c r="W1276" s="1"/>
      <c r="X1276" s="1"/>
      <c r="Y1276" s="99"/>
    </row>
    <row r="1277" spans="1:25" ht="45" x14ac:dyDescent="0.25">
      <c r="A1277" s="103" t="s">
        <v>1917</v>
      </c>
      <c r="B1277" s="72"/>
      <c r="C1277" s="72"/>
      <c r="D1277" s="104"/>
      <c r="E1277" s="39"/>
      <c r="F1277" s="47" t="s">
        <v>3493</v>
      </c>
      <c r="G1277" s="41" t="s">
        <v>1550</v>
      </c>
      <c r="H1277" s="40" t="s">
        <v>9</v>
      </c>
      <c r="I1277" s="43">
        <v>12</v>
      </c>
      <c r="J1277" s="44">
        <v>43009</v>
      </c>
      <c r="K1277" s="105">
        <v>43009</v>
      </c>
      <c r="L1277" s="105">
        <v>43100</v>
      </c>
      <c r="M1277" s="42">
        <v>1</v>
      </c>
      <c r="N1277" s="48">
        <v>0</v>
      </c>
      <c r="O1277" s="106">
        <v>1</v>
      </c>
      <c r="P1277" s="42">
        <f t="shared" si="77"/>
        <v>1</v>
      </c>
      <c r="Q1277" s="42">
        <f t="shared" si="78"/>
        <v>100</v>
      </c>
      <c r="R1277" s="210" t="s">
        <v>8292</v>
      </c>
      <c r="S1277" s="108"/>
      <c r="T1277" s="108"/>
      <c r="U1277" s="1"/>
      <c r="V1277" s="108"/>
      <c r="W1277" s="1"/>
      <c r="X1277" s="1"/>
      <c r="Y1277" s="99"/>
    </row>
    <row r="1278" spans="1:25" ht="45" x14ac:dyDescent="0.25">
      <c r="A1278" s="103" t="s">
        <v>1917</v>
      </c>
      <c r="B1278" s="72"/>
      <c r="C1278" s="72"/>
      <c r="D1278" s="104"/>
      <c r="E1278" s="39"/>
      <c r="F1278" s="47" t="s">
        <v>3494</v>
      </c>
      <c r="G1278" s="41" t="s">
        <v>1551</v>
      </c>
      <c r="H1278" s="40" t="s">
        <v>9</v>
      </c>
      <c r="I1278" s="43">
        <v>12</v>
      </c>
      <c r="J1278" s="44">
        <v>43009</v>
      </c>
      <c r="K1278" s="105">
        <v>43009</v>
      </c>
      <c r="L1278" s="105">
        <v>43100</v>
      </c>
      <c r="M1278" s="42">
        <v>1</v>
      </c>
      <c r="N1278" s="48">
        <v>0.25</v>
      </c>
      <c r="O1278" s="106">
        <v>0.55000000000000004</v>
      </c>
      <c r="P1278" s="42">
        <f t="shared" si="77"/>
        <v>0.8</v>
      </c>
      <c r="Q1278" s="42">
        <f t="shared" si="78"/>
        <v>80</v>
      </c>
      <c r="R1278" s="210" t="s">
        <v>8293</v>
      </c>
      <c r="S1278" s="108"/>
      <c r="T1278" s="108"/>
      <c r="U1278" s="1"/>
      <c r="V1278" s="108"/>
      <c r="W1278" s="1"/>
      <c r="X1278" s="1"/>
      <c r="Y1278" s="99"/>
    </row>
    <row r="1279" spans="1:25" ht="45" x14ac:dyDescent="0.25">
      <c r="A1279" s="103" t="s">
        <v>1917</v>
      </c>
      <c r="B1279" s="72"/>
      <c r="C1279" s="72"/>
      <c r="D1279" s="104"/>
      <c r="E1279" s="39"/>
      <c r="F1279" s="47" t="s">
        <v>3496</v>
      </c>
      <c r="G1279" s="41" t="s">
        <v>1535</v>
      </c>
      <c r="H1279" s="40" t="s">
        <v>9</v>
      </c>
      <c r="I1279" s="43">
        <v>12</v>
      </c>
      <c r="J1279" s="44">
        <v>43009</v>
      </c>
      <c r="K1279" s="105">
        <v>43009</v>
      </c>
      <c r="L1279" s="105">
        <v>43100</v>
      </c>
      <c r="M1279" s="42">
        <v>1</v>
      </c>
      <c r="N1279" s="48">
        <v>0.75</v>
      </c>
      <c r="O1279" s="106">
        <v>0.25</v>
      </c>
      <c r="P1279" s="42">
        <f t="shared" si="77"/>
        <v>1</v>
      </c>
      <c r="Q1279" s="42">
        <f t="shared" si="78"/>
        <v>100</v>
      </c>
      <c r="R1279" s="210"/>
      <c r="S1279" s="108"/>
      <c r="T1279" s="108"/>
      <c r="U1279" s="1"/>
      <c r="V1279" s="108"/>
      <c r="W1279" s="1"/>
      <c r="X1279" s="1"/>
      <c r="Y1279" s="99"/>
    </row>
    <row r="1280" spans="1:25" ht="45" x14ac:dyDescent="0.25">
      <c r="A1280" s="103" t="s">
        <v>1917</v>
      </c>
      <c r="B1280" s="72"/>
      <c r="C1280" s="72"/>
      <c r="D1280" s="104"/>
      <c r="E1280" s="39"/>
      <c r="F1280" s="47" t="s">
        <v>3498</v>
      </c>
      <c r="G1280" s="41" t="s">
        <v>1552</v>
      </c>
      <c r="H1280" s="40" t="s">
        <v>9</v>
      </c>
      <c r="I1280" s="43">
        <v>12</v>
      </c>
      <c r="J1280" s="44">
        <v>43009</v>
      </c>
      <c r="K1280" s="105">
        <v>43009</v>
      </c>
      <c r="L1280" s="105">
        <v>43100</v>
      </c>
      <c r="M1280" s="42">
        <v>1</v>
      </c>
      <c r="N1280" s="48">
        <v>0</v>
      </c>
      <c r="O1280" s="106">
        <v>0</v>
      </c>
      <c r="P1280" s="42">
        <f t="shared" si="77"/>
        <v>0</v>
      </c>
      <c r="Q1280" s="42">
        <f t="shared" si="78"/>
        <v>0</v>
      </c>
      <c r="R1280" s="210" t="s">
        <v>8294</v>
      </c>
      <c r="S1280" s="108"/>
      <c r="T1280" s="108"/>
      <c r="U1280" s="1"/>
      <c r="V1280" s="108"/>
      <c r="W1280" s="1"/>
      <c r="X1280" s="1"/>
      <c r="Y1280" s="99"/>
    </row>
    <row r="1281" spans="1:25" ht="45" x14ac:dyDescent="0.25">
      <c r="A1281" s="103" t="s">
        <v>1917</v>
      </c>
      <c r="B1281" s="72"/>
      <c r="C1281" s="72"/>
      <c r="D1281" s="104"/>
      <c r="E1281" s="39"/>
      <c r="F1281" s="47" t="s">
        <v>3500</v>
      </c>
      <c r="G1281" s="41" t="s">
        <v>1553</v>
      </c>
      <c r="H1281" s="40" t="s">
        <v>9</v>
      </c>
      <c r="I1281" s="43">
        <v>12</v>
      </c>
      <c r="J1281" s="44">
        <v>43009</v>
      </c>
      <c r="K1281" s="105">
        <v>43009</v>
      </c>
      <c r="L1281" s="105">
        <v>43100</v>
      </c>
      <c r="M1281" s="42">
        <v>1</v>
      </c>
      <c r="N1281" s="48">
        <v>0</v>
      </c>
      <c r="O1281" s="106">
        <v>0</v>
      </c>
      <c r="P1281" s="42">
        <f t="shared" si="77"/>
        <v>0</v>
      </c>
      <c r="Q1281" s="42">
        <f t="shared" si="78"/>
        <v>0</v>
      </c>
      <c r="R1281" s="210" t="s">
        <v>8295</v>
      </c>
      <c r="S1281" s="108"/>
      <c r="T1281" s="108"/>
      <c r="U1281" s="1"/>
      <c r="V1281" s="108"/>
      <c r="W1281" s="1"/>
      <c r="X1281" s="1"/>
      <c r="Y1281" s="99"/>
    </row>
    <row r="1282" spans="1:25" ht="45" x14ac:dyDescent="0.25">
      <c r="A1282" s="103" t="s">
        <v>1917</v>
      </c>
      <c r="B1282" s="72"/>
      <c r="C1282" s="72"/>
      <c r="D1282" s="104"/>
      <c r="E1282" s="39"/>
      <c r="F1282" s="47" t="s">
        <v>3502</v>
      </c>
      <c r="G1282" s="41" t="s">
        <v>1554</v>
      </c>
      <c r="H1282" s="40" t="s">
        <v>9</v>
      </c>
      <c r="I1282" s="43">
        <v>12</v>
      </c>
      <c r="J1282" s="44">
        <v>43009</v>
      </c>
      <c r="K1282" s="105">
        <v>43009</v>
      </c>
      <c r="L1282" s="105">
        <v>43100</v>
      </c>
      <c r="M1282" s="42">
        <v>1</v>
      </c>
      <c r="N1282" s="48">
        <v>0.75</v>
      </c>
      <c r="O1282" s="106">
        <v>0.25</v>
      </c>
      <c r="P1282" s="42">
        <f t="shared" si="77"/>
        <v>1</v>
      </c>
      <c r="Q1282" s="42">
        <f t="shared" si="78"/>
        <v>100</v>
      </c>
      <c r="R1282" s="210"/>
      <c r="S1282" s="108"/>
      <c r="T1282" s="108"/>
      <c r="U1282" s="1"/>
      <c r="V1282" s="108"/>
      <c r="W1282" s="1"/>
      <c r="X1282" s="1"/>
      <c r="Y1282" s="99"/>
    </row>
    <row r="1283" spans="1:25" ht="45" x14ac:dyDescent="0.25">
      <c r="A1283" s="103" t="s">
        <v>1917</v>
      </c>
      <c r="B1283" s="72"/>
      <c r="C1283" s="72"/>
      <c r="D1283" s="104"/>
      <c r="E1283" s="39"/>
      <c r="F1283" s="47" t="s">
        <v>3504</v>
      </c>
      <c r="G1283" s="41" t="s">
        <v>1555</v>
      </c>
      <c r="H1283" s="40" t="s">
        <v>9</v>
      </c>
      <c r="I1283" s="43">
        <v>12</v>
      </c>
      <c r="J1283" s="44">
        <v>43009</v>
      </c>
      <c r="K1283" s="105">
        <v>43009</v>
      </c>
      <c r="L1283" s="105">
        <v>43100</v>
      </c>
      <c r="M1283" s="42">
        <v>1</v>
      </c>
      <c r="N1283" s="48">
        <v>0</v>
      </c>
      <c r="O1283" s="106">
        <v>0</v>
      </c>
      <c r="P1283" s="42">
        <f t="shared" si="77"/>
        <v>0</v>
      </c>
      <c r="Q1283" s="42">
        <f t="shared" si="78"/>
        <v>0</v>
      </c>
      <c r="R1283" s="210" t="s">
        <v>8296</v>
      </c>
      <c r="S1283" s="108"/>
      <c r="T1283" s="108"/>
      <c r="U1283" s="1"/>
      <c r="V1283" s="108"/>
      <c r="W1283" s="1"/>
      <c r="X1283" s="1"/>
      <c r="Y1283" s="99"/>
    </row>
    <row r="1284" spans="1:25" ht="45" x14ac:dyDescent="0.25">
      <c r="A1284" s="103" t="s">
        <v>1917</v>
      </c>
      <c r="B1284" s="72"/>
      <c r="C1284" s="72"/>
      <c r="D1284" s="104"/>
      <c r="E1284" s="39"/>
      <c r="F1284" s="47" t="s">
        <v>3506</v>
      </c>
      <c r="G1284" s="41" t="s">
        <v>1556</v>
      </c>
      <c r="H1284" s="40" t="s">
        <v>9</v>
      </c>
      <c r="I1284" s="43">
        <v>12</v>
      </c>
      <c r="J1284" s="44">
        <v>43009</v>
      </c>
      <c r="K1284" s="105">
        <v>43009</v>
      </c>
      <c r="L1284" s="105">
        <v>43100</v>
      </c>
      <c r="M1284" s="42">
        <v>1</v>
      </c>
      <c r="N1284" s="48">
        <v>0.5</v>
      </c>
      <c r="O1284" s="106">
        <v>0.5</v>
      </c>
      <c r="P1284" s="42">
        <f t="shared" si="77"/>
        <v>1</v>
      </c>
      <c r="Q1284" s="42">
        <f t="shared" si="78"/>
        <v>100</v>
      </c>
      <c r="R1284" s="210"/>
      <c r="S1284" s="108"/>
      <c r="T1284" s="108"/>
      <c r="U1284" s="1"/>
      <c r="V1284" s="108"/>
      <c r="W1284" s="1"/>
      <c r="X1284" s="1"/>
      <c r="Y1284" s="99"/>
    </row>
    <row r="1285" spans="1:25" ht="45" x14ac:dyDescent="0.25">
      <c r="A1285" s="103" t="s">
        <v>1917</v>
      </c>
      <c r="B1285" s="72"/>
      <c r="C1285" s="72"/>
      <c r="D1285" s="104"/>
      <c r="E1285" s="39"/>
      <c r="F1285" s="47" t="s">
        <v>3927</v>
      </c>
      <c r="G1285" s="41" t="s">
        <v>1332</v>
      </c>
      <c r="H1285" s="40" t="s">
        <v>3521</v>
      </c>
      <c r="I1285" s="43">
        <v>12</v>
      </c>
      <c r="J1285" s="44">
        <v>43009</v>
      </c>
      <c r="K1285" s="105">
        <v>43009</v>
      </c>
      <c r="L1285" s="105">
        <v>43100</v>
      </c>
      <c r="M1285" s="42">
        <v>1</v>
      </c>
      <c r="N1285" s="48">
        <v>0.75</v>
      </c>
      <c r="O1285" s="106">
        <v>0.25</v>
      </c>
      <c r="P1285" s="42">
        <f t="shared" si="77"/>
        <v>1</v>
      </c>
      <c r="Q1285" s="42">
        <f t="shared" si="78"/>
        <v>100</v>
      </c>
      <c r="R1285" s="210"/>
      <c r="S1285" s="108"/>
      <c r="T1285" s="108"/>
      <c r="U1285" s="1"/>
      <c r="V1285" s="108"/>
      <c r="W1285" s="1"/>
      <c r="X1285" s="1"/>
      <c r="Y1285" s="99"/>
    </row>
    <row r="1286" spans="1:25" ht="45" x14ac:dyDescent="0.25">
      <c r="A1286" s="103" t="s">
        <v>1917</v>
      </c>
      <c r="B1286" s="72" t="s">
        <v>3922</v>
      </c>
      <c r="C1286" s="72" t="s">
        <v>1557</v>
      </c>
      <c r="D1286" s="104" t="s">
        <v>1833</v>
      </c>
      <c r="E1286" s="39" t="s">
        <v>3928</v>
      </c>
      <c r="F1286" s="47" t="s">
        <v>3537</v>
      </c>
      <c r="G1286" s="41" t="s">
        <v>1558</v>
      </c>
      <c r="H1286" s="40" t="s">
        <v>470</v>
      </c>
      <c r="I1286" s="43">
        <v>12</v>
      </c>
      <c r="J1286" s="44">
        <v>43009</v>
      </c>
      <c r="K1286" s="105">
        <v>43009</v>
      </c>
      <c r="L1286" s="105">
        <v>43100</v>
      </c>
      <c r="M1286" s="42">
        <v>26</v>
      </c>
      <c r="N1286" s="48">
        <v>25</v>
      </c>
      <c r="O1286" s="106">
        <v>7</v>
      </c>
      <c r="P1286" s="42">
        <f t="shared" si="77"/>
        <v>32</v>
      </c>
      <c r="Q1286" s="42">
        <f t="shared" si="78"/>
        <v>123.07692307692308</v>
      </c>
      <c r="R1286" s="210"/>
      <c r="S1286" s="108">
        <f>VLOOKUP(C1286,'[7]Sumado depto y gestion incorp1'!$A$2:$C$297,3,FALSE)</f>
        <v>556778767</v>
      </c>
      <c r="T1286" s="108">
        <f>VLOOKUP(C1286,'[7]Sumado depto y gestion incorp1'!$A$2:$D$297,4,FALSE)</f>
        <v>0</v>
      </c>
      <c r="U1286" s="1">
        <f>VLOOKUP(C1286,'[7]Sumado depto y gestion incorp1'!$A$2:$F$297,6,FALSE)</f>
        <v>236577452</v>
      </c>
      <c r="V1286" s="108">
        <f>VLOOKUP(C1286,'[7]Sumado depto y gestion incorp1'!$A$2:$G$297,7,FALSE)</f>
        <v>0</v>
      </c>
      <c r="W1286" s="1">
        <f t="shared" ref="W1286:W1338" si="79">S1286+T1286+Z1286</f>
        <v>556778767</v>
      </c>
      <c r="X1286" s="1">
        <f t="shared" ref="X1286:X1338" si="80">U1286+V1286+Y1286</f>
        <v>236577452</v>
      </c>
      <c r="Y1286" s="99"/>
    </row>
    <row r="1287" spans="1:25" ht="45" x14ac:dyDescent="0.25">
      <c r="A1287" s="103" t="s">
        <v>1917</v>
      </c>
      <c r="B1287" s="72" t="s">
        <v>3922</v>
      </c>
      <c r="C1287" s="72" t="s">
        <v>1559</v>
      </c>
      <c r="D1287" s="104" t="s">
        <v>1834</v>
      </c>
      <c r="E1287" s="39" t="s">
        <v>3929</v>
      </c>
      <c r="F1287" s="47" t="s">
        <v>3537</v>
      </c>
      <c r="G1287" s="41" t="s">
        <v>1560</v>
      </c>
      <c r="H1287" s="40" t="s">
        <v>470</v>
      </c>
      <c r="I1287" s="43">
        <v>12</v>
      </c>
      <c r="J1287" s="44">
        <v>43009</v>
      </c>
      <c r="K1287" s="105">
        <v>43009</v>
      </c>
      <c r="L1287" s="105">
        <v>43100</v>
      </c>
      <c r="M1287" s="42">
        <v>2000</v>
      </c>
      <c r="N1287" s="48">
        <v>1619</v>
      </c>
      <c r="O1287" s="106">
        <v>469</v>
      </c>
      <c r="P1287" s="42">
        <f t="shared" si="77"/>
        <v>2088</v>
      </c>
      <c r="Q1287" s="42">
        <f t="shared" si="78"/>
        <v>104.4</v>
      </c>
      <c r="R1287" s="210"/>
      <c r="S1287" s="108">
        <f>VLOOKUP(C1287,'[7]Sumado depto y gestion incorp1'!$A$2:$C$297,3,FALSE)</f>
        <v>180000000</v>
      </c>
      <c r="T1287" s="108">
        <f>VLOOKUP(C1287,'[7]Sumado depto y gestion incorp1'!$A$2:$D$297,4,FALSE)</f>
        <v>0</v>
      </c>
      <c r="U1287" s="1">
        <f>VLOOKUP(C1287,'[7]Sumado depto y gestion incorp1'!$A$2:$F$297,6,FALSE)</f>
        <v>179950590</v>
      </c>
      <c r="V1287" s="108">
        <f>VLOOKUP(C1287,'[7]Sumado depto y gestion incorp1'!$A$2:$G$297,7,FALSE)</f>
        <v>0</v>
      </c>
      <c r="W1287" s="1">
        <f t="shared" si="79"/>
        <v>180000000</v>
      </c>
      <c r="X1287" s="1">
        <f t="shared" si="80"/>
        <v>179950590</v>
      </c>
      <c r="Y1287" s="99"/>
    </row>
    <row r="1288" spans="1:25" ht="45" x14ac:dyDescent="0.25">
      <c r="A1288" s="103" t="s">
        <v>1917</v>
      </c>
      <c r="B1288" s="72" t="s">
        <v>3924</v>
      </c>
      <c r="C1288" s="72" t="s">
        <v>1561</v>
      </c>
      <c r="D1288" s="104" t="s">
        <v>1835</v>
      </c>
      <c r="E1288" s="39" t="s">
        <v>3930</v>
      </c>
      <c r="F1288" s="47" t="s">
        <v>3537</v>
      </c>
      <c r="G1288" s="41" t="s">
        <v>1562</v>
      </c>
      <c r="H1288" s="40" t="s">
        <v>9</v>
      </c>
      <c r="I1288" s="43">
        <v>12</v>
      </c>
      <c r="J1288" s="44">
        <v>43009</v>
      </c>
      <c r="K1288" s="105">
        <v>43009</v>
      </c>
      <c r="L1288" s="105">
        <v>43100</v>
      </c>
      <c r="M1288" s="42">
        <v>1</v>
      </c>
      <c r="N1288" s="48">
        <v>49.5</v>
      </c>
      <c r="O1288" s="106">
        <v>13</v>
      </c>
      <c r="P1288" s="42">
        <f t="shared" si="77"/>
        <v>62.5</v>
      </c>
      <c r="Q1288" s="42">
        <f t="shared" si="78"/>
        <v>6250</v>
      </c>
      <c r="R1288" s="210"/>
      <c r="S1288" s="108">
        <f>VLOOKUP(C1288,'[7]Sumado depto y gestion incorp1'!$A$2:$C$297,3,FALSE)</f>
        <v>448471920</v>
      </c>
      <c r="T1288" s="108">
        <f>VLOOKUP(C1288,'[7]Sumado depto y gestion incorp1'!$A$2:$D$297,4,FALSE)</f>
        <v>70000000</v>
      </c>
      <c r="U1288" s="1">
        <f>VLOOKUP(C1288,'[7]Sumado depto y gestion incorp1'!$A$2:$F$297,6,FALSE)</f>
        <v>448471920</v>
      </c>
      <c r="V1288" s="108">
        <f>VLOOKUP(C1288,'[7]Sumado depto y gestion incorp1'!$A$2:$G$297,7,FALSE)</f>
        <v>70000000</v>
      </c>
      <c r="W1288" s="1">
        <f t="shared" si="79"/>
        <v>518471920</v>
      </c>
      <c r="X1288" s="1">
        <f t="shared" si="80"/>
        <v>518471920</v>
      </c>
      <c r="Y1288" s="99"/>
    </row>
    <row r="1289" spans="1:25" ht="60" x14ac:dyDescent="0.25">
      <c r="A1289" s="103" t="s">
        <v>1917</v>
      </c>
      <c r="B1289" s="72" t="s">
        <v>3922</v>
      </c>
      <c r="C1289" s="72" t="s">
        <v>1563</v>
      </c>
      <c r="D1289" s="104" t="s">
        <v>1836</v>
      </c>
      <c r="E1289" s="39" t="s">
        <v>3931</v>
      </c>
      <c r="F1289" s="47" t="s">
        <v>3575</v>
      </c>
      <c r="G1289" s="41" t="s">
        <v>1564</v>
      </c>
      <c r="H1289" s="40" t="s">
        <v>9</v>
      </c>
      <c r="I1289" s="43">
        <v>12</v>
      </c>
      <c r="J1289" s="44">
        <v>43009</v>
      </c>
      <c r="K1289" s="105">
        <v>43009</v>
      </c>
      <c r="L1289" s="105">
        <v>43100</v>
      </c>
      <c r="M1289" s="42">
        <v>12874</v>
      </c>
      <c r="N1289" s="45">
        <v>9674</v>
      </c>
      <c r="O1289" s="106">
        <v>5415</v>
      </c>
      <c r="P1289" s="42">
        <f t="shared" si="77"/>
        <v>15089</v>
      </c>
      <c r="Q1289" s="42">
        <f t="shared" si="78"/>
        <v>117.20521982289887</v>
      </c>
      <c r="R1289" s="210"/>
      <c r="S1289" s="108">
        <f>VLOOKUP(C1289,'[7]Sumado depto y gestion incorp1'!$A$2:$C$297,3,FALSE)</f>
        <v>1907270174</v>
      </c>
      <c r="T1289" s="108">
        <f>VLOOKUP(C1289,'[7]Sumado depto y gestion incorp1'!$A$2:$D$297,4,FALSE)</f>
        <v>0</v>
      </c>
      <c r="U1289" s="1">
        <f>VLOOKUP(C1289,'[7]Sumado depto y gestion incorp1'!$A$2:$F$297,6,FALSE)</f>
        <v>1777128962</v>
      </c>
      <c r="V1289" s="108">
        <f>VLOOKUP(C1289,'[7]Sumado depto y gestion incorp1'!$A$2:$G$297,7,FALSE)</f>
        <v>0</v>
      </c>
      <c r="W1289" s="1">
        <f t="shared" si="79"/>
        <v>1907270174</v>
      </c>
      <c r="X1289" s="1">
        <f t="shared" si="80"/>
        <v>1777128962</v>
      </c>
      <c r="Y1289" s="99"/>
    </row>
    <row r="1290" spans="1:25" ht="45" x14ac:dyDescent="0.25">
      <c r="A1290" s="103" t="s">
        <v>1917</v>
      </c>
      <c r="B1290" s="72"/>
      <c r="C1290" s="72"/>
      <c r="D1290" s="104"/>
      <c r="E1290" s="39"/>
      <c r="F1290" s="47" t="s">
        <v>3517</v>
      </c>
      <c r="G1290" s="41" t="s">
        <v>1565</v>
      </c>
      <c r="H1290" s="40" t="s">
        <v>9</v>
      </c>
      <c r="I1290" s="43">
        <v>12</v>
      </c>
      <c r="J1290" s="44">
        <v>43009</v>
      </c>
      <c r="K1290" s="105">
        <v>43009</v>
      </c>
      <c r="L1290" s="105">
        <v>43100</v>
      </c>
      <c r="M1290" s="42">
        <v>6</v>
      </c>
      <c r="N1290" s="48">
        <v>2</v>
      </c>
      <c r="O1290" s="106">
        <v>0</v>
      </c>
      <c r="P1290" s="42">
        <f t="shared" si="77"/>
        <v>2</v>
      </c>
      <c r="Q1290" s="42">
        <f t="shared" si="78"/>
        <v>33.333333333333329</v>
      </c>
      <c r="R1290" s="210"/>
      <c r="S1290" s="108"/>
      <c r="T1290" s="108"/>
      <c r="U1290" s="1"/>
      <c r="V1290" s="108"/>
      <c r="W1290" s="1"/>
      <c r="X1290" s="1"/>
      <c r="Y1290" s="99"/>
    </row>
    <row r="1291" spans="1:25" ht="60" x14ac:dyDescent="0.25">
      <c r="A1291" s="103" t="s">
        <v>1917</v>
      </c>
      <c r="B1291" s="72" t="s">
        <v>3924</v>
      </c>
      <c r="C1291" s="72" t="s">
        <v>1506</v>
      </c>
      <c r="D1291" s="104" t="s">
        <v>1828</v>
      </c>
      <c r="E1291" s="39" t="s">
        <v>3932</v>
      </c>
      <c r="F1291" s="47" t="s">
        <v>3537</v>
      </c>
      <c r="G1291" s="41" t="s">
        <v>1507</v>
      </c>
      <c r="H1291" s="40" t="s">
        <v>20</v>
      </c>
      <c r="I1291" s="43">
        <v>12</v>
      </c>
      <c r="J1291" s="44">
        <v>43009</v>
      </c>
      <c r="K1291" s="105">
        <v>43009</v>
      </c>
      <c r="L1291" s="105">
        <v>43100</v>
      </c>
      <c r="M1291" s="42">
        <v>30</v>
      </c>
      <c r="N1291" s="48">
        <v>49.5</v>
      </c>
      <c r="O1291" s="106">
        <v>13</v>
      </c>
      <c r="P1291" s="42">
        <f t="shared" si="77"/>
        <v>62.5</v>
      </c>
      <c r="Q1291" s="42">
        <f t="shared" si="78"/>
        <v>208.33333333333334</v>
      </c>
      <c r="R1291" s="210"/>
      <c r="S1291" s="108">
        <f>VLOOKUP(C1291,'[7]Sumado depto y gestion incorp1'!$A$2:$C$297,3,FALSE)</f>
        <v>133258431</v>
      </c>
      <c r="T1291" s="108">
        <f>VLOOKUP(C1291,'[7]Sumado depto y gestion incorp1'!$A$2:$D$297,4,FALSE)</f>
        <v>0</v>
      </c>
      <c r="U1291" s="1">
        <f>VLOOKUP(C1291,'[7]Sumado depto y gestion incorp1'!$A$2:$F$297,6,FALSE)</f>
        <v>133258431</v>
      </c>
      <c r="V1291" s="108">
        <f>VLOOKUP(C1291,'[7]Sumado depto y gestion incorp1'!$A$2:$G$297,7,FALSE)</f>
        <v>0</v>
      </c>
      <c r="W1291" s="1">
        <f t="shared" si="79"/>
        <v>133258431</v>
      </c>
      <c r="X1291" s="1">
        <f t="shared" si="80"/>
        <v>133258431</v>
      </c>
      <c r="Y1291" s="99"/>
    </row>
    <row r="1292" spans="1:25" ht="45" x14ac:dyDescent="0.25">
      <c r="A1292" s="103" t="s">
        <v>1917</v>
      </c>
      <c r="B1292" s="72" t="s">
        <v>3922</v>
      </c>
      <c r="C1292" s="72" t="s">
        <v>1566</v>
      </c>
      <c r="D1292" s="104" t="s">
        <v>1837</v>
      </c>
      <c r="E1292" s="39" t="s">
        <v>3933</v>
      </c>
      <c r="F1292" s="47" t="s">
        <v>3575</v>
      </c>
      <c r="G1292" s="41" t="s">
        <v>1567</v>
      </c>
      <c r="H1292" s="40" t="s">
        <v>470</v>
      </c>
      <c r="I1292" s="43">
        <v>12</v>
      </c>
      <c r="J1292" s="44">
        <v>43009</v>
      </c>
      <c r="K1292" s="105">
        <v>43009</v>
      </c>
      <c r="L1292" s="105">
        <v>43100</v>
      </c>
      <c r="M1292" s="42">
        <v>5</v>
      </c>
      <c r="N1292" s="48">
        <v>0</v>
      </c>
      <c r="O1292" s="106">
        <v>4</v>
      </c>
      <c r="P1292" s="42">
        <f t="shared" si="77"/>
        <v>4</v>
      </c>
      <c r="Q1292" s="42">
        <f t="shared" si="78"/>
        <v>80</v>
      </c>
      <c r="R1292" s="210"/>
      <c r="S1292" s="108">
        <f>VLOOKUP(C1292,'[7]Sumado depto y gestion incorp1'!$A$2:$C$297,3,FALSE)</f>
        <v>160000000</v>
      </c>
      <c r="T1292" s="108">
        <f>VLOOKUP(C1292,'[7]Sumado depto y gestion incorp1'!$A$2:$D$297,4,FALSE)</f>
        <v>0</v>
      </c>
      <c r="U1292" s="1">
        <f>VLOOKUP(C1292,'[7]Sumado depto y gestion incorp1'!$A$2:$F$297,6,FALSE)</f>
        <v>145011813</v>
      </c>
      <c r="V1292" s="108">
        <f>VLOOKUP(C1292,'[7]Sumado depto y gestion incorp1'!$A$2:$G$297,7,FALSE)</f>
        <v>0</v>
      </c>
      <c r="W1292" s="1">
        <f t="shared" si="79"/>
        <v>160000000</v>
      </c>
      <c r="X1292" s="1">
        <f t="shared" si="80"/>
        <v>145011813</v>
      </c>
      <c r="Y1292" s="99"/>
    </row>
    <row r="1293" spans="1:25" ht="45" x14ac:dyDescent="0.25">
      <c r="A1293" s="103" t="s">
        <v>1917</v>
      </c>
      <c r="B1293" s="72"/>
      <c r="C1293" s="72"/>
      <c r="D1293" s="104"/>
      <c r="E1293" s="39"/>
      <c r="F1293" s="47" t="s">
        <v>3517</v>
      </c>
      <c r="G1293" s="41" t="s">
        <v>1568</v>
      </c>
      <c r="H1293" s="40" t="s">
        <v>470</v>
      </c>
      <c r="I1293" s="43">
        <v>12</v>
      </c>
      <c r="J1293" s="44">
        <v>43009</v>
      </c>
      <c r="K1293" s="105">
        <v>43009</v>
      </c>
      <c r="L1293" s="105">
        <v>43100</v>
      </c>
      <c r="M1293" s="42">
        <v>95</v>
      </c>
      <c r="N1293" s="48">
        <v>0</v>
      </c>
      <c r="O1293" s="106">
        <v>196</v>
      </c>
      <c r="P1293" s="42">
        <f t="shared" si="77"/>
        <v>196</v>
      </c>
      <c r="Q1293" s="42">
        <f t="shared" si="78"/>
        <v>206.31578947368422</v>
      </c>
      <c r="R1293" s="210"/>
      <c r="S1293" s="108"/>
      <c r="T1293" s="108"/>
      <c r="U1293" s="1"/>
      <c r="V1293" s="108"/>
      <c r="W1293" s="1"/>
      <c r="X1293" s="1"/>
      <c r="Y1293" s="99"/>
    </row>
    <row r="1294" spans="1:25" ht="75" x14ac:dyDescent="0.25">
      <c r="A1294" s="103" t="s">
        <v>1917</v>
      </c>
      <c r="B1294" s="72" t="s">
        <v>3917</v>
      </c>
      <c r="C1294" s="72" t="s">
        <v>1575</v>
      </c>
      <c r="D1294" s="104" t="s">
        <v>1903</v>
      </c>
      <c r="E1294" s="39" t="s">
        <v>3934</v>
      </c>
      <c r="F1294" s="47" t="s">
        <v>3518</v>
      </c>
      <c r="G1294" s="41" t="s">
        <v>1576</v>
      </c>
      <c r="H1294" s="40" t="s">
        <v>20</v>
      </c>
      <c r="I1294" s="43">
        <v>12</v>
      </c>
      <c r="J1294" s="44">
        <v>43009</v>
      </c>
      <c r="K1294" s="105">
        <v>43009</v>
      </c>
      <c r="L1294" s="105">
        <v>43100</v>
      </c>
      <c r="M1294" s="42">
        <v>100</v>
      </c>
      <c r="N1294" s="48">
        <v>87</v>
      </c>
      <c r="O1294" s="106">
        <v>13</v>
      </c>
      <c r="P1294" s="42">
        <f t="shared" si="77"/>
        <v>100</v>
      </c>
      <c r="Q1294" s="42">
        <f t="shared" si="78"/>
        <v>100</v>
      </c>
      <c r="R1294" s="210"/>
      <c r="S1294" s="108">
        <f>VLOOKUP(C1294,'[7]Sumado depto y gestion incorp1'!$A$2:$C$297,3,FALSE)</f>
        <v>1231858696</v>
      </c>
      <c r="T1294" s="108">
        <f>VLOOKUP(C1294,'[7]Sumado depto y gestion incorp1'!$A$2:$D$297,4,FALSE)</f>
        <v>0</v>
      </c>
      <c r="U1294" s="1">
        <f>VLOOKUP(C1294,'[7]Sumado depto y gestion incorp1'!$A$2:$F$297,6,FALSE)</f>
        <v>775758724</v>
      </c>
      <c r="V1294" s="108">
        <f>VLOOKUP(C1294,'[7]Sumado depto y gestion incorp1'!$A$2:$G$297,7,FALSE)</f>
        <v>0</v>
      </c>
      <c r="W1294" s="1">
        <f t="shared" si="79"/>
        <v>1231858696</v>
      </c>
      <c r="X1294" s="1">
        <f t="shared" si="80"/>
        <v>775758724</v>
      </c>
      <c r="Y1294" s="99"/>
    </row>
    <row r="1295" spans="1:25" ht="45" x14ac:dyDescent="0.25">
      <c r="A1295" s="103" t="s">
        <v>1917</v>
      </c>
      <c r="B1295" s="72"/>
      <c r="C1295" s="72"/>
      <c r="D1295" s="104"/>
      <c r="E1295" s="39"/>
      <c r="F1295" s="47" t="s">
        <v>3519</v>
      </c>
      <c r="G1295" s="41" t="s">
        <v>1574</v>
      </c>
      <c r="H1295" s="40" t="s">
        <v>20</v>
      </c>
      <c r="I1295" s="43">
        <v>12</v>
      </c>
      <c r="J1295" s="44">
        <v>43009</v>
      </c>
      <c r="K1295" s="105">
        <v>43009</v>
      </c>
      <c r="L1295" s="105">
        <v>43100</v>
      </c>
      <c r="M1295" s="42">
        <v>100</v>
      </c>
      <c r="N1295" s="48">
        <v>87</v>
      </c>
      <c r="O1295" s="106">
        <v>13</v>
      </c>
      <c r="P1295" s="42">
        <f t="shared" si="77"/>
        <v>100</v>
      </c>
      <c r="Q1295" s="42">
        <f t="shared" si="78"/>
        <v>100</v>
      </c>
      <c r="R1295" s="210"/>
      <c r="S1295" s="108"/>
      <c r="T1295" s="108"/>
      <c r="U1295" s="1"/>
      <c r="V1295" s="108"/>
      <c r="W1295" s="1"/>
      <c r="X1295" s="1"/>
      <c r="Y1295" s="99"/>
    </row>
    <row r="1296" spans="1:25" ht="45" x14ac:dyDescent="0.25">
      <c r="A1296" s="103" t="s">
        <v>1917</v>
      </c>
      <c r="B1296" s="72" t="s">
        <v>3935</v>
      </c>
      <c r="C1296" s="72" t="s">
        <v>1498</v>
      </c>
      <c r="D1296" s="104" t="s">
        <v>1826</v>
      </c>
      <c r="E1296" s="39" t="s">
        <v>3936</v>
      </c>
      <c r="F1296" s="47" t="s">
        <v>3517</v>
      </c>
      <c r="G1296" s="41" t="s">
        <v>1499</v>
      </c>
      <c r="H1296" s="40" t="s">
        <v>9</v>
      </c>
      <c r="I1296" s="43">
        <v>12</v>
      </c>
      <c r="J1296" s="44">
        <v>43009</v>
      </c>
      <c r="K1296" s="105">
        <v>43009</v>
      </c>
      <c r="L1296" s="105">
        <v>43100</v>
      </c>
      <c r="M1296" s="42">
        <v>1</v>
      </c>
      <c r="N1296" s="48">
        <v>0</v>
      </c>
      <c r="O1296" s="106">
        <v>1</v>
      </c>
      <c r="P1296" s="42">
        <f t="shared" si="77"/>
        <v>1</v>
      </c>
      <c r="Q1296" s="42">
        <f t="shared" si="78"/>
        <v>100</v>
      </c>
      <c r="R1296" s="210"/>
      <c r="S1296" s="108">
        <f>VLOOKUP(C1296,'[7]Sumado depto y gestion incorp1'!$A$2:$C$297,3,FALSE)</f>
        <v>1167965725</v>
      </c>
      <c r="T1296" s="108">
        <f>VLOOKUP(C1296,'[7]Sumado depto y gestion incorp1'!$A$2:$D$297,4,FALSE)</f>
        <v>0</v>
      </c>
      <c r="U1296" s="1">
        <f>VLOOKUP(C1296,'[7]Sumado depto y gestion incorp1'!$A$2:$F$297,6,FALSE)</f>
        <v>1073900104</v>
      </c>
      <c r="V1296" s="108">
        <f>VLOOKUP(C1296,'[7]Sumado depto y gestion incorp1'!$A$2:$G$297,7,FALSE)</f>
        <v>0</v>
      </c>
      <c r="W1296" s="1">
        <f t="shared" si="79"/>
        <v>1167965725</v>
      </c>
      <c r="X1296" s="1">
        <f t="shared" si="80"/>
        <v>1073900104</v>
      </c>
      <c r="Y1296" s="99"/>
    </row>
    <row r="1297" spans="1:27" ht="45" x14ac:dyDescent="0.25">
      <c r="A1297" s="103" t="s">
        <v>1917</v>
      </c>
      <c r="B1297" s="72"/>
      <c r="C1297" s="72"/>
      <c r="D1297" s="104"/>
      <c r="E1297" s="39"/>
      <c r="F1297" s="47" t="s">
        <v>3518</v>
      </c>
      <c r="G1297" s="41" t="s">
        <v>1500</v>
      </c>
      <c r="H1297" s="40" t="s">
        <v>9</v>
      </c>
      <c r="I1297" s="43">
        <v>12</v>
      </c>
      <c r="J1297" s="44">
        <v>43009</v>
      </c>
      <c r="K1297" s="105">
        <v>43009</v>
      </c>
      <c r="L1297" s="105">
        <v>43100</v>
      </c>
      <c r="M1297" s="42">
        <v>1</v>
      </c>
      <c r="N1297" s="48">
        <v>0.4</v>
      </c>
      <c r="O1297" s="106">
        <v>0.6</v>
      </c>
      <c r="P1297" s="42">
        <f t="shared" si="77"/>
        <v>1</v>
      </c>
      <c r="Q1297" s="42">
        <f t="shared" si="78"/>
        <v>100</v>
      </c>
      <c r="R1297" s="210"/>
      <c r="S1297" s="108"/>
      <c r="T1297" s="108"/>
      <c r="U1297" s="1"/>
      <c r="V1297" s="108"/>
      <c r="W1297" s="1"/>
      <c r="X1297" s="1"/>
      <c r="Y1297" s="99"/>
    </row>
    <row r="1298" spans="1:27" ht="45" x14ac:dyDescent="0.25">
      <c r="A1298" s="103" t="s">
        <v>1917</v>
      </c>
      <c r="B1298" s="72"/>
      <c r="C1298" s="72"/>
      <c r="D1298" s="104"/>
      <c r="E1298" s="39"/>
      <c r="F1298" s="47" t="s">
        <v>3519</v>
      </c>
      <c r="G1298" s="41" t="s">
        <v>1501</v>
      </c>
      <c r="H1298" s="40" t="s">
        <v>9</v>
      </c>
      <c r="I1298" s="43">
        <v>12</v>
      </c>
      <c r="J1298" s="44">
        <v>43009</v>
      </c>
      <c r="K1298" s="105">
        <v>43009</v>
      </c>
      <c r="L1298" s="105">
        <v>43100</v>
      </c>
      <c r="M1298" s="42">
        <v>1</v>
      </c>
      <c r="N1298" s="48">
        <v>0.54</v>
      </c>
      <c r="O1298" s="106">
        <v>0.46</v>
      </c>
      <c r="P1298" s="42">
        <f t="shared" si="77"/>
        <v>1</v>
      </c>
      <c r="Q1298" s="42">
        <f t="shared" si="78"/>
        <v>100</v>
      </c>
      <c r="R1298" s="210"/>
      <c r="S1298" s="108"/>
      <c r="T1298" s="108"/>
      <c r="U1298" s="1"/>
      <c r="V1298" s="108"/>
      <c r="W1298" s="1"/>
      <c r="X1298" s="1"/>
      <c r="Y1298" s="99"/>
    </row>
    <row r="1299" spans="1:27" ht="45" x14ac:dyDescent="0.25">
      <c r="A1299" s="103" t="s">
        <v>1917</v>
      </c>
      <c r="B1299" s="72" t="s">
        <v>3924</v>
      </c>
      <c r="C1299" s="72" t="s">
        <v>1569</v>
      </c>
      <c r="D1299" s="104" t="s">
        <v>1838</v>
      </c>
      <c r="E1299" s="39" t="s">
        <v>3937</v>
      </c>
      <c r="F1299" s="47" t="s">
        <v>3519</v>
      </c>
      <c r="G1299" s="41" t="s">
        <v>1570</v>
      </c>
      <c r="H1299" s="40" t="s">
        <v>20</v>
      </c>
      <c r="I1299" s="43">
        <v>12</v>
      </c>
      <c r="J1299" s="44">
        <v>43009</v>
      </c>
      <c r="K1299" s="105">
        <v>43009</v>
      </c>
      <c r="L1299" s="105">
        <v>43100</v>
      </c>
      <c r="M1299" s="42">
        <v>94</v>
      </c>
      <c r="N1299" s="48">
        <v>100</v>
      </c>
      <c r="O1299" s="106">
        <v>0</v>
      </c>
      <c r="P1299" s="42">
        <f t="shared" si="77"/>
        <v>100</v>
      </c>
      <c r="Q1299" s="42">
        <f t="shared" si="78"/>
        <v>106.38297872340425</v>
      </c>
      <c r="R1299" s="210" t="s">
        <v>8297</v>
      </c>
      <c r="S1299" s="108">
        <f>VLOOKUP(C1299,'[7]Sumado depto y gestion incorp1'!$A$2:$C$297,3,FALSE)</f>
        <v>105632500</v>
      </c>
      <c r="T1299" s="108">
        <f>VLOOKUP(C1299,'[7]Sumado depto y gestion incorp1'!$A$2:$D$297,4,FALSE)</f>
        <v>0</v>
      </c>
      <c r="U1299" s="1">
        <f>VLOOKUP(C1299,'[7]Sumado depto y gestion incorp1'!$A$2:$F$297,6,FALSE)</f>
        <v>97401015</v>
      </c>
      <c r="V1299" s="108">
        <f>VLOOKUP(C1299,'[7]Sumado depto y gestion incorp1'!$A$2:$G$297,7,FALSE)</f>
        <v>0</v>
      </c>
      <c r="W1299" s="1">
        <f t="shared" si="79"/>
        <v>105632500</v>
      </c>
      <c r="X1299" s="1">
        <f t="shared" si="80"/>
        <v>97401015</v>
      </c>
      <c r="Y1299" s="99"/>
    </row>
    <row r="1300" spans="1:27" ht="60" x14ac:dyDescent="0.25">
      <c r="A1300" s="103" t="s">
        <v>1917</v>
      </c>
      <c r="B1300" s="72" t="s">
        <v>3938</v>
      </c>
      <c r="C1300" s="72" t="s">
        <v>1577</v>
      </c>
      <c r="D1300" s="104" t="s">
        <v>1840</v>
      </c>
      <c r="E1300" s="39" t="s">
        <v>3939</v>
      </c>
      <c r="F1300" s="47" t="s">
        <v>3537</v>
      </c>
      <c r="G1300" s="41" t="s">
        <v>1578</v>
      </c>
      <c r="H1300" s="40" t="s">
        <v>470</v>
      </c>
      <c r="I1300" s="43">
        <v>12</v>
      </c>
      <c r="J1300" s="44">
        <v>43009</v>
      </c>
      <c r="K1300" s="105">
        <v>43009</v>
      </c>
      <c r="L1300" s="105">
        <v>43100</v>
      </c>
      <c r="M1300" s="42">
        <v>600</v>
      </c>
      <c r="N1300" s="48">
        <v>1287</v>
      </c>
      <c r="O1300" s="106">
        <v>403</v>
      </c>
      <c r="P1300" s="42">
        <f t="shared" si="77"/>
        <v>1690</v>
      </c>
      <c r="Q1300" s="42">
        <f t="shared" si="78"/>
        <v>281.66666666666669</v>
      </c>
      <c r="R1300" s="210" t="s">
        <v>8298</v>
      </c>
      <c r="S1300" s="108">
        <f>VLOOKUP(C1300,'[7]Sumado depto y gestion incorp1'!$A$2:$C$297,3,FALSE)</f>
        <v>18645273161</v>
      </c>
      <c r="T1300" s="108">
        <f>VLOOKUP(C1300,'[7]Sumado depto y gestion incorp1'!$A$2:$D$297,4,FALSE)</f>
        <v>0</v>
      </c>
      <c r="U1300" s="1">
        <f>VLOOKUP(C1300,'[7]Sumado depto y gestion incorp1'!$A$2:$F$297,6,FALSE)</f>
        <v>13280856274</v>
      </c>
      <c r="V1300" s="108">
        <f>VLOOKUP(C1300,'[7]Sumado depto y gestion incorp1'!$A$2:$G$297,7,FALSE)</f>
        <v>0</v>
      </c>
      <c r="W1300" s="1">
        <f t="shared" si="79"/>
        <v>18645273161</v>
      </c>
      <c r="X1300" s="1">
        <f t="shared" si="80"/>
        <v>13280856274</v>
      </c>
      <c r="Y1300" s="99"/>
    </row>
    <row r="1301" spans="1:27" ht="45" x14ac:dyDescent="0.25">
      <c r="A1301" s="103" t="s">
        <v>1917</v>
      </c>
      <c r="B1301" s="72"/>
      <c r="C1301" s="72"/>
      <c r="D1301" s="104"/>
      <c r="E1301" s="39"/>
      <c r="F1301" s="47" t="s">
        <v>3575</v>
      </c>
      <c r="G1301" s="41" t="s">
        <v>1579</v>
      </c>
      <c r="H1301" s="40" t="s">
        <v>20</v>
      </c>
      <c r="I1301" s="43">
        <v>12</v>
      </c>
      <c r="J1301" s="44">
        <v>43009</v>
      </c>
      <c r="K1301" s="105">
        <v>43009</v>
      </c>
      <c r="L1301" s="105">
        <v>43100</v>
      </c>
      <c r="M1301" s="42">
        <v>100</v>
      </c>
      <c r="N1301" s="48">
        <v>13</v>
      </c>
      <c r="O1301" s="106">
        <v>13</v>
      </c>
      <c r="P1301" s="42">
        <f t="shared" si="77"/>
        <v>26</v>
      </c>
      <c r="Q1301" s="42">
        <f t="shared" si="78"/>
        <v>26</v>
      </c>
      <c r="R1301" s="210"/>
      <c r="S1301" s="108"/>
      <c r="T1301" s="108"/>
      <c r="U1301" s="1"/>
      <c r="V1301" s="108"/>
      <c r="W1301" s="1"/>
      <c r="X1301" s="1"/>
      <c r="Y1301" s="99"/>
    </row>
    <row r="1302" spans="1:27" ht="45" x14ac:dyDescent="0.25">
      <c r="A1302" s="103" t="s">
        <v>1917</v>
      </c>
      <c r="B1302" s="72"/>
      <c r="C1302" s="72"/>
      <c r="D1302" s="104"/>
      <c r="E1302" s="39"/>
      <c r="F1302" s="47" t="s">
        <v>3517</v>
      </c>
      <c r="G1302" s="41" t="s">
        <v>1580</v>
      </c>
      <c r="H1302" s="40" t="s">
        <v>9</v>
      </c>
      <c r="I1302" s="43">
        <v>12</v>
      </c>
      <c r="J1302" s="44">
        <v>43009</v>
      </c>
      <c r="K1302" s="105">
        <v>43009</v>
      </c>
      <c r="L1302" s="105">
        <v>43100</v>
      </c>
      <c r="M1302" s="42">
        <v>15</v>
      </c>
      <c r="N1302" s="48">
        <v>26</v>
      </c>
      <c r="O1302" s="106">
        <v>2</v>
      </c>
      <c r="P1302" s="42">
        <f t="shared" si="77"/>
        <v>28</v>
      </c>
      <c r="Q1302" s="42">
        <f t="shared" si="78"/>
        <v>186.66666666666666</v>
      </c>
      <c r="R1302" s="210"/>
      <c r="S1302" s="108"/>
      <c r="T1302" s="108"/>
      <c r="U1302" s="1"/>
      <c r="V1302" s="108"/>
      <c r="W1302" s="1"/>
      <c r="X1302" s="1"/>
      <c r="Y1302" s="99"/>
    </row>
    <row r="1303" spans="1:27" ht="45" x14ac:dyDescent="0.25">
      <c r="A1303" s="103" t="s">
        <v>1917</v>
      </c>
      <c r="B1303" s="72"/>
      <c r="C1303" s="72"/>
      <c r="D1303" s="104"/>
      <c r="E1303" s="39"/>
      <c r="F1303" s="47" t="s">
        <v>3523</v>
      </c>
      <c r="G1303" s="41" t="s">
        <v>214</v>
      </c>
      <c r="H1303" s="40" t="s">
        <v>470</v>
      </c>
      <c r="I1303" s="43">
        <v>12</v>
      </c>
      <c r="J1303" s="44">
        <v>43009</v>
      </c>
      <c r="K1303" s="105">
        <v>43009</v>
      </c>
      <c r="L1303" s="105">
        <v>43100</v>
      </c>
      <c r="M1303" s="42">
        <v>25</v>
      </c>
      <c r="N1303" s="48">
        <v>25</v>
      </c>
      <c r="O1303" s="106">
        <v>0</v>
      </c>
      <c r="P1303" s="42">
        <f t="shared" si="77"/>
        <v>25</v>
      </c>
      <c r="Q1303" s="42">
        <f t="shared" si="78"/>
        <v>100</v>
      </c>
      <c r="R1303" s="210" t="s">
        <v>8299</v>
      </c>
      <c r="S1303" s="108"/>
      <c r="T1303" s="108"/>
      <c r="U1303" s="1"/>
      <c r="V1303" s="108"/>
      <c r="W1303" s="1"/>
      <c r="X1303" s="1"/>
      <c r="Y1303" s="99"/>
    </row>
    <row r="1304" spans="1:27" ht="45" x14ac:dyDescent="0.25">
      <c r="A1304" s="103" t="s">
        <v>1917</v>
      </c>
      <c r="B1304" s="72"/>
      <c r="C1304" s="72"/>
      <c r="D1304" s="104"/>
      <c r="E1304" s="39"/>
      <c r="F1304" s="47" t="s">
        <v>3524</v>
      </c>
      <c r="G1304" s="41" t="s">
        <v>124</v>
      </c>
      <c r="H1304" s="40" t="s">
        <v>470</v>
      </c>
      <c r="I1304" s="43">
        <v>12</v>
      </c>
      <c r="J1304" s="44">
        <v>43009</v>
      </c>
      <c r="K1304" s="105">
        <v>43009</v>
      </c>
      <c r="L1304" s="105">
        <v>43100</v>
      </c>
      <c r="M1304" s="42">
        <v>2</v>
      </c>
      <c r="N1304" s="48">
        <v>3</v>
      </c>
      <c r="O1304" s="106">
        <v>0</v>
      </c>
      <c r="P1304" s="42">
        <f t="shared" si="77"/>
        <v>3</v>
      </c>
      <c r="Q1304" s="42">
        <f t="shared" si="78"/>
        <v>150</v>
      </c>
      <c r="R1304" s="210"/>
      <c r="S1304" s="108"/>
      <c r="T1304" s="108"/>
      <c r="U1304" s="1"/>
      <c r="V1304" s="108"/>
      <c r="W1304" s="1"/>
      <c r="X1304" s="1"/>
      <c r="Y1304" s="99"/>
    </row>
    <row r="1305" spans="1:27" ht="45" x14ac:dyDescent="0.25">
      <c r="A1305" s="103" t="s">
        <v>1917</v>
      </c>
      <c r="B1305" s="72"/>
      <c r="C1305" s="72"/>
      <c r="D1305" s="104"/>
      <c r="E1305" s="39"/>
      <c r="F1305" s="47" t="s">
        <v>3525</v>
      </c>
      <c r="G1305" s="41" t="s">
        <v>2014</v>
      </c>
      <c r="H1305" s="40" t="s">
        <v>3521</v>
      </c>
      <c r="I1305" s="43">
        <v>12</v>
      </c>
      <c r="J1305" s="44">
        <v>43009</v>
      </c>
      <c r="K1305" s="105">
        <v>43009</v>
      </c>
      <c r="L1305" s="105">
        <v>43100</v>
      </c>
      <c r="M1305" s="42">
        <v>1</v>
      </c>
      <c r="N1305" s="48">
        <v>1</v>
      </c>
      <c r="O1305" s="106">
        <v>0</v>
      </c>
      <c r="P1305" s="42">
        <f t="shared" si="77"/>
        <v>1</v>
      </c>
      <c r="Q1305" s="42">
        <f t="shared" si="78"/>
        <v>100</v>
      </c>
      <c r="R1305" s="210"/>
      <c r="S1305" s="108"/>
      <c r="T1305" s="108"/>
      <c r="U1305" s="1"/>
      <c r="V1305" s="108"/>
      <c r="W1305" s="1"/>
      <c r="X1305" s="1"/>
      <c r="Y1305" s="99"/>
    </row>
    <row r="1306" spans="1:27" ht="45" x14ac:dyDescent="0.25">
      <c r="A1306" s="103" t="s">
        <v>1917</v>
      </c>
      <c r="B1306" s="72" t="s">
        <v>3940</v>
      </c>
      <c r="C1306" s="72" t="s">
        <v>1510</v>
      </c>
      <c r="D1306" s="104" t="s">
        <v>1901</v>
      </c>
      <c r="E1306" s="39" t="s">
        <v>3941</v>
      </c>
      <c r="F1306" s="47" t="s">
        <v>3537</v>
      </c>
      <c r="G1306" s="41" t="s">
        <v>1511</v>
      </c>
      <c r="H1306" s="40" t="s">
        <v>9</v>
      </c>
      <c r="I1306" s="43">
        <v>12</v>
      </c>
      <c r="J1306" s="44">
        <v>43009</v>
      </c>
      <c r="K1306" s="105">
        <v>43009</v>
      </c>
      <c r="L1306" s="105">
        <v>43100</v>
      </c>
      <c r="M1306" s="42">
        <v>1</v>
      </c>
      <c r="N1306" s="48">
        <v>0</v>
      </c>
      <c r="O1306" s="111">
        <v>0.93</v>
      </c>
      <c r="P1306" s="42">
        <f t="shared" si="77"/>
        <v>0.93</v>
      </c>
      <c r="Q1306" s="42">
        <f t="shared" si="78"/>
        <v>93</v>
      </c>
      <c r="R1306" s="210"/>
      <c r="S1306" s="108">
        <f>VLOOKUP(C1306,'[7]Sumado depto y gestion incorp1'!$A$2:$C$297,3,FALSE)</f>
        <v>2530527754</v>
      </c>
      <c r="T1306" s="108">
        <f>VLOOKUP(C1306,'[7]Sumado depto y gestion incorp1'!$A$2:$D$297,4,FALSE)</f>
        <v>0</v>
      </c>
      <c r="U1306" s="1">
        <f>VLOOKUP(C1306,'[7]Sumado depto y gestion incorp1'!$A$2:$F$297,6,FALSE)</f>
        <v>2495171283</v>
      </c>
      <c r="V1306" s="108">
        <f>VLOOKUP(C1306,'[7]Sumado depto y gestion incorp1'!$A$2:$G$297,7,FALSE)</f>
        <v>0</v>
      </c>
      <c r="W1306" s="1">
        <f t="shared" si="79"/>
        <v>2530527754</v>
      </c>
      <c r="X1306" s="1">
        <f t="shared" si="80"/>
        <v>2495171283</v>
      </c>
      <c r="Y1306" s="99"/>
    </row>
    <row r="1307" spans="1:27" ht="45" x14ac:dyDescent="0.25">
      <c r="A1307" s="103" t="s">
        <v>1917</v>
      </c>
      <c r="B1307" s="72"/>
      <c r="C1307" s="72"/>
      <c r="D1307" s="104"/>
      <c r="E1307" s="39"/>
      <c r="F1307" s="47" t="s">
        <v>3519</v>
      </c>
      <c r="G1307" s="41" t="s">
        <v>1512</v>
      </c>
      <c r="H1307" s="40" t="s">
        <v>9</v>
      </c>
      <c r="I1307" s="43">
        <v>12</v>
      </c>
      <c r="J1307" s="44">
        <v>43009</v>
      </c>
      <c r="K1307" s="105">
        <v>43009</v>
      </c>
      <c r="L1307" s="105">
        <v>43100</v>
      </c>
      <c r="M1307" s="42">
        <v>1</v>
      </c>
      <c r="N1307" s="48">
        <v>0</v>
      </c>
      <c r="O1307" s="111">
        <v>0.96</v>
      </c>
      <c r="P1307" s="42">
        <f t="shared" si="77"/>
        <v>0.96</v>
      </c>
      <c r="Q1307" s="42">
        <f t="shared" si="78"/>
        <v>96</v>
      </c>
      <c r="R1307" s="210"/>
      <c r="S1307" s="108"/>
      <c r="T1307" s="108"/>
      <c r="U1307" s="1"/>
      <c r="V1307" s="108"/>
      <c r="W1307" s="1"/>
      <c r="X1307" s="1"/>
      <c r="Y1307" s="99"/>
    </row>
    <row r="1308" spans="1:27" ht="45" x14ac:dyDescent="0.25">
      <c r="A1308" s="103" t="s">
        <v>1917</v>
      </c>
      <c r="B1308" s="72"/>
      <c r="C1308" s="72"/>
      <c r="D1308" s="104"/>
      <c r="E1308" s="39"/>
      <c r="F1308" s="47" t="s">
        <v>3520</v>
      </c>
      <c r="G1308" s="41" t="s">
        <v>1513</v>
      </c>
      <c r="H1308" s="40" t="s">
        <v>9</v>
      </c>
      <c r="I1308" s="43">
        <v>12</v>
      </c>
      <c r="J1308" s="44">
        <v>43009</v>
      </c>
      <c r="K1308" s="105">
        <v>43009</v>
      </c>
      <c r="L1308" s="105">
        <v>43100</v>
      </c>
      <c r="M1308" s="42">
        <v>1</v>
      </c>
      <c r="N1308" s="48">
        <v>0</v>
      </c>
      <c r="O1308" s="106">
        <v>2.1</v>
      </c>
      <c r="P1308" s="42">
        <f t="shared" si="77"/>
        <v>2.1</v>
      </c>
      <c r="Q1308" s="42">
        <f t="shared" si="78"/>
        <v>210</v>
      </c>
      <c r="R1308" s="210"/>
      <c r="S1308" s="108"/>
      <c r="T1308" s="108"/>
      <c r="U1308" s="1"/>
      <c r="V1308" s="108"/>
      <c r="W1308" s="1"/>
      <c r="X1308" s="1"/>
      <c r="Y1308" s="99"/>
    </row>
    <row r="1309" spans="1:27" ht="45" x14ac:dyDescent="0.25">
      <c r="A1309" s="103" t="s">
        <v>1917</v>
      </c>
      <c r="B1309" s="72"/>
      <c r="C1309" s="72"/>
      <c r="D1309" s="104"/>
      <c r="E1309" s="39"/>
      <c r="F1309" s="47" t="s">
        <v>3525</v>
      </c>
      <c r="G1309" s="41" t="s">
        <v>1514</v>
      </c>
      <c r="H1309" s="40" t="s">
        <v>9</v>
      </c>
      <c r="I1309" s="43">
        <v>12</v>
      </c>
      <c r="J1309" s="44">
        <v>43009</v>
      </c>
      <c r="K1309" s="105">
        <v>43009</v>
      </c>
      <c r="L1309" s="105">
        <v>43100</v>
      </c>
      <c r="M1309" s="42">
        <v>1</v>
      </c>
      <c r="N1309" s="48">
        <v>1</v>
      </c>
      <c r="O1309" s="106">
        <v>0</v>
      </c>
      <c r="P1309" s="42">
        <f t="shared" si="77"/>
        <v>1</v>
      </c>
      <c r="Q1309" s="42">
        <f t="shared" si="78"/>
        <v>100</v>
      </c>
      <c r="R1309" s="210"/>
      <c r="S1309" s="108"/>
      <c r="T1309" s="108"/>
      <c r="U1309" s="1"/>
      <c r="V1309" s="108"/>
      <c r="W1309" s="1"/>
      <c r="X1309" s="1"/>
      <c r="Y1309" s="99"/>
    </row>
    <row r="1310" spans="1:27" s="30" customFormat="1" ht="60" x14ac:dyDescent="0.25">
      <c r="A1310" s="265" t="s">
        <v>1907</v>
      </c>
      <c r="B1310" s="266">
        <v>310101</v>
      </c>
      <c r="C1310" s="129" t="s">
        <v>3345</v>
      </c>
      <c r="D1310" s="266" t="s">
        <v>3884</v>
      </c>
      <c r="E1310" s="56" t="s">
        <v>3885</v>
      </c>
      <c r="F1310" s="57" t="s">
        <v>3544</v>
      </c>
      <c r="G1310" s="56" t="s">
        <v>3886</v>
      </c>
      <c r="H1310" s="55" t="s">
        <v>9</v>
      </c>
      <c r="I1310" s="59">
        <v>12</v>
      </c>
      <c r="J1310" s="49">
        <v>43009</v>
      </c>
      <c r="K1310" s="267">
        <v>43009</v>
      </c>
      <c r="L1310" s="267">
        <v>43100</v>
      </c>
      <c r="M1310" s="58">
        <v>44</v>
      </c>
      <c r="N1310" s="60">
        <v>54</v>
      </c>
      <c r="O1310" s="194">
        <v>0</v>
      </c>
      <c r="P1310" s="58">
        <f t="shared" si="77"/>
        <v>54</v>
      </c>
      <c r="Q1310" s="42">
        <f t="shared" si="78"/>
        <v>122.72727272727273</v>
      </c>
      <c r="R1310" s="268" t="s">
        <v>8300</v>
      </c>
      <c r="S1310" s="108">
        <f>VLOOKUP(C1310,'[7]Sumado depto y gestion incorp1'!$A$2:$C$297,3,FALSE)</f>
        <v>100000000</v>
      </c>
      <c r="T1310" s="108">
        <f>VLOOKUP(C1310,'[7]Sumado depto y gestion incorp1'!$A$2:$D$297,4,FALSE)</f>
        <v>0</v>
      </c>
      <c r="U1310" s="1">
        <f>VLOOKUP(C1310,'[7]Sumado depto y gestion incorp1'!$A$2:$F$297,6,FALSE)</f>
        <v>100000000</v>
      </c>
      <c r="V1310" s="108">
        <f>VLOOKUP(C1310,'[7]Sumado depto y gestion incorp1'!$A$2:$G$297,7,FALSE)</f>
        <v>0</v>
      </c>
      <c r="W1310" s="1">
        <f t="shared" si="79"/>
        <v>100000000</v>
      </c>
      <c r="X1310" s="1">
        <f t="shared" si="80"/>
        <v>100000000</v>
      </c>
      <c r="Y1310" s="99"/>
      <c r="AA1310" s="31"/>
    </row>
    <row r="1311" spans="1:27" s="30" customFormat="1" ht="45" x14ac:dyDescent="0.25">
      <c r="A1311" s="265" t="s">
        <v>1907</v>
      </c>
      <c r="B1311" s="266"/>
      <c r="C1311" s="129"/>
      <c r="D1311" s="266"/>
      <c r="E1311" s="56"/>
      <c r="F1311" s="55" t="s">
        <v>3545</v>
      </c>
      <c r="G1311" s="56" t="s">
        <v>3887</v>
      </c>
      <c r="H1311" s="55" t="s">
        <v>9</v>
      </c>
      <c r="I1311" s="59">
        <v>12</v>
      </c>
      <c r="J1311" s="49">
        <v>43009</v>
      </c>
      <c r="K1311" s="267">
        <v>43009</v>
      </c>
      <c r="L1311" s="267">
        <v>43100</v>
      </c>
      <c r="M1311" s="58">
        <v>44</v>
      </c>
      <c r="N1311" s="60">
        <v>7</v>
      </c>
      <c r="O1311" s="194">
        <v>0</v>
      </c>
      <c r="P1311" s="58">
        <f t="shared" si="77"/>
        <v>7</v>
      </c>
      <c r="Q1311" s="42">
        <f t="shared" si="78"/>
        <v>15.909090909090908</v>
      </c>
      <c r="R1311" s="268" t="s">
        <v>8301</v>
      </c>
      <c r="S1311" s="108"/>
      <c r="T1311" s="108"/>
      <c r="U1311" s="1"/>
      <c r="V1311" s="108"/>
      <c r="W1311" s="1"/>
      <c r="X1311" s="1"/>
      <c r="Y1311" s="99"/>
      <c r="AA1311" s="31"/>
    </row>
    <row r="1312" spans="1:27" s="30" customFormat="1" ht="60" x14ac:dyDescent="0.25">
      <c r="A1312" s="265" t="s">
        <v>1907</v>
      </c>
      <c r="B1312" s="129" t="s">
        <v>3888</v>
      </c>
      <c r="C1312" s="129" t="s">
        <v>312</v>
      </c>
      <c r="D1312" s="109" t="s">
        <v>1676</v>
      </c>
      <c r="E1312" s="46" t="s">
        <v>3889</v>
      </c>
      <c r="F1312" s="57" t="s">
        <v>3546</v>
      </c>
      <c r="G1312" s="41" t="s">
        <v>313</v>
      </c>
      <c r="H1312" s="55" t="s">
        <v>9</v>
      </c>
      <c r="I1312" s="59">
        <v>12</v>
      </c>
      <c r="J1312" s="49">
        <v>43009</v>
      </c>
      <c r="K1312" s="267">
        <v>43009</v>
      </c>
      <c r="L1312" s="267">
        <v>43100</v>
      </c>
      <c r="M1312" s="58">
        <v>1</v>
      </c>
      <c r="N1312" s="61">
        <v>0.5</v>
      </c>
      <c r="O1312" s="269">
        <v>0.5</v>
      </c>
      <c r="P1312" s="58">
        <f t="shared" si="77"/>
        <v>1</v>
      </c>
      <c r="Q1312" s="42">
        <f t="shared" si="78"/>
        <v>100</v>
      </c>
      <c r="R1312" s="270"/>
      <c r="S1312" s="108">
        <f>VLOOKUP(C1312,'[7]Sumado depto y gestion incorp1'!$A$2:$C$297,3,FALSE)</f>
        <v>7798175043</v>
      </c>
      <c r="T1312" s="108">
        <f>VLOOKUP(C1312,'[7]Sumado depto y gestion incorp1'!$A$2:$D$297,4,FALSE)</f>
        <v>0</v>
      </c>
      <c r="U1312" s="1">
        <f>VLOOKUP(C1312,'[7]Sumado depto y gestion incorp1'!$A$2:$F$297,6,FALSE)</f>
        <v>3441751644</v>
      </c>
      <c r="V1312" s="108">
        <f>VLOOKUP(C1312,'[7]Sumado depto y gestion incorp1'!$A$2:$G$297,7,FALSE)</f>
        <v>0</v>
      </c>
      <c r="W1312" s="1">
        <f t="shared" si="79"/>
        <v>7798175043</v>
      </c>
      <c r="X1312" s="1">
        <f t="shared" si="80"/>
        <v>3441751644</v>
      </c>
      <c r="Y1312" s="99"/>
      <c r="AA1312" s="31"/>
    </row>
    <row r="1313" spans="1:27" s="30" customFormat="1" ht="45" x14ac:dyDescent="0.25">
      <c r="A1313" s="265" t="s">
        <v>1907</v>
      </c>
      <c r="B1313" s="129"/>
      <c r="C1313" s="129"/>
      <c r="D1313" s="109"/>
      <c r="E1313" s="46"/>
      <c r="F1313" s="57" t="s">
        <v>3520</v>
      </c>
      <c r="G1313" s="41" t="s">
        <v>314</v>
      </c>
      <c r="H1313" s="55" t="s">
        <v>9</v>
      </c>
      <c r="I1313" s="59">
        <v>12</v>
      </c>
      <c r="J1313" s="49">
        <v>43009</v>
      </c>
      <c r="K1313" s="267">
        <v>43009</v>
      </c>
      <c r="L1313" s="267">
        <v>43100</v>
      </c>
      <c r="M1313" s="58">
        <v>1</v>
      </c>
      <c r="N1313" s="61">
        <v>0.5</v>
      </c>
      <c r="O1313" s="269">
        <v>0.5</v>
      </c>
      <c r="P1313" s="58">
        <f t="shared" si="77"/>
        <v>1</v>
      </c>
      <c r="Q1313" s="42">
        <f t="shared" si="78"/>
        <v>100</v>
      </c>
      <c r="R1313" s="270"/>
      <c r="S1313" s="108"/>
      <c r="T1313" s="108"/>
      <c r="U1313" s="1"/>
      <c r="V1313" s="108"/>
      <c r="W1313" s="1"/>
      <c r="X1313" s="1"/>
      <c r="Y1313" s="99"/>
      <c r="AA1313" s="31"/>
    </row>
    <row r="1314" spans="1:27" s="30" customFormat="1" ht="45" x14ac:dyDescent="0.25">
      <c r="A1314" s="265" t="s">
        <v>1907</v>
      </c>
      <c r="B1314" s="129"/>
      <c r="C1314" s="129"/>
      <c r="D1314" s="109"/>
      <c r="E1314" s="46"/>
      <c r="F1314" s="57" t="s">
        <v>3522</v>
      </c>
      <c r="G1314" s="41" t="s">
        <v>315</v>
      </c>
      <c r="H1314" s="55" t="s">
        <v>9</v>
      </c>
      <c r="I1314" s="59">
        <v>12</v>
      </c>
      <c r="J1314" s="49">
        <v>43009</v>
      </c>
      <c r="K1314" s="267">
        <v>43009</v>
      </c>
      <c r="L1314" s="267">
        <v>43100</v>
      </c>
      <c r="M1314" s="58">
        <v>1</v>
      </c>
      <c r="N1314" s="61">
        <v>0</v>
      </c>
      <c r="O1314" s="269">
        <v>0.5</v>
      </c>
      <c r="P1314" s="58">
        <f t="shared" si="77"/>
        <v>0.5</v>
      </c>
      <c r="Q1314" s="42">
        <f t="shared" si="78"/>
        <v>50</v>
      </c>
      <c r="R1314" s="270"/>
      <c r="S1314" s="108"/>
      <c r="T1314" s="108"/>
      <c r="U1314" s="1"/>
      <c r="V1314" s="108"/>
      <c r="W1314" s="1"/>
      <c r="X1314" s="1"/>
      <c r="Y1314" s="99"/>
      <c r="AA1314" s="31"/>
    </row>
    <row r="1315" spans="1:27" s="30" customFormat="1" ht="45" x14ac:dyDescent="0.25">
      <c r="A1315" s="265" t="s">
        <v>1907</v>
      </c>
      <c r="B1315" s="129"/>
      <c r="C1315" s="129"/>
      <c r="D1315" s="109"/>
      <c r="E1315" s="46"/>
      <c r="F1315" s="57" t="s">
        <v>3523</v>
      </c>
      <c r="G1315" s="41" t="s">
        <v>8302</v>
      </c>
      <c r="H1315" s="55" t="s">
        <v>9</v>
      </c>
      <c r="I1315" s="59">
        <v>12</v>
      </c>
      <c r="J1315" s="49">
        <v>43009</v>
      </c>
      <c r="K1315" s="267">
        <v>43009</v>
      </c>
      <c r="L1315" s="267">
        <v>43100</v>
      </c>
      <c r="M1315" s="58">
        <v>1</v>
      </c>
      <c r="N1315" s="61">
        <v>0</v>
      </c>
      <c r="O1315" s="269">
        <v>0</v>
      </c>
      <c r="P1315" s="58">
        <f t="shared" si="77"/>
        <v>0</v>
      </c>
      <c r="Q1315" s="42">
        <f t="shared" si="78"/>
        <v>0</v>
      </c>
      <c r="R1315" s="270"/>
      <c r="S1315" s="108"/>
      <c r="T1315" s="108"/>
      <c r="U1315" s="1"/>
      <c r="V1315" s="108"/>
      <c r="W1315" s="1"/>
      <c r="X1315" s="1"/>
      <c r="Y1315" s="99"/>
      <c r="AA1315" s="31"/>
    </row>
    <row r="1316" spans="1:27" s="30" customFormat="1" ht="60" x14ac:dyDescent="0.25">
      <c r="A1316" s="265" t="s">
        <v>1907</v>
      </c>
      <c r="B1316" s="129" t="s">
        <v>3890</v>
      </c>
      <c r="C1316" s="129" t="s">
        <v>328</v>
      </c>
      <c r="D1316" s="109" t="s">
        <v>1678</v>
      </c>
      <c r="E1316" s="46" t="s">
        <v>3891</v>
      </c>
      <c r="F1316" s="57" t="s">
        <v>3537</v>
      </c>
      <c r="G1316" s="41" t="s">
        <v>329</v>
      </c>
      <c r="H1316" s="55" t="s">
        <v>330</v>
      </c>
      <c r="I1316" s="59">
        <v>12</v>
      </c>
      <c r="J1316" s="49">
        <v>43009</v>
      </c>
      <c r="K1316" s="267">
        <v>43009</v>
      </c>
      <c r="L1316" s="267">
        <v>43100</v>
      </c>
      <c r="M1316" s="58">
        <v>10000</v>
      </c>
      <c r="N1316" s="60">
        <v>0</v>
      </c>
      <c r="O1316" s="194">
        <v>0</v>
      </c>
      <c r="P1316" s="58">
        <f t="shared" ref="P1316:P1379" si="81">N1316+O1316</f>
        <v>0</v>
      </c>
      <c r="Q1316" s="42">
        <f t="shared" si="78"/>
        <v>0</v>
      </c>
      <c r="R1316" s="271"/>
      <c r="S1316" s="108">
        <f>VLOOKUP(C1316,'[7]Sumado depto y gestion incorp1'!$A$2:$C$297,3,FALSE)</f>
        <v>4769090134</v>
      </c>
      <c r="T1316" s="108">
        <f>VLOOKUP(C1316,'[7]Sumado depto y gestion incorp1'!$A$2:$D$297,4,FALSE)</f>
        <v>0</v>
      </c>
      <c r="U1316" s="1">
        <f>VLOOKUP(C1316,'[7]Sumado depto y gestion incorp1'!$A$2:$F$297,6,FALSE)</f>
        <v>3859201739</v>
      </c>
      <c r="V1316" s="108">
        <f>VLOOKUP(C1316,'[7]Sumado depto y gestion incorp1'!$A$2:$G$297,7,FALSE)</f>
        <v>0</v>
      </c>
      <c r="W1316" s="1">
        <f t="shared" si="79"/>
        <v>4769090134</v>
      </c>
      <c r="X1316" s="1">
        <f t="shared" si="80"/>
        <v>3859201739</v>
      </c>
      <c r="Y1316" s="99"/>
      <c r="AA1316" s="31"/>
    </row>
    <row r="1317" spans="1:27" s="30" customFormat="1" ht="45" x14ac:dyDescent="0.25">
      <c r="A1317" s="265" t="s">
        <v>1907</v>
      </c>
      <c r="B1317" s="129"/>
      <c r="C1317" s="129"/>
      <c r="D1317" s="109"/>
      <c r="E1317" s="46"/>
      <c r="F1317" s="57" t="s">
        <v>3518</v>
      </c>
      <c r="G1317" s="41" t="s">
        <v>3892</v>
      </c>
      <c r="H1317" s="55" t="s">
        <v>3521</v>
      </c>
      <c r="I1317" s="59">
        <v>12</v>
      </c>
      <c r="J1317" s="49">
        <v>43009</v>
      </c>
      <c r="K1317" s="267">
        <v>43009</v>
      </c>
      <c r="L1317" s="267">
        <v>43100</v>
      </c>
      <c r="M1317" s="58">
        <v>1</v>
      </c>
      <c r="N1317" s="60">
        <v>0</v>
      </c>
      <c r="O1317" s="194">
        <v>0</v>
      </c>
      <c r="P1317" s="58">
        <f t="shared" si="81"/>
        <v>0</v>
      </c>
      <c r="Q1317" s="42">
        <f t="shared" si="78"/>
        <v>0</v>
      </c>
      <c r="R1317" s="271"/>
      <c r="S1317" s="108"/>
      <c r="T1317" s="108"/>
      <c r="U1317" s="1"/>
      <c r="V1317" s="108"/>
      <c r="W1317" s="1"/>
      <c r="X1317" s="1"/>
      <c r="Y1317" s="99"/>
      <c r="AA1317" s="31"/>
    </row>
    <row r="1318" spans="1:27" s="30" customFormat="1" ht="45" x14ac:dyDescent="0.25">
      <c r="A1318" s="265" t="s">
        <v>1907</v>
      </c>
      <c r="B1318" s="129"/>
      <c r="C1318" s="129"/>
      <c r="D1318" s="109"/>
      <c r="E1318" s="46"/>
      <c r="F1318" s="57" t="s">
        <v>3519</v>
      </c>
      <c r="G1318" s="41" t="s">
        <v>3893</v>
      </c>
      <c r="H1318" s="55" t="s">
        <v>3521</v>
      </c>
      <c r="I1318" s="59">
        <v>12</v>
      </c>
      <c r="J1318" s="49">
        <v>43009</v>
      </c>
      <c r="K1318" s="267">
        <v>43009</v>
      </c>
      <c r="L1318" s="267">
        <v>43100</v>
      </c>
      <c r="M1318" s="58">
        <v>1</v>
      </c>
      <c r="N1318" s="60">
        <v>1</v>
      </c>
      <c r="O1318" s="194">
        <v>0</v>
      </c>
      <c r="P1318" s="58">
        <f t="shared" si="81"/>
        <v>1</v>
      </c>
      <c r="Q1318" s="42">
        <f t="shared" si="78"/>
        <v>100</v>
      </c>
      <c r="R1318" s="271"/>
      <c r="S1318" s="108"/>
      <c r="T1318" s="108"/>
      <c r="U1318" s="1"/>
      <c r="V1318" s="108"/>
      <c r="W1318" s="1"/>
      <c r="X1318" s="1"/>
      <c r="Y1318" s="99"/>
      <c r="AA1318" s="31"/>
    </row>
    <row r="1319" spans="1:27" s="30" customFormat="1" ht="45" x14ac:dyDescent="0.25">
      <c r="A1319" s="265" t="s">
        <v>1907</v>
      </c>
      <c r="B1319" s="129" t="s">
        <v>3894</v>
      </c>
      <c r="C1319" s="129" t="s">
        <v>355</v>
      </c>
      <c r="D1319" s="109" t="s">
        <v>1877</v>
      </c>
      <c r="E1319" s="46" t="s">
        <v>3895</v>
      </c>
      <c r="F1319" s="57" t="s">
        <v>3517</v>
      </c>
      <c r="G1319" s="41" t="s">
        <v>356</v>
      </c>
      <c r="H1319" s="55" t="s">
        <v>9</v>
      </c>
      <c r="I1319" s="59">
        <v>12</v>
      </c>
      <c r="J1319" s="49">
        <v>43009</v>
      </c>
      <c r="K1319" s="267">
        <v>43009</v>
      </c>
      <c r="L1319" s="267">
        <v>43100</v>
      </c>
      <c r="M1319" s="58">
        <v>3</v>
      </c>
      <c r="N1319" s="61">
        <v>2</v>
      </c>
      <c r="O1319" s="194">
        <v>1</v>
      </c>
      <c r="P1319" s="58">
        <f t="shared" si="81"/>
        <v>3</v>
      </c>
      <c r="Q1319" s="42">
        <f t="shared" si="78"/>
        <v>100</v>
      </c>
      <c r="R1319" s="271"/>
      <c r="S1319" s="108">
        <f>VLOOKUP(C1319,'[7]Sumado depto y gestion incorp1'!$A$2:$C$297,3,FALSE)</f>
        <v>617517903</v>
      </c>
      <c r="T1319" s="108">
        <f>VLOOKUP(C1319,'[7]Sumado depto y gestion incorp1'!$A$2:$D$297,4,FALSE)</f>
        <v>0</v>
      </c>
      <c r="U1319" s="1">
        <f>VLOOKUP(C1319,'[7]Sumado depto y gestion incorp1'!$A$2:$F$297,6,FALSE)</f>
        <v>31487400</v>
      </c>
      <c r="V1319" s="108">
        <f>VLOOKUP(C1319,'[7]Sumado depto y gestion incorp1'!$A$2:$G$297,7,FALSE)</f>
        <v>0</v>
      </c>
      <c r="W1319" s="1">
        <f t="shared" si="79"/>
        <v>617517903</v>
      </c>
      <c r="X1319" s="1">
        <f t="shared" si="80"/>
        <v>31487400</v>
      </c>
      <c r="Y1319" s="99"/>
      <c r="AA1319" s="31"/>
    </row>
    <row r="1320" spans="1:27" s="30" customFormat="1" ht="45" x14ac:dyDescent="0.25">
      <c r="A1320" s="265" t="s">
        <v>1907</v>
      </c>
      <c r="B1320" s="129"/>
      <c r="C1320" s="129"/>
      <c r="D1320" s="109"/>
      <c r="E1320" s="46"/>
      <c r="F1320" s="57" t="s">
        <v>3518</v>
      </c>
      <c r="G1320" s="41" t="s">
        <v>357</v>
      </c>
      <c r="H1320" s="55" t="s">
        <v>9</v>
      </c>
      <c r="I1320" s="59">
        <v>12</v>
      </c>
      <c r="J1320" s="49">
        <v>43009</v>
      </c>
      <c r="K1320" s="267">
        <v>43009</v>
      </c>
      <c r="L1320" s="267">
        <v>43100</v>
      </c>
      <c r="M1320" s="58">
        <v>2</v>
      </c>
      <c r="N1320" s="61">
        <v>0</v>
      </c>
      <c r="O1320" s="194"/>
      <c r="P1320" s="58">
        <f t="shared" si="81"/>
        <v>0</v>
      </c>
      <c r="Q1320" s="42">
        <f t="shared" si="78"/>
        <v>0</v>
      </c>
      <c r="R1320" s="272"/>
      <c r="S1320" s="108"/>
      <c r="T1320" s="108"/>
      <c r="U1320" s="1"/>
      <c r="V1320" s="108"/>
      <c r="W1320" s="1"/>
      <c r="X1320" s="1"/>
      <c r="Y1320" s="99"/>
      <c r="AA1320" s="31"/>
    </row>
    <row r="1321" spans="1:27" s="30" customFormat="1" ht="45" x14ac:dyDescent="0.25">
      <c r="A1321" s="265" t="s">
        <v>1907</v>
      </c>
      <c r="B1321" s="129"/>
      <c r="C1321" s="129"/>
      <c r="D1321" s="109"/>
      <c r="E1321" s="46"/>
      <c r="F1321" s="57" t="s">
        <v>3519</v>
      </c>
      <c r="G1321" s="41" t="s">
        <v>358</v>
      </c>
      <c r="H1321" s="55" t="s">
        <v>9</v>
      </c>
      <c r="I1321" s="59">
        <v>12</v>
      </c>
      <c r="J1321" s="49">
        <v>43009</v>
      </c>
      <c r="K1321" s="267">
        <v>43009</v>
      </c>
      <c r="L1321" s="267">
        <v>43100</v>
      </c>
      <c r="M1321" s="58">
        <v>1</v>
      </c>
      <c r="N1321" s="61">
        <v>0</v>
      </c>
      <c r="O1321" s="194"/>
      <c r="P1321" s="58">
        <f t="shared" si="81"/>
        <v>0</v>
      </c>
      <c r="Q1321" s="42">
        <f t="shared" si="78"/>
        <v>0</v>
      </c>
      <c r="R1321" s="272"/>
      <c r="S1321" s="108"/>
      <c r="T1321" s="108"/>
      <c r="U1321" s="1"/>
      <c r="V1321" s="108"/>
      <c r="W1321" s="1"/>
      <c r="X1321" s="1"/>
      <c r="Y1321" s="99"/>
      <c r="AA1321" s="31"/>
    </row>
    <row r="1322" spans="1:27" s="30" customFormat="1" ht="60" x14ac:dyDescent="0.25">
      <c r="A1322" s="265" t="s">
        <v>1907</v>
      </c>
      <c r="B1322" s="129" t="s">
        <v>3896</v>
      </c>
      <c r="C1322" s="129" t="s">
        <v>349</v>
      </c>
      <c r="D1322" s="109" t="s">
        <v>380</v>
      </c>
      <c r="E1322" s="46" t="s">
        <v>3897</v>
      </c>
      <c r="F1322" s="57" t="s">
        <v>3519</v>
      </c>
      <c r="G1322" s="41" t="s">
        <v>350</v>
      </c>
      <c r="H1322" s="55" t="s">
        <v>9</v>
      </c>
      <c r="I1322" s="59">
        <v>12</v>
      </c>
      <c r="J1322" s="49">
        <v>43009</v>
      </c>
      <c r="K1322" s="267">
        <v>43009</v>
      </c>
      <c r="L1322" s="267">
        <v>43100</v>
      </c>
      <c r="M1322" s="58">
        <v>150</v>
      </c>
      <c r="N1322" s="60">
        <v>20</v>
      </c>
      <c r="O1322" s="273">
        <v>173</v>
      </c>
      <c r="P1322" s="58">
        <f t="shared" si="81"/>
        <v>193</v>
      </c>
      <c r="Q1322" s="42">
        <f t="shared" si="78"/>
        <v>128.66666666666666</v>
      </c>
      <c r="R1322" s="274"/>
      <c r="S1322" s="108">
        <f>VLOOKUP(C1322,'[7]Sumado depto y gestion incorp1'!$A$2:$C$297,3,FALSE)</f>
        <v>406000000</v>
      </c>
      <c r="T1322" s="108">
        <f>VLOOKUP(C1322,'[7]Sumado depto y gestion incorp1'!$A$2:$D$297,4,FALSE)</f>
        <v>0</v>
      </c>
      <c r="U1322" s="1">
        <f>VLOOKUP(C1322,'[7]Sumado depto y gestion incorp1'!$A$2:$F$297,6,FALSE)</f>
        <v>267278170</v>
      </c>
      <c r="V1322" s="108">
        <f>VLOOKUP(C1322,'[7]Sumado depto y gestion incorp1'!$A$2:$G$297,7,FALSE)</f>
        <v>0</v>
      </c>
      <c r="W1322" s="1">
        <f t="shared" si="79"/>
        <v>406000000</v>
      </c>
      <c r="X1322" s="1">
        <f t="shared" si="80"/>
        <v>267278170</v>
      </c>
      <c r="Y1322" s="99"/>
      <c r="AA1322" s="31"/>
    </row>
    <row r="1323" spans="1:27" s="30" customFormat="1" ht="45" x14ac:dyDescent="0.25">
      <c r="A1323" s="265" t="s">
        <v>1907</v>
      </c>
      <c r="B1323" s="129"/>
      <c r="C1323" s="129"/>
      <c r="D1323" s="109"/>
      <c r="E1323" s="46"/>
      <c r="F1323" s="57" t="s">
        <v>3544</v>
      </c>
      <c r="G1323" s="41" t="s">
        <v>351</v>
      </c>
      <c r="H1323" s="55" t="s">
        <v>9</v>
      </c>
      <c r="I1323" s="59">
        <v>12</v>
      </c>
      <c r="J1323" s="49">
        <v>43009</v>
      </c>
      <c r="K1323" s="267">
        <v>43009</v>
      </c>
      <c r="L1323" s="267">
        <v>43100</v>
      </c>
      <c r="M1323" s="58">
        <v>3</v>
      </c>
      <c r="N1323" s="60">
        <v>0</v>
      </c>
      <c r="O1323" s="275">
        <v>5</v>
      </c>
      <c r="P1323" s="58">
        <f t="shared" si="81"/>
        <v>5</v>
      </c>
      <c r="Q1323" s="42">
        <f t="shared" si="78"/>
        <v>166.66666666666669</v>
      </c>
      <c r="R1323" s="274"/>
      <c r="S1323" s="108"/>
      <c r="T1323" s="108"/>
      <c r="U1323" s="1"/>
      <c r="V1323" s="108"/>
      <c r="W1323" s="1"/>
      <c r="X1323" s="1"/>
      <c r="Y1323" s="99"/>
      <c r="AA1323" s="31"/>
    </row>
    <row r="1324" spans="1:27" s="30" customFormat="1" ht="45" x14ac:dyDescent="0.25">
      <c r="A1324" s="265" t="s">
        <v>1907</v>
      </c>
      <c r="B1324" s="129"/>
      <c r="C1324" s="129"/>
      <c r="D1324" s="109"/>
      <c r="E1324" s="46"/>
      <c r="F1324" s="57" t="s">
        <v>3545</v>
      </c>
      <c r="G1324" s="41" t="s">
        <v>352</v>
      </c>
      <c r="H1324" s="55" t="s">
        <v>9</v>
      </c>
      <c r="I1324" s="59">
        <v>12</v>
      </c>
      <c r="J1324" s="49">
        <v>43009</v>
      </c>
      <c r="K1324" s="267">
        <v>43009</v>
      </c>
      <c r="L1324" s="267">
        <v>43100</v>
      </c>
      <c r="M1324" s="58">
        <v>150</v>
      </c>
      <c r="N1324" s="60">
        <v>20</v>
      </c>
      <c r="O1324" s="273"/>
      <c r="P1324" s="58">
        <f t="shared" si="81"/>
        <v>20</v>
      </c>
      <c r="Q1324" s="42">
        <f t="shared" si="78"/>
        <v>13.333333333333334</v>
      </c>
      <c r="R1324" s="274"/>
      <c r="S1324" s="108"/>
      <c r="T1324" s="108"/>
      <c r="U1324" s="1"/>
      <c r="V1324" s="108"/>
      <c r="W1324" s="1"/>
      <c r="X1324" s="1"/>
      <c r="Y1324" s="99"/>
      <c r="AA1324" s="31"/>
    </row>
    <row r="1325" spans="1:27" s="30" customFormat="1" ht="45" x14ac:dyDescent="0.25">
      <c r="A1325" s="265" t="s">
        <v>1907</v>
      </c>
      <c r="B1325" s="129"/>
      <c r="C1325" s="129"/>
      <c r="D1325" s="109"/>
      <c r="E1325" s="46"/>
      <c r="F1325" s="57" t="s">
        <v>3546</v>
      </c>
      <c r="G1325" s="41" t="s">
        <v>353</v>
      </c>
      <c r="H1325" s="55" t="s">
        <v>20</v>
      </c>
      <c r="I1325" s="59">
        <v>12</v>
      </c>
      <c r="J1325" s="49">
        <v>43009</v>
      </c>
      <c r="K1325" s="267">
        <v>43009</v>
      </c>
      <c r="L1325" s="267">
        <v>43100</v>
      </c>
      <c r="M1325" s="58">
        <v>20</v>
      </c>
      <c r="N1325" s="276">
        <v>200</v>
      </c>
      <c r="O1325" s="273"/>
      <c r="P1325" s="58">
        <f t="shared" si="81"/>
        <v>200</v>
      </c>
      <c r="Q1325" s="42">
        <f t="shared" si="78"/>
        <v>1000</v>
      </c>
      <c r="R1325" s="274"/>
      <c r="S1325" s="108"/>
      <c r="T1325" s="108"/>
      <c r="U1325" s="1"/>
      <c r="V1325" s="108"/>
      <c r="W1325" s="1"/>
      <c r="X1325" s="1"/>
      <c r="Y1325" s="99"/>
      <c r="AA1325" s="31"/>
    </row>
    <row r="1326" spans="1:27" s="30" customFormat="1" ht="45" x14ac:dyDescent="0.25">
      <c r="A1326" s="265" t="s">
        <v>1907</v>
      </c>
      <c r="B1326" s="129"/>
      <c r="C1326" s="129"/>
      <c r="D1326" s="109"/>
      <c r="E1326" s="46"/>
      <c r="F1326" s="57" t="s">
        <v>3520</v>
      </c>
      <c r="G1326" s="41" t="s">
        <v>354</v>
      </c>
      <c r="H1326" s="55" t="s">
        <v>9</v>
      </c>
      <c r="I1326" s="59">
        <v>12</v>
      </c>
      <c r="J1326" s="49">
        <v>43009</v>
      </c>
      <c r="K1326" s="267">
        <v>43009</v>
      </c>
      <c r="L1326" s="267">
        <v>43100</v>
      </c>
      <c r="M1326" s="58">
        <v>2</v>
      </c>
      <c r="N1326" s="60">
        <v>3</v>
      </c>
      <c r="O1326" s="273">
        <v>2</v>
      </c>
      <c r="P1326" s="58">
        <f t="shared" si="81"/>
        <v>5</v>
      </c>
      <c r="Q1326" s="42">
        <f t="shared" si="78"/>
        <v>250</v>
      </c>
      <c r="R1326" s="274"/>
      <c r="S1326" s="108"/>
      <c r="T1326" s="108"/>
      <c r="U1326" s="1"/>
      <c r="V1326" s="108"/>
      <c r="W1326" s="1"/>
      <c r="X1326" s="1"/>
      <c r="Y1326" s="99"/>
      <c r="AA1326" s="31"/>
    </row>
    <row r="1327" spans="1:27" s="30" customFormat="1" ht="45" x14ac:dyDescent="0.25">
      <c r="A1327" s="265" t="s">
        <v>1907</v>
      </c>
      <c r="B1327" s="129" t="s">
        <v>3896</v>
      </c>
      <c r="C1327" s="129" t="s">
        <v>321</v>
      </c>
      <c r="D1327" s="109" t="s">
        <v>363</v>
      </c>
      <c r="E1327" s="46" t="s">
        <v>3898</v>
      </c>
      <c r="F1327" s="57" t="s">
        <v>3544</v>
      </c>
      <c r="G1327" s="41" t="s">
        <v>322</v>
      </c>
      <c r="H1327" s="55" t="s">
        <v>9</v>
      </c>
      <c r="I1327" s="59">
        <v>12</v>
      </c>
      <c r="J1327" s="49">
        <v>43009</v>
      </c>
      <c r="K1327" s="267">
        <v>43009</v>
      </c>
      <c r="L1327" s="267">
        <v>43100</v>
      </c>
      <c r="M1327" s="58">
        <v>23</v>
      </c>
      <c r="N1327" s="60">
        <v>0</v>
      </c>
      <c r="O1327" s="273"/>
      <c r="P1327" s="58">
        <f t="shared" si="81"/>
        <v>0</v>
      </c>
      <c r="Q1327" s="42">
        <f t="shared" si="78"/>
        <v>0</v>
      </c>
      <c r="R1327" s="274"/>
      <c r="S1327" s="108">
        <f>VLOOKUP(C1327,'[7]Sumado depto y gestion incorp1'!$A$2:$C$297,3,FALSE)</f>
        <v>650000000</v>
      </c>
      <c r="T1327" s="108">
        <f>VLOOKUP(C1327,'[7]Sumado depto y gestion incorp1'!$A$2:$D$297,4,FALSE)</f>
        <v>0</v>
      </c>
      <c r="U1327" s="1">
        <f>VLOOKUP(C1327,'[7]Sumado depto y gestion incorp1'!$A$2:$F$297,6,FALSE)</f>
        <v>488142311</v>
      </c>
      <c r="V1327" s="108">
        <f>VLOOKUP(C1327,'[7]Sumado depto y gestion incorp1'!$A$2:$G$297,7,FALSE)</f>
        <v>0</v>
      </c>
      <c r="W1327" s="1">
        <f t="shared" si="79"/>
        <v>650000000</v>
      </c>
      <c r="X1327" s="1">
        <f t="shared" si="80"/>
        <v>488142311</v>
      </c>
      <c r="Y1327" s="99"/>
      <c r="AA1327" s="31"/>
    </row>
    <row r="1328" spans="1:27" s="30" customFormat="1" ht="45" x14ac:dyDescent="0.25">
      <c r="A1328" s="265" t="s">
        <v>1907</v>
      </c>
      <c r="B1328" s="129"/>
      <c r="C1328" s="129"/>
      <c r="D1328" s="109"/>
      <c r="E1328" s="46"/>
      <c r="F1328" s="57" t="s">
        <v>3545</v>
      </c>
      <c r="G1328" s="41" t="s">
        <v>323</v>
      </c>
      <c r="H1328" s="55" t="s">
        <v>9</v>
      </c>
      <c r="I1328" s="59">
        <v>12</v>
      </c>
      <c r="J1328" s="49">
        <v>43009</v>
      </c>
      <c r="K1328" s="267">
        <v>43009</v>
      </c>
      <c r="L1328" s="267">
        <v>43100</v>
      </c>
      <c r="M1328" s="58">
        <v>15</v>
      </c>
      <c r="N1328" s="60">
        <v>0</v>
      </c>
      <c r="O1328" s="273">
        <v>12</v>
      </c>
      <c r="P1328" s="58">
        <f t="shared" si="81"/>
        <v>12</v>
      </c>
      <c r="Q1328" s="42">
        <f t="shared" si="78"/>
        <v>80</v>
      </c>
      <c r="R1328" s="274"/>
      <c r="S1328" s="108"/>
      <c r="T1328" s="108"/>
      <c r="U1328" s="1"/>
      <c r="V1328" s="108"/>
      <c r="W1328" s="1"/>
      <c r="X1328" s="1"/>
      <c r="Y1328" s="99"/>
      <c r="AA1328" s="31"/>
    </row>
    <row r="1329" spans="1:27" s="30" customFormat="1" ht="45" x14ac:dyDescent="0.25">
      <c r="A1329" s="265" t="s">
        <v>1907</v>
      </c>
      <c r="B1329" s="129"/>
      <c r="C1329" s="129"/>
      <c r="D1329" s="109"/>
      <c r="E1329" s="46"/>
      <c r="F1329" s="57" t="s">
        <v>3546</v>
      </c>
      <c r="G1329" s="41" t="s">
        <v>324</v>
      </c>
      <c r="H1329" s="55" t="s">
        <v>9</v>
      </c>
      <c r="I1329" s="59">
        <v>12</v>
      </c>
      <c r="J1329" s="49">
        <v>43009</v>
      </c>
      <c r="K1329" s="267">
        <v>43009</v>
      </c>
      <c r="L1329" s="267">
        <v>43100</v>
      </c>
      <c r="M1329" s="58">
        <v>12</v>
      </c>
      <c r="N1329" s="60">
        <v>0</v>
      </c>
      <c r="O1329" s="273">
        <v>18</v>
      </c>
      <c r="P1329" s="58">
        <f t="shared" si="81"/>
        <v>18</v>
      </c>
      <c r="Q1329" s="42">
        <f t="shared" si="78"/>
        <v>150</v>
      </c>
      <c r="R1329" s="274"/>
      <c r="S1329" s="108"/>
      <c r="T1329" s="108"/>
      <c r="U1329" s="1"/>
      <c r="V1329" s="108"/>
      <c r="W1329" s="1"/>
      <c r="X1329" s="1"/>
      <c r="Y1329" s="99"/>
      <c r="AA1329" s="31"/>
    </row>
    <row r="1330" spans="1:27" s="30" customFormat="1" ht="45" x14ac:dyDescent="0.25">
      <c r="A1330" s="265" t="s">
        <v>1907</v>
      </c>
      <c r="B1330" s="129"/>
      <c r="C1330" s="129"/>
      <c r="D1330" s="109"/>
      <c r="E1330" s="46"/>
      <c r="F1330" s="57" t="s">
        <v>3520</v>
      </c>
      <c r="G1330" s="41" t="s">
        <v>325</v>
      </c>
      <c r="H1330" s="55" t="s">
        <v>9</v>
      </c>
      <c r="I1330" s="59">
        <v>12</v>
      </c>
      <c r="J1330" s="49">
        <v>43009</v>
      </c>
      <c r="K1330" s="267">
        <v>43009</v>
      </c>
      <c r="L1330" s="267">
        <v>43100</v>
      </c>
      <c r="M1330" s="58">
        <v>23</v>
      </c>
      <c r="N1330" s="60">
        <v>0</v>
      </c>
      <c r="O1330" s="273"/>
      <c r="P1330" s="58">
        <f t="shared" si="81"/>
        <v>0</v>
      </c>
      <c r="Q1330" s="42">
        <f t="shared" si="78"/>
        <v>0</v>
      </c>
      <c r="R1330" s="274"/>
      <c r="S1330" s="108"/>
      <c r="T1330" s="108"/>
      <c r="U1330" s="1"/>
      <c r="V1330" s="108"/>
      <c r="W1330" s="1"/>
      <c r="X1330" s="1"/>
      <c r="Y1330" s="99"/>
      <c r="AA1330" s="31"/>
    </row>
    <row r="1331" spans="1:27" s="30" customFormat="1" ht="45" x14ac:dyDescent="0.25">
      <c r="A1331" s="265" t="s">
        <v>1907</v>
      </c>
      <c r="B1331" s="129"/>
      <c r="C1331" s="129"/>
      <c r="D1331" s="109"/>
      <c r="E1331" s="46"/>
      <c r="F1331" s="57" t="s">
        <v>3522</v>
      </c>
      <c r="G1331" s="41" t="s">
        <v>326</v>
      </c>
      <c r="H1331" s="55" t="s">
        <v>9</v>
      </c>
      <c r="I1331" s="59">
        <v>12</v>
      </c>
      <c r="J1331" s="49">
        <v>43009</v>
      </c>
      <c r="K1331" s="267">
        <v>43009</v>
      </c>
      <c r="L1331" s="267">
        <v>43100</v>
      </c>
      <c r="M1331" s="58">
        <v>12</v>
      </c>
      <c r="N1331" s="60">
        <v>0</v>
      </c>
      <c r="O1331" s="273"/>
      <c r="P1331" s="58">
        <f t="shared" si="81"/>
        <v>0</v>
      </c>
      <c r="Q1331" s="42">
        <f t="shared" si="78"/>
        <v>0</v>
      </c>
      <c r="R1331" s="274"/>
      <c r="S1331" s="108"/>
      <c r="T1331" s="108"/>
      <c r="U1331" s="1"/>
      <c r="V1331" s="108"/>
      <c r="W1331" s="1"/>
      <c r="X1331" s="1"/>
      <c r="Y1331" s="99"/>
      <c r="AA1331" s="31"/>
    </row>
    <row r="1332" spans="1:27" s="30" customFormat="1" ht="45" x14ac:dyDescent="0.25">
      <c r="A1332" s="265" t="s">
        <v>1907</v>
      </c>
      <c r="B1332" s="129"/>
      <c r="C1332" s="129"/>
      <c r="D1332" s="109"/>
      <c r="E1332" s="46"/>
      <c r="F1332" s="57" t="s">
        <v>3523</v>
      </c>
      <c r="G1332" s="41" t="s">
        <v>327</v>
      </c>
      <c r="H1332" s="55" t="s">
        <v>9</v>
      </c>
      <c r="I1332" s="59">
        <v>12</v>
      </c>
      <c r="J1332" s="49">
        <v>43009</v>
      </c>
      <c r="K1332" s="267">
        <v>43009</v>
      </c>
      <c r="L1332" s="267">
        <v>43100</v>
      </c>
      <c r="M1332" s="58">
        <v>15</v>
      </c>
      <c r="N1332" s="60">
        <v>0</v>
      </c>
      <c r="O1332" s="273"/>
      <c r="P1332" s="58">
        <f t="shared" si="81"/>
        <v>0</v>
      </c>
      <c r="Q1332" s="42">
        <f t="shared" si="78"/>
        <v>0</v>
      </c>
      <c r="R1332" s="274"/>
      <c r="S1332" s="108"/>
      <c r="T1332" s="108"/>
      <c r="U1332" s="1"/>
      <c r="V1332" s="108"/>
      <c r="W1332" s="1"/>
      <c r="X1332" s="1"/>
      <c r="Y1332" s="99"/>
      <c r="AA1332" s="31"/>
    </row>
    <row r="1333" spans="1:27" s="30" customFormat="1" ht="45" x14ac:dyDescent="0.25">
      <c r="A1333" s="265" t="s">
        <v>1907</v>
      </c>
      <c r="B1333" s="129" t="s">
        <v>3890</v>
      </c>
      <c r="C1333" s="129" t="s">
        <v>343</v>
      </c>
      <c r="D1333" s="109" t="s">
        <v>1680</v>
      </c>
      <c r="E1333" s="46" t="s">
        <v>3899</v>
      </c>
      <c r="F1333" s="57" t="s">
        <v>3518</v>
      </c>
      <c r="G1333" s="41" t="s">
        <v>344</v>
      </c>
      <c r="H1333" s="55" t="s">
        <v>9</v>
      </c>
      <c r="I1333" s="59">
        <v>12</v>
      </c>
      <c r="J1333" s="49">
        <v>43009</v>
      </c>
      <c r="K1333" s="267">
        <v>43009</v>
      </c>
      <c r="L1333" s="267">
        <v>43100</v>
      </c>
      <c r="M1333" s="58">
        <v>9</v>
      </c>
      <c r="N1333" s="60">
        <v>5</v>
      </c>
      <c r="O1333" s="194">
        <v>0</v>
      </c>
      <c r="P1333" s="58">
        <f t="shared" si="81"/>
        <v>5</v>
      </c>
      <c r="Q1333" s="42">
        <f t="shared" si="78"/>
        <v>55.555555555555557</v>
      </c>
      <c r="R1333" s="268" t="s">
        <v>8303</v>
      </c>
      <c r="S1333" s="108">
        <f>VLOOKUP(C1333,'[7]Sumado depto y gestion incorp1'!$A$2:$C$297,3,FALSE)</f>
        <v>1750000000</v>
      </c>
      <c r="T1333" s="108">
        <f>VLOOKUP(C1333,'[7]Sumado depto y gestion incorp1'!$A$2:$D$297,4,FALSE)</f>
        <v>0</v>
      </c>
      <c r="U1333" s="1">
        <f>VLOOKUP(C1333,'[7]Sumado depto y gestion incorp1'!$A$2:$F$297,6,FALSE)</f>
        <v>1555832942</v>
      </c>
      <c r="V1333" s="108">
        <f>VLOOKUP(C1333,'[7]Sumado depto y gestion incorp1'!$A$2:$G$297,7,FALSE)</f>
        <v>0</v>
      </c>
      <c r="W1333" s="1">
        <f t="shared" si="79"/>
        <v>1750000000</v>
      </c>
      <c r="X1333" s="1">
        <f t="shared" si="80"/>
        <v>1555832942</v>
      </c>
      <c r="Y1333" s="99"/>
      <c r="AA1333" s="31"/>
    </row>
    <row r="1334" spans="1:27" s="30" customFormat="1" ht="45" x14ac:dyDescent="0.25">
      <c r="A1334" s="265" t="s">
        <v>1907</v>
      </c>
      <c r="B1334" s="129"/>
      <c r="C1334" s="129"/>
      <c r="D1334" s="109"/>
      <c r="E1334" s="46"/>
      <c r="F1334" s="57" t="s">
        <v>3519</v>
      </c>
      <c r="G1334" s="41" t="s">
        <v>345</v>
      </c>
      <c r="H1334" s="55" t="s">
        <v>9</v>
      </c>
      <c r="I1334" s="59">
        <v>12</v>
      </c>
      <c r="J1334" s="49">
        <v>43009</v>
      </c>
      <c r="K1334" s="267">
        <v>43009</v>
      </c>
      <c r="L1334" s="267">
        <v>43100</v>
      </c>
      <c r="M1334" s="58">
        <v>34</v>
      </c>
      <c r="N1334" s="60">
        <v>0</v>
      </c>
      <c r="O1334" s="194">
        <v>0</v>
      </c>
      <c r="P1334" s="58">
        <f t="shared" si="81"/>
        <v>0</v>
      </c>
      <c r="Q1334" s="42">
        <f t="shared" si="78"/>
        <v>0</v>
      </c>
      <c r="R1334" s="268"/>
      <c r="S1334" s="108"/>
      <c r="T1334" s="108"/>
      <c r="U1334" s="1"/>
      <c r="V1334" s="108"/>
      <c r="W1334" s="1"/>
      <c r="X1334" s="1"/>
      <c r="Y1334" s="99"/>
      <c r="AA1334" s="31"/>
    </row>
    <row r="1335" spans="1:27" s="30" customFormat="1" ht="120" x14ac:dyDescent="0.25">
      <c r="A1335" s="265" t="s">
        <v>1907</v>
      </c>
      <c r="B1335" s="129"/>
      <c r="C1335" s="129"/>
      <c r="D1335" s="109"/>
      <c r="E1335" s="46"/>
      <c r="F1335" s="57" t="s">
        <v>3544</v>
      </c>
      <c r="G1335" s="41" t="s">
        <v>346</v>
      </c>
      <c r="H1335" s="55" t="s">
        <v>9</v>
      </c>
      <c r="I1335" s="59">
        <v>12</v>
      </c>
      <c r="J1335" s="49">
        <v>43009</v>
      </c>
      <c r="K1335" s="267">
        <v>43009</v>
      </c>
      <c r="L1335" s="267">
        <v>43100</v>
      </c>
      <c r="M1335" s="58">
        <v>277</v>
      </c>
      <c r="N1335" s="60">
        <v>1688</v>
      </c>
      <c r="O1335" s="194">
        <v>334</v>
      </c>
      <c r="P1335" s="58">
        <f t="shared" si="81"/>
        <v>2022</v>
      </c>
      <c r="Q1335" s="42">
        <f t="shared" si="78"/>
        <v>729.96389891696754</v>
      </c>
      <c r="R1335" s="268" t="s">
        <v>8304</v>
      </c>
      <c r="S1335" s="108"/>
      <c r="T1335" s="108"/>
      <c r="U1335" s="1"/>
      <c r="V1335" s="108"/>
      <c r="W1335" s="1"/>
      <c r="X1335" s="1"/>
      <c r="Y1335" s="99"/>
      <c r="AA1335" s="31"/>
    </row>
    <row r="1336" spans="1:27" s="30" customFormat="1" ht="45" x14ac:dyDescent="0.25">
      <c r="A1336" s="265" t="s">
        <v>1907</v>
      </c>
      <c r="B1336" s="129"/>
      <c r="C1336" s="129"/>
      <c r="D1336" s="109"/>
      <c r="E1336" s="46"/>
      <c r="F1336" s="57" t="s">
        <v>3545</v>
      </c>
      <c r="G1336" s="41" t="s">
        <v>347</v>
      </c>
      <c r="H1336" s="55" t="s">
        <v>9</v>
      </c>
      <c r="I1336" s="59">
        <v>12</v>
      </c>
      <c r="J1336" s="49">
        <v>43009</v>
      </c>
      <c r="K1336" s="267">
        <v>43009</v>
      </c>
      <c r="L1336" s="267">
        <v>43100</v>
      </c>
      <c r="M1336" s="58">
        <v>68</v>
      </c>
      <c r="N1336" s="60">
        <v>33</v>
      </c>
      <c r="O1336" s="194">
        <v>0</v>
      </c>
      <c r="P1336" s="58">
        <f t="shared" si="81"/>
        <v>33</v>
      </c>
      <c r="Q1336" s="42">
        <f t="shared" si="78"/>
        <v>48.529411764705884</v>
      </c>
      <c r="R1336" s="268" t="s">
        <v>8305</v>
      </c>
      <c r="S1336" s="108"/>
      <c r="T1336" s="108"/>
      <c r="U1336" s="1"/>
      <c r="V1336" s="108"/>
      <c r="W1336" s="1"/>
      <c r="X1336" s="1"/>
      <c r="Y1336" s="99"/>
      <c r="AA1336" s="31"/>
    </row>
    <row r="1337" spans="1:27" s="30" customFormat="1" ht="45" x14ac:dyDescent="0.25">
      <c r="A1337" s="265" t="s">
        <v>1907</v>
      </c>
      <c r="B1337" s="129"/>
      <c r="C1337" s="129"/>
      <c r="D1337" s="109"/>
      <c r="E1337" s="46"/>
      <c r="F1337" s="57" t="s">
        <v>3546</v>
      </c>
      <c r="G1337" s="41" t="s">
        <v>348</v>
      </c>
      <c r="H1337" s="55" t="s">
        <v>9</v>
      </c>
      <c r="I1337" s="59">
        <v>12</v>
      </c>
      <c r="J1337" s="49">
        <v>43009</v>
      </c>
      <c r="K1337" s="267">
        <v>43009</v>
      </c>
      <c r="L1337" s="267">
        <v>43100</v>
      </c>
      <c r="M1337" s="58">
        <v>1</v>
      </c>
      <c r="N1337" s="60">
        <v>3</v>
      </c>
      <c r="O1337" s="194">
        <v>0</v>
      </c>
      <c r="P1337" s="58">
        <f t="shared" si="81"/>
        <v>3</v>
      </c>
      <c r="Q1337" s="42">
        <f t="shared" ref="Q1337:Q1400" si="82">P1337/M1337*100</f>
        <v>300</v>
      </c>
      <c r="R1337" s="268" t="s">
        <v>8306</v>
      </c>
      <c r="S1337" s="108"/>
      <c r="T1337" s="108"/>
      <c r="U1337" s="1"/>
      <c r="V1337" s="108"/>
      <c r="W1337" s="1"/>
      <c r="X1337" s="1"/>
      <c r="Y1337" s="99"/>
      <c r="AA1337" s="31"/>
    </row>
    <row r="1338" spans="1:27" s="30" customFormat="1" ht="45" x14ac:dyDescent="0.25">
      <c r="A1338" s="265" t="s">
        <v>1907</v>
      </c>
      <c r="B1338" s="129" t="s">
        <v>3900</v>
      </c>
      <c r="C1338" s="129" t="s">
        <v>331</v>
      </c>
      <c r="D1338" s="109" t="s">
        <v>1679</v>
      </c>
      <c r="E1338" s="46" t="s">
        <v>3901</v>
      </c>
      <c r="F1338" s="57" t="s">
        <v>3523</v>
      </c>
      <c r="G1338" s="41" t="s">
        <v>332</v>
      </c>
      <c r="H1338" s="55" t="s">
        <v>9</v>
      </c>
      <c r="I1338" s="59">
        <v>12</v>
      </c>
      <c r="J1338" s="49">
        <v>43009</v>
      </c>
      <c r="K1338" s="267">
        <v>43009</v>
      </c>
      <c r="L1338" s="267">
        <v>43100</v>
      </c>
      <c r="M1338" s="58">
        <v>1</v>
      </c>
      <c r="N1338" s="61">
        <v>0</v>
      </c>
      <c r="O1338" s="194">
        <v>1</v>
      </c>
      <c r="P1338" s="58">
        <f t="shared" si="81"/>
        <v>1</v>
      </c>
      <c r="Q1338" s="42">
        <f t="shared" si="82"/>
        <v>100</v>
      </c>
      <c r="R1338" s="277"/>
      <c r="S1338" s="108">
        <f>VLOOKUP(C1338,'[7]Sumado depto y gestion incorp1'!$A$2:$C$297,3,FALSE)</f>
        <v>811482097</v>
      </c>
      <c r="T1338" s="108">
        <f>VLOOKUP(C1338,'[7]Sumado depto y gestion incorp1'!$A$2:$D$297,4,FALSE)</f>
        <v>0</v>
      </c>
      <c r="U1338" s="1">
        <f>VLOOKUP(C1338,'[7]Sumado depto y gestion incorp1'!$A$2:$F$297,6,FALSE)</f>
        <v>659371903</v>
      </c>
      <c r="V1338" s="108">
        <f>VLOOKUP(C1338,'[7]Sumado depto y gestion incorp1'!$A$2:$G$297,7,FALSE)</f>
        <v>0</v>
      </c>
      <c r="W1338" s="1">
        <f t="shared" si="79"/>
        <v>811482097</v>
      </c>
      <c r="X1338" s="1">
        <f t="shared" si="80"/>
        <v>659371903</v>
      </c>
      <c r="Y1338" s="99"/>
      <c r="AA1338" s="31"/>
    </row>
    <row r="1339" spans="1:27" s="30" customFormat="1" ht="45" x14ac:dyDescent="0.25">
      <c r="A1339" s="265" t="s">
        <v>1907</v>
      </c>
      <c r="B1339" s="129"/>
      <c r="C1339" s="129"/>
      <c r="D1339" s="109"/>
      <c r="E1339" s="46"/>
      <c r="F1339" s="57" t="s">
        <v>3524</v>
      </c>
      <c r="G1339" s="41" t="s">
        <v>333</v>
      </c>
      <c r="H1339" s="55" t="s">
        <v>9</v>
      </c>
      <c r="I1339" s="59">
        <v>12</v>
      </c>
      <c r="J1339" s="49">
        <v>43009</v>
      </c>
      <c r="K1339" s="267">
        <v>43009</v>
      </c>
      <c r="L1339" s="267">
        <v>43100</v>
      </c>
      <c r="M1339" s="58">
        <v>1</v>
      </c>
      <c r="N1339" s="61">
        <v>0</v>
      </c>
      <c r="O1339" s="194"/>
      <c r="P1339" s="58">
        <f t="shared" si="81"/>
        <v>0</v>
      </c>
      <c r="Q1339" s="42">
        <f t="shared" si="82"/>
        <v>0</v>
      </c>
      <c r="R1339" s="272"/>
      <c r="S1339" s="108"/>
      <c r="T1339" s="108"/>
      <c r="U1339" s="1"/>
      <c r="V1339" s="108"/>
      <c r="W1339" s="1"/>
      <c r="X1339" s="1"/>
      <c r="Y1339" s="99"/>
      <c r="AA1339" s="31"/>
    </row>
    <row r="1340" spans="1:27" s="30" customFormat="1" ht="45" x14ac:dyDescent="0.25">
      <c r="A1340" s="265" t="s">
        <v>1907</v>
      </c>
      <c r="B1340" s="129"/>
      <c r="C1340" s="129"/>
      <c r="D1340" s="109"/>
      <c r="E1340" s="46"/>
      <c r="F1340" s="57" t="s">
        <v>3525</v>
      </c>
      <c r="G1340" s="41" t="s">
        <v>334</v>
      </c>
      <c r="H1340" s="55" t="s">
        <v>9</v>
      </c>
      <c r="I1340" s="59">
        <v>12</v>
      </c>
      <c r="J1340" s="49">
        <v>43009</v>
      </c>
      <c r="K1340" s="267">
        <v>43009</v>
      </c>
      <c r="L1340" s="267">
        <v>43100</v>
      </c>
      <c r="M1340" s="58">
        <v>1</v>
      </c>
      <c r="N1340" s="62">
        <v>0</v>
      </c>
      <c r="O1340" s="194">
        <v>3</v>
      </c>
      <c r="P1340" s="58">
        <f t="shared" si="81"/>
        <v>3</v>
      </c>
      <c r="Q1340" s="42">
        <f t="shared" si="82"/>
        <v>300</v>
      </c>
      <c r="R1340" s="274"/>
      <c r="S1340" s="108"/>
      <c r="T1340" s="108"/>
      <c r="U1340" s="1"/>
      <c r="V1340" s="108"/>
      <c r="W1340" s="1"/>
      <c r="X1340" s="1"/>
      <c r="Y1340" s="99"/>
      <c r="AA1340" s="31"/>
    </row>
    <row r="1341" spans="1:27" s="30" customFormat="1" ht="45" x14ac:dyDescent="0.25">
      <c r="A1341" s="265" t="s">
        <v>1907</v>
      </c>
      <c r="B1341" s="129"/>
      <c r="C1341" s="129"/>
      <c r="D1341" s="109"/>
      <c r="E1341" s="46"/>
      <c r="F1341" s="57" t="s">
        <v>3526</v>
      </c>
      <c r="G1341" s="41" t="s">
        <v>335</v>
      </c>
      <c r="H1341" s="55" t="s">
        <v>9</v>
      </c>
      <c r="I1341" s="59">
        <v>12</v>
      </c>
      <c r="J1341" s="49">
        <v>43009</v>
      </c>
      <c r="K1341" s="267">
        <v>43009</v>
      </c>
      <c r="L1341" s="267">
        <v>43100</v>
      </c>
      <c r="M1341" s="58">
        <v>1</v>
      </c>
      <c r="N1341" s="62">
        <v>0</v>
      </c>
      <c r="O1341" s="194"/>
      <c r="P1341" s="58">
        <f t="shared" si="81"/>
        <v>0</v>
      </c>
      <c r="Q1341" s="42">
        <f t="shared" si="82"/>
        <v>0</v>
      </c>
      <c r="R1341" s="278"/>
      <c r="S1341" s="108"/>
      <c r="T1341" s="108"/>
      <c r="U1341" s="1"/>
      <c r="V1341" s="108"/>
      <c r="W1341" s="1"/>
      <c r="X1341" s="1"/>
      <c r="Y1341" s="99"/>
      <c r="AA1341" s="31"/>
    </row>
    <row r="1342" spans="1:27" s="30" customFormat="1" ht="45" x14ac:dyDescent="0.25">
      <c r="A1342" s="265" t="s">
        <v>1907</v>
      </c>
      <c r="B1342" s="129"/>
      <c r="C1342" s="129"/>
      <c r="D1342" s="109"/>
      <c r="E1342" s="46"/>
      <c r="F1342" s="57" t="s">
        <v>3527</v>
      </c>
      <c r="G1342" s="41" t="s">
        <v>336</v>
      </c>
      <c r="H1342" s="55" t="s">
        <v>9</v>
      </c>
      <c r="I1342" s="59">
        <v>12</v>
      </c>
      <c r="J1342" s="49">
        <v>43009</v>
      </c>
      <c r="K1342" s="267">
        <v>43009</v>
      </c>
      <c r="L1342" s="267">
        <v>43100</v>
      </c>
      <c r="M1342" s="58">
        <v>5</v>
      </c>
      <c r="N1342" s="62">
        <v>9</v>
      </c>
      <c r="O1342" s="194">
        <v>1</v>
      </c>
      <c r="P1342" s="58">
        <f t="shared" si="81"/>
        <v>10</v>
      </c>
      <c r="Q1342" s="42">
        <f t="shared" si="82"/>
        <v>200</v>
      </c>
      <c r="R1342" s="274"/>
      <c r="S1342" s="108"/>
      <c r="T1342" s="108"/>
      <c r="U1342" s="1"/>
      <c r="V1342" s="108"/>
      <c r="W1342" s="1"/>
      <c r="X1342" s="1"/>
      <c r="Y1342" s="99"/>
      <c r="AA1342" s="31"/>
    </row>
    <row r="1343" spans="1:27" s="30" customFormat="1" ht="45" x14ac:dyDescent="0.25">
      <c r="A1343" s="265" t="s">
        <v>1907</v>
      </c>
      <c r="B1343" s="129"/>
      <c r="C1343" s="129"/>
      <c r="D1343" s="109"/>
      <c r="E1343" s="46"/>
      <c r="F1343" s="57" t="s">
        <v>3528</v>
      </c>
      <c r="G1343" s="41" t="s">
        <v>337</v>
      </c>
      <c r="H1343" s="55" t="s">
        <v>9</v>
      </c>
      <c r="I1343" s="59">
        <v>12</v>
      </c>
      <c r="J1343" s="49">
        <v>43009</v>
      </c>
      <c r="K1343" s="267">
        <v>43009</v>
      </c>
      <c r="L1343" s="267">
        <v>43100</v>
      </c>
      <c r="M1343" s="58">
        <v>5</v>
      </c>
      <c r="N1343" s="62">
        <v>5</v>
      </c>
      <c r="O1343" s="194"/>
      <c r="P1343" s="58">
        <f t="shared" si="81"/>
        <v>5</v>
      </c>
      <c r="Q1343" s="42">
        <f t="shared" si="82"/>
        <v>100</v>
      </c>
      <c r="R1343" s="274"/>
      <c r="S1343" s="108"/>
      <c r="T1343" s="108"/>
      <c r="U1343" s="1"/>
      <c r="V1343" s="108"/>
      <c r="W1343" s="1"/>
      <c r="X1343" s="1"/>
      <c r="Y1343" s="99"/>
      <c r="AA1343" s="31"/>
    </row>
    <row r="1344" spans="1:27" s="30" customFormat="1" ht="45" x14ac:dyDescent="0.25">
      <c r="A1344" s="265" t="s">
        <v>1907</v>
      </c>
      <c r="B1344" s="129"/>
      <c r="C1344" s="129"/>
      <c r="D1344" s="109"/>
      <c r="E1344" s="46"/>
      <c r="F1344" s="57" t="s">
        <v>3529</v>
      </c>
      <c r="G1344" s="63" t="s">
        <v>338</v>
      </c>
      <c r="H1344" s="65" t="s">
        <v>9</v>
      </c>
      <c r="I1344" s="66">
        <v>12</v>
      </c>
      <c r="J1344" s="49">
        <v>43009</v>
      </c>
      <c r="K1344" s="267">
        <v>43009</v>
      </c>
      <c r="L1344" s="267">
        <v>43100</v>
      </c>
      <c r="M1344" s="64">
        <v>1</v>
      </c>
      <c r="N1344" s="67">
        <v>0.5</v>
      </c>
      <c r="O1344" s="194"/>
      <c r="P1344" s="58">
        <f t="shared" si="81"/>
        <v>0.5</v>
      </c>
      <c r="Q1344" s="42">
        <f t="shared" si="82"/>
        <v>50</v>
      </c>
      <c r="R1344" s="274"/>
      <c r="S1344" s="108"/>
      <c r="T1344" s="108"/>
      <c r="U1344" s="1"/>
      <c r="V1344" s="108"/>
      <c r="W1344" s="1"/>
      <c r="X1344" s="1"/>
      <c r="Y1344" s="99"/>
      <c r="AA1344" s="31"/>
    </row>
    <row r="1345" spans="1:27" s="30" customFormat="1" ht="45" x14ac:dyDescent="0.25">
      <c r="A1345" s="265" t="s">
        <v>1907</v>
      </c>
      <c r="B1345" s="129"/>
      <c r="C1345" s="129"/>
      <c r="D1345" s="109"/>
      <c r="E1345" s="46"/>
      <c r="F1345" s="57" t="s">
        <v>3532</v>
      </c>
      <c r="G1345" s="41" t="s">
        <v>339</v>
      </c>
      <c r="H1345" s="55" t="s">
        <v>9</v>
      </c>
      <c r="I1345" s="59">
        <v>12</v>
      </c>
      <c r="J1345" s="49">
        <v>43009</v>
      </c>
      <c r="K1345" s="267">
        <v>43009</v>
      </c>
      <c r="L1345" s="267">
        <v>43100</v>
      </c>
      <c r="M1345" s="58">
        <v>200</v>
      </c>
      <c r="N1345" s="62">
        <v>255</v>
      </c>
      <c r="O1345" s="194"/>
      <c r="P1345" s="58">
        <f t="shared" si="81"/>
        <v>255</v>
      </c>
      <c r="Q1345" s="42">
        <f t="shared" si="82"/>
        <v>127.49999999999999</v>
      </c>
      <c r="R1345" s="279"/>
      <c r="S1345" s="108"/>
      <c r="T1345" s="108"/>
      <c r="U1345" s="1"/>
      <c r="V1345" s="108"/>
      <c r="W1345" s="1"/>
      <c r="X1345" s="1"/>
      <c r="Y1345" s="99"/>
      <c r="AA1345" s="31"/>
    </row>
    <row r="1346" spans="1:27" s="30" customFormat="1" ht="45" x14ac:dyDescent="0.25">
      <c r="A1346" s="265" t="s">
        <v>1907</v>
      </c>
      <c r="B1346" s="129"/>
      <c r="C1346" s="129"/>
      <c r="D1346" s="109"/>
      <c r="E1346" s="46"/>
      <c r="F1346" s="57" t="s">
        <v>3533</v>
      </c>
      <c r="G1346" s="41" t="s">
        <v>340</v>
      </c>
      <c r="H1346" s="55" t="s">
        <v>9</v>
      </c>
      <c r="I1346" s="59">
        <v>12</v>
      </c>
      <c r="J1346" s="49">
        <v>43009</v>
      </c>
      <c r="K1346" s="267">
        <v>43009</v>
      </c>
      <c r="L1346" s="267">
        <v>43100</v>
      </c>
      <c r="M1346" s="58">
        <v>2</v>
      </c>
      <c r="N1346" s="62">
        <v>49</v>
      </c>
      <c r="O1346" s="194">
        <v>9</v>
      </c>
      <c r="P1346" s="58">
        <f t="shared" si="81"/>
        <v>58</v>
      </c>
      <c r="Q1346" s="42">
        <f t="shared" si="82"/>
        <v>2900</v>
      </c>
      <c r="R1346" s="274"/>
      <c r="S1346" s="108"/>
      <c r="T1346" s="108"/>
      <c r="U1346" s="1"/>
      <c r="V1346" s="108"/>
      <c r="W1346" s="1"/>
      <c r="X1346" s="1"/>
      <c r="Y1346" s="99"/>
      <c r="AA1346" s="31"/>
    </row>
    <row r="1347" spans="1:27" s="30" customFormat="1" ht="45" x14ac:dyDescent="0.25">
      <c r="A1347" s="265" t="s">
        <v>1907</v>
      </c>
      <c r="B1347" s="129"/>
      <c r="C1347" s="129"/>
      <c r="D1347" s="109"/>
      <c r="E1347" s="46"/>
      <c r="F1347" s="57" t="s">
        <v>3493</v>
      </c>
      <c r="G1347" s="41" t="s">
        <v>341</v>
      </c>
      <c r="H1347" s="55" t="s">
        <v>9</v>
      </c>
      <c r="I1347" s="59">
        <v>12</v>
      </c>
      <c r="J1347" s="49">
        <v>43009</v>
      </c>
      <c r="K1347" s="267">
        <v>43009</v>
      </c>
      <c r="L1347" s="267">
        <v>43100</v>
      </c>
      <c r="M1347" s="58">
        <v>1</v>
      </c>
      <c r="N1347" s="67">
        <v>2</v>
      </c>
      <c r="O1347" s="194">
        <v>1</v>
      </c>
      <c r="P1347" s="58">
        <f t="shared" si="81"/>
        <v>3</v>
      </c>
      <c r="Q1347" s="42">
        <f t="shared" si="82"/>
        <v>300</v>
      </c>
      <c r="R1347" s="274"/>
      <c r="S1347" s="108"/>
      <c r="T1347" s="108"/>
      <c r="U1347" s="1"/>
      <c r="V1347" s="108"/>
      <c r="W1347" s="1"/>
      <c r="X1347" s="1"/>
      <c r="Y1347" s="99"/>
      <c r="AA1347" s="31"/>
    </row>
    <row r="1348" spans="1:27" s="30" customFormat="1" ht="45" x14ac:dyDescent="0.25">
      <c r="A1348" s="265" t="s">
        <v>1907</v>
      </c>
      <c r="B1348" s="129"/>
      <c r="C1348" s="129"/>
      <c r="D1348" s="109"/>
      <c r="E1348" s="46"/>
      <c r="F1348" s="57" t="s">
        <v>3494</v>
      </c>
      <c r="G1348" s="41" t="s">
        <v>342</v>
      </c>
      <c r="H1348" s="55" t="s">
        <v>9</v>
      </c>
      <c r="I1348" s="59">
        <v>12</v>
      </c>
      <c r="J1348" s="49">
        <v>43009</v>
      </c>
      <c r="K1348" s="267">
        <v>43009</v>
      </c>
      <c r="L1348" s="267">
        <v>43100</v>
      </c>
      <c r="M1348" s="58">
        <v>2</v>
      </c>
      <c r="N1348" s="62">
        <v>5</v>
      </c>
      <c r="O1348" s="194">
        <v>3</v>
      </c>
      <c r="P1348" s="58">
        <f t="shared" si="81"/>
        <v>8</v>
      </c>
      <c r="Q1348" s="42">
        <f t="shared" si="82"/>
        <v>400</v>
      </c>
      <c r="R1348" s="274"/>
      <c r="S1348" s="108"/>
      <c r="T1348" s="108"/>
      <c r="U1348" s="1"/>
      <c r="V1348" s="108"/>
      <c r="W1348" s="1"/>
      <c r="X1348" s="1"/>
      <c r="Y1348" s="99"/>
      <c r="AA1348" s="31"/>
    </row>
    <row r="1349" spans="1:27" s="30" customFormat="1" ht="45" x14ac:dyDescent="0.25">
      <c r="A1349" s="265" t="s">
        <v>1907</v>
      </c>
      <c r="B1349" s="129" t="s">
        <v>3890</v>
      </c>
      <c r="C1349" s="129" t="s">
        <v>317</v>
      </c>
      <c r="D1349" s="109" t="s">
        <v>1677</v>
      </c>
      <c r="E1349" s="46" t="s">
        <v>3902</v>
      </c>
      <c r="F1349" s="57" t="s">
        <v>3517</v>
      </c>
      <c r="G1349" s="41" t="s">
        <v>318</v>
      </c>
      <c r="H1349" s="55" t="s">
        <v>9</v>
      </c>
      <c r="I1349" s="59">
        <v>12</v>
      </c>
      <c r="J1349" s="49">
        <v>43009</v>
      </c>
      <c r="K1349" s="267">
        <v>43009</v>
      </c>
      <c r="L1349" s="267">
        <v>43100</v>
      </c>
      <c r="M1349" s="58">
        <v>32</v>
      </c>
      <c r="N1349" s="60">
        <v>258</v>
      </c>
      <c r="O1349" s="194">
        <v>0</v>
      </c>
      <c r="P1349" s="58">
        <f t="shared" si="81"/>
        <v>258</v>
      </c>
      <c r="Q1349" s="42">
        <f t="shared" si="82"/>
        <v>806.25</v>
      </c>
      <c r="R1349" s="268" t="s">
        <v>8307</v>
      </c>
      <c r="S1349" s="108">
        <f>VLOOKUP(C1349,'[7]Sumado depto y gestion incorp1'!$A$2:$C$297,3,FALSE)</f>
        <v>400000000</v>
      </c>
      <c r="T1349" s="108">
        <f>VLOOKUP(C1349,'[7]Sumado depto y gestion incorp1'!$A$2:$D$297,4,FALSE)</f>
        <v>0</v>
      </c>
      <c r="U1349" s="1">
        <f>VLOOKUP(C1349,'[7]Sumado depto y gestion incorp1'!$A$2:$F$297,6,FALSE)</f>
        <v>400000000</v>
      </c>
      <c r="V1349" s="108">
        <f>VLOOKUP(C1349,'[7]Sumado depto y gestion incorp1'!$A$2:$G$297,7,FALSE)</f>
        <v>0</v>
      </c>
      <c r="W1349" s="1">
        <f t="shared" ref="W1349:W1403" si="83">S1349+T1349+Z1349</f>
        <v>400000000</v>
      </c>
      <c r="X1349" s="1">
        <f t="shared" ref="X1349:X1403" si="84">U1349+V1349+Y1349</f>
        <v>400000000</v>
      </c>
      <c r="Y1349" s="99"/>
      <c r="AA1349" s="31"/>
    </row>
    <row r="1350" spans="1:27" s="30" customFormat="1" ht="45" x14ac:dyDescent="0.25">
      <c r="A1350" s="265" t="s">
        <v>1907</v>
      </c>
      <c r="B1350" s="129"/>
      <c r="C1350" s="129"/>
      <c r="D1350" s="109"/>
      <c r="E1350" s="46"/>
      <c r="F1350" s="57" t="s">
        <v>3518</v>
      </c>
      <c r="G1350" s="41" t="s">
        <v>319</v>
      </c>
      <c r="H1350" s="55" t="s">
        <v>9</v>
      </c>
      <c r="I1350" s="59">
        <v>12</v>
      </c>
      <c r="J1350" s="49">
        <v>43009</v>
      </c>
      <c r="K1350" s="267">
        <v>43009</v>
      </c>
      <c r="L1350" s="267">
        <v>43100</v>
      </c>
      <c r="M1350" s="58">
        <v>2</v>
      </c>
      <c r="N1350" s="60">
        <v>0</v>
      </c>
      <c r="O1350" s="194">
        <v>1</v>
      </c>
      <c r="P1350" s="58">
        <f t="shared" si="81"/>
        <v>1</v>
      </c>
      <c r="Q1350" s="42">
        <f t="shared" si="82"/>
        <v>50</v>
      </c>
      <c r="R1350" s="268" t="s">
        <v>8308</v>
      </c>
      <c r="S1350" s="108"/>
      <c r="T1350" s="108"/>
      <c r="U1350" s="1"/>
      <c r="V1350" s="108"/>
      <c r="W1350" s="1"/>
      <c r="X1350" s="1"/>
      <c r="Y1350" s="99"/>
      <c r="AA1350" s="31"/>
    </row>
    <row r="1351" spans="1:27" s="30" customFormat="1" ht="45" x14ac:dyDescent="0.25">
      <c r="A1351" s="265" t="s">
        <v>1907</v>
      </c>
      <c r="B1351" s="129"/>
      <c r="C1351" s="129"/>
      <c r="D1351" s="109"/>
      <c r="E1351" s="46"/>
      <c r="F1351" s="57" t="s">
        <v>3519</v>
      </c>
      <c r="G1351" s="41" t="s">
        <v>320</v>
      </c>
      <c r="H1351" s="55" t="s">
        <v>9</v>
      </c>
      <c r="I1351" s="59">
        <v>12</v>
      </c>
      <c r="J1351" s="49">
        <v>43009</v>
      </c>
      <c r="K1351" s="267">
        <v>43009</v>
      </c>
      <c r="L1351" s="267">
        <v>43100</v>
      </c>
      <c r="M1351" s="58">
        <v>1</v>
      </c>
      <c r="N1351" s="60">
        <v>0</v>
      </c>
      <c r="O1351" s="194">
        <v>1</v>
      </c>
      <c r="P1351" s="58">
        <f t="shared" si="81"/>
        <v>1</v>
      </c>
      <c r="Q1351" s="42">
        <f t="shared" si="82"/>
        <v>100</v>
      </c>
      <c r="R1351" s="268" t="s">
        <v>8308</v>
      </c>
      <c r="S1351" s="108"/>
      <c r="T1351" s="108"/>
      <c r="U1351" s="1"/>
      <c r="V1351" s="108"/>
      <c r="W1351" s="1"/>
      <c r="X1351" s="1"/>
      <c r="Y1351" s="99"/>
      <c r="AA1351" s="31"/>
    </row>
    <row r="1352" spans="1:27" s="30" customFormat="1" ht="45" x14ac:dyDescent="0.25">
      <c r="A1352" s="265" t="s">
        <v>1907</v>
      </c>
      <c r="B1352" s="129" t="s">
        <v>3903</v>
      </c>
      <c r="C1352" s="129" t="s">
        <v>360</v>
      </c>
      <c r="D1352" s="109" t="s">
        <v>359</v>
      </c>
      <c r="E1352" s="46" t="s">
        <v>3904</v>
      </c>
      <c r="F1352" s="57" t="s">
        <v>3575</v>
      </c>
      <c r="G1352" s="41" t="s">
        <v>361</v>
      </c>
      <c r="H1352" s="55" t="s">
        <v>9</v>
      </c>
      <c r="I1352" s="59">
        <v>12</v>
      </c>
      <c r="J1352" s="49">
        <v>43009</v>
      </c>
      <c r="K1352" s="267">
        <v>43009</v>
      </c>
      <c r="L1352" s="267">
        <v>43100</v>
      </c>
      <c r="M1352" s="58">
        <v>4</v>
      </c>
      <c r="N1352" s="60">
        <v>2</v>
      </c>
      <c r="O1352" s="194">
        <v>4</v>
      </c>
      <c r="P1352" s="58">
        <f t="shared" si="81"/>
        <v>6</v>
      </c>
      <c r="Q1352" s="42">
        <f t="shared" si="82"/>
        <v>150</v>
      </c>
      <c r="R1352" s="268"/>
      <c r="S1352" s="108">
        <f>VLOOKUP(C1352,'[7]Sumado depto y gestion incorp1'!$A$2:$C$297,3,FALSE)</f>
        <v>0</v>
      </c>
      <c r="T1352" s="108">
        <f>VLOOKUP(C1352,'[7]Sumado depto y gestion incorp1'!$A$2:$D$297,4,FALSE)</f>
        <v>0</v>
      </c>
      <c r="U1352" s="1">
        <f>VLOOKUP(C1352,'[7]Sumado depto y gestion incorp1'!$A$2:$F$297,6,FALSE)</f>
        <v>0</v>
      </c>
      <c r="V1352" s="108">
        <f>VLOOKUP(C1352,'[7]Sumado depto y gestion incorp1'!$A$2:$G$297,7,FALSE)</f>
        <v>0</v>
      </c>
      <c r="W1352" s="1">
        <f t="shared" si="83"/>
        <v>0</v>
      </c>
      <c r="X1352" s="1">
        <f t="shared" si="84"/>
        <v>0</v>
      </c>
      <c r="Y1352" s="99"/>
      <c r="AA1352" s="31"/>
    </row>
    <row r="1353" spans="1:27" s="30" customFormat="1" ht="45" x14ac:dyDescent="0.25">
      <c r="A1353" s="265" t="s">
        <v>1907</v>
      </c>
      <c r="B1353" s="129"/>
      <c r="C1353" s="129"/>
      <c r="D1353" s="109"/>
      <c r="E1353" s="46"/>
      <c r="F1353" s="57" t="s">
        <v>3517</v>
      </c>
      <c r="G1353" s="41" t="s">
        <v>362</v>
      </c>
      <c r="H1353" s="55" t="s">
        <v>9</v>
      </c>
      <c r="I1353" s="59">
        <v>12</v>
      </c>
      <c r="J1353" s="49">
        <v>43009</v>
      </c>
      <c r="K1353" s="267">
        <v>43009</v>
      </c>
      <c r="L1353" s="267">
        <v>43100</v>
      </c>
      <c r="M1353" s="58">
        <v>1</v>
      </c>
      <c r="N1353" s="60">
        <v>0</v>
      </c>
      <c r="O1353" s="194">
        <v>0</v>
      </c>
      <c r="P1353" s="58">
        <f t="shared" si="81"/>
        <v>0</v>
      </c>
      <c r="Q1353" s="42">
        <f t="shared" si="82"/>
        <v>0</v>
      </c>
      <c r="R1353" s="268" t="s">
        <v>8309</v>
      </c>
      <c r="S1353" s="108"/>
      <c r="T1353" s="108"/>
      <c r="U1353" s="1"/>
      <c r="V1353" s="108"/>
      <c r="W1353" s="1"/>
      <c r="X1353" s="1"/>
      <c r="Y1353" s="99"/>
      <c r="AA1353" s="31"/>
    </row>
    <row r="1354" spans="1:27" s="30" customFormat="1" ht="45" x14ac:dyDescent="0.25">
      <c r="A1354" s="265" t="s">
        <v>1907</v>
      </c>
      <c r="B1354" s="129" t="s">
        <v>3890</v>
      </c>
      <c r="C1354" s="129" t="s">
        <v>366</v>
      </c>
      <c r="D1354" s="109" t="s">
        <v>365</v>
      </c>
      <c r="E1354" s="46" t="s">
        <v>3905</v>
      </c>
      <c r="F1354" s="57" t="s">
        <v>3537</v>
      </c>
      <c r="G1354" s="41" t="s">
        <v>367</v>
      </c>
      <c r="H1354" s="55" t="s">
        <v>9</v>
      </c>
      <c r="I1354" s="59">
        <v>12</v>
      </c>
      <c r="J1354" s="49">
        <v>43009</v>
      </c>
      <c r="K1354" s="267">
        <v>43009</v>
      </c>
      <c r="L1354" s="267">
        <v>43100</v>
      </c>
      <c r="M1354" s="58">
        <v>1</v>
      </c>
      <c r="N1354" s="61">
        <v>0</v>
      </c>
      <c r="O1354" s="194">
        <v>0</v>
      </c>
      <c r="P1354" s="58">
        <f t="shared" si="81"/>
        <v>0</v>
      </c>
      <c r="Q1354" s="42">
        <f t="shared" si="82"/>
        <v>0</v>
      </c>
      <c r="R1354" s="196"/>
      <c r="S1354" s="108">
        <f>VLOOKUP(C1354,'[7]Sumado depto y gestion incorp1'!$A$2:$C$297,3,FALSE)</f>
        <v>0</v>
      </c>
      <c r="T1354" s="108">
        <f>VLOOKUP(C1354,'[7]Sumado depto y gestion incorp1'!$A$2:$D$297,4,FALSE)</f>
        <v>0</v>
      </c>
      <c r="U1354" s="1">
        <f>VLOOKUP(C1354,'[7]Sumado depto y gestion incorp1'!$A$2:$F$297,6,FALSE)</f>
        <v>0</v>
      </c>
      <c r="V1354" s="108">
        <f>VLOOKUP(C1354,'[7]Sumado depto y gestion incorp1'!$A$2:$G$297,7,FALSE)</f>
        <v>0</v>
      </c>
      <c r="W1354" s="1">
        <f t="shared" si="83"/>
        <v>0</v>
      </c>
      <c r="X1354" s="1">
        <f t="shared" si="84"/>
        <v>0</v>
      </c>
      <c r="Y1354" s="99"/>
      <c r="AA1354" s="31"/>
    </row>
    <row r="1355" spans="1:27" s="30" customFormat="1" ht="45" x14ac:dyDescent="0.25">
      <c r="A1355" s="265" t="s">
        <v>1907</v>
      </c>
      <c r="B1355" s="129"/>
      <c r="C1355" s="129"/>
      <c r="D1355" s="109"/>
      <c r="E1355" s="46"/>
      <c r="F1355" s="57" t="s">
        <v>3575</v>
      </c>
      <c r="G1355" s="41" t="s">
        <v>368</v>
      </c>
      <c r="H1355" s="55" t="s">
        <v>9</v>
      </c>
      <c r="I1355" s="59">
        <v>12</v>
      </c>
      <c r="J1355" s="49">
        <v>43009</v>
      </c>
      <c r="K1355" s="267">
        <v>43009</v>
      </c>
      <c r="L1355" s="267">
        <v>43100</v>
      </c>
      <c r="M1355" s="58">
        <v>1</v>
      </c>
      <c r="N1355" s="61">
        <v>0</v>
      </c>
      <c r="O1355" s="194">
        <v>0</v>
      </c>
      <c r="P1355" s="58">
        <f t="shared" si="81"/>
        <v>0</v>
      </c>
      <c r="Q1355" s="42">
        <f t="shared" si="82"/>
        <v>0</v>
      </c>
      <c r="R1355" s="196"/>
      <c r="S1355" s="108"/>
      <c r="T1355" s="108"/>
      <c r="U1355" s="1"/>
      <c r="V1355" s="108"/>
      <c r="W1355" s="1"/>
      <c r="X1355" s="1"/>
      <c r="Y1355" s="99"/>
      <c r="AA1355" s="31"/>
    </row>
    <row r="1356" spans="1:27" s="30" customFormat="1" ht="45" x14ac:dyDescent="0.25">
      <c r="A1356" s="265" t="s">
        <v>1907</v>
      </c>
      <c r="B1356" s="129"/>
      <c r="C1356" s="129"/>
      <c r="D1356" s="109"/>
      <c r="E1356" s="46"/>
      <c r="F1356" s="57" t="s">
        <v>3517</v>
      </c>
      <c r="G1356" s="41" t="s">
        <v>369</v>
      </c>
      <c r="H1356" s="55" t="s">
        <v>9</v>
      </c>
      <c r="I1356" s="59">
        <v>12</v>
      </c>
      <c r="J1356" s="49">
        <v>43009</v>
      </c>
      <c r="K1356" s="267">
        <v>43009</v>
      </c>
      <c r="L1356" s="267">
        <v>43100</v>
      </c>
      <c r="M1356" s="58">
        <v>2</v>
      </c>
      <c r="N1356" s="61">
        <v>0</v>
      </c>
      <c r="O1356" s="194">
        <v>0</v>
      </c>
      <c r="P1356" s="58">
        <f t="shared" si="81"/>
        <v>0</v>
      </c>
      <c r="Q1356" s="42">
        <f t="shared" si="82"/>
        <v>0</v>
      </c>
      <c r="R1356" s="196"/>
      <c r="S1356" s="108"/>
      <c r="T1356" s="108"/>
      <c r="U1356" s="1"/>
      <c r="V1356" s="108"/>
      <c r="W1356" s="1"/>
      <c r="X1356" s="1"/>
      <c r="Y1356" s="99"/>
      <c r="AA1356" s="31"/>
    </row>
    <row r="1357" spans="1:27" s="30" customFormat="1" ht="45" x14ac:dyDescent="0.25">
      <c r="A1357" s="265" t="s">
        <v>1907</v>
      </c>
      <c r="B1357" s="129"/>
      <c r="C1357" s="129"/>
      <c r="D1357" s="109"/>
      <c r="E1357" s="46"/>
      <c r="F1357" s="57" t="s">
        <v>3518</v>
      </c>
      <c r="G1357" s="41" t="s">
        <v>370</v>
      </c>
      <c r="H1357" s="55" t="s">
        <v>9</v>
      </c>
      <c r="I1357" s="59">
        <v>12</v>
      </c>
      <c r="J1357" s="49">
        <v>43009</v>
      </c>
      <c r="K1357" s="267">
        <v>43009</v>
      </c>
      <c r="L1357" s="267">
        <v>43100</v>
      </c>
      <c r="M1357" s="58">
        <v>30</v>
      </c>
      <c r="N1357" s="61">
        <v>0</v>
      </c>
      <c r="O1357" s="194">
        <v>0</v>
      </c>
      <c r="P1357" s="58">
        <f t="shared" si="81"/>
        <v>0</v>
      </c>
      <c r="Q1357" s="42">
        <f t="shared" si="82"/>
        <v>0</v>
      </c>
      <c r="R1357" s="196"/>
      <c r="S1357" s="108"/>
      <c r="T1357" s="108"/>
      <c r="U1357" s="1"/>
      <c r="V1357" s="108"/>
      <c r="W1357" s="1"/>
      <c r="X1357" s="1"/>
      <c r="Y1357" s="99"/>
      <c r="AA1357" s="31"/>
    </row>
    <row r="1358" spans="1:27" s="30" customFormat="1" ht="45" x14ac:dyDescent="0.25">
      <c r="A1358" s="265" t="s">
        <v>1907</v>
      </c>
      <c r="B1358" s="129"/>
      <c r="C1358" s="129"/>
      <c r="D1358" s="109"/>
      <c r="E1358" s="46"/>
      <c r="F1358" s="57" t="s">
        <v>3519</v>
      </c>
      <c r="G1358" s="41" t="s">
        <v>371</v>
      </c>
      <c r="H1358" s="55" t="s">
        <v>9</v>
      </c>
      <c r="I1358" s="59">
        <v>12</v>
      </c>
      <c r="J1358" s="49">
        <v>43009</v>
      </c>
      <c r="K1358" s="267">
        <v>43009</v>
      </c>
      <c r="L1358" s="267">
        <v>43100</v>
      </c>
      <c r="M1358" s="58">
        <v>1400</v>
      </c>
      <c r="N1358" s="61">
        <v>300</v>
      </c>
      <c r="O1358" s="194">
        <v>300</v>
      </c>
      <c r="P1358" s="58">
        <f t="shared" si="81"/>
        <v>600</v>
      </c>
      <c r="Q1358" s="42">
        <f t="shared" si="82"/>
        <v>42.857142857142854</v>
      </c>
      <c r="R1358" s="196"/>
      <c r="S1358" s="108"/>
      <c r="T1358" s="108"/>
      <c r="U1358" s="1"/>
      <c r="V1358" s="108"/>
      <c r="W1358" s="1"/>
      <c r="X1358" s="1"/>
      <c r="Y1358" s="99"/>
      <c r="AA1358" s="31"/>
    </row>
    <row r="1359" spans="1:27" s="30" customFormat="1" ht="45" x14ac:dyDescent="0.25">
      <c r="A1359" s="265" t="s">
        <v>1907</v>
      </c>
      <c r="B1359" s="129"/>
      <c r="C1359" s="129"/>
      <c r="D1359" s="109"/>
      <c r="E1359" s="46"/>
      <c r="F1359" s="57" t="s">
        <v>3544</v>
      </c>
      <c r="G1359" s="41" t="s">
        <v>372</v>
      </c>
      <c r="H1359" s="55" t="s">
        <v>9</v>
      </c>
      <c r="I1359" s="59">
        <v>12</v>
      </c>
      <c r="J1359" s="49">
        <v>43009</v>
      </c>
      <c r="K1359" s="267">
        <v>43009</v>
      </c>
      <c r="L1359" s="267">
        <v>43100</v>
      </c>
      <c r="M1359" s="58">
        <v>10</v>
      </c>
      <c r="N1359" s="61">
        <v>0</v>
      </c>
      <c r="O1359" s="194">
        <v>0</v>
      </c>
      <c r="P1359" s="58">
        <f t="shared" si="81"/>
        <v>0</v>
      </c>
      <c r="Q1359" s="42">
        <f t="shared" si="82"/>
        <v>0</v>
      </c>
      <c r="R1359" s="196"/>
      <c r="S1359" s="108"/>
      <c r="T1359" s="108"/>
      <c r="U1359" s="1"/>
      <c r="V1359" s="108"/>
      <c r="W1359" s="1"/>
      <c r="X1359" s="1"/>
      <c r="Y1359" s="99"/>
      <c r="AA1359" s="31"/>
    </row>
    <row r="1360" spans="1:27" s="30" customFormat="1" ht="45" x14ac:dyDescent="0.25">
      <c r="A1360" s="265" t="s">
        <v>1907</v>
      </c>
      <c r="B1360" s="129"/>
      <c r="C1360" s="129"/>
      <c r="D1360" s="109"/>
      <c r="E1360" s="46"/>
      <c r="F1360" s="57" t="s">
        <v>3545</v>
      </c>
      <c r="G1360" s="41" t="s">
        <v>373</v>
      </c>
      <c r="H1360" s="55" t="s">
        <v>9</v>
      </c>
      <c r="I1360" s="59">
        <v>12</v>
      </c>
      <c r="J1360" s="49">
        <v>43009</v>
      </c>
      <c r="K1360" s="267">
        <v>43009</v>
      </c>
      <c r="L1360" s="267">
        <v>43100</v>
      </c>
      <c r="M1360" s="58">
        <v>1</v>
      </c>
      <c r="N1360" s="61">
        <v>0</v>
      </c>
      <c r="O1360" s="194">
        <v>0</v>
      </c>
      <c r="P1360" s="58">
        <f t="shared" si="81"/>
        <v>0</v>
      </c>
      <c r="Q1360" s="42">
        <f t="shared" si="82"/>
        <v>0</v>
      </c>
      <c r="R1360" s="196"/>
      <c r="S1360" s="108"/>
      <c r="T1360" s="108"/>
      <c r="U1360" s="1"/>
      <c r="V1360" s="108"/>
      <c r="W1360" s="1"/>
      <c r="X1360" s="1"/>
      <c r="Y1360" s="99"/>
      <c r="AA1360" s="31"/>
    </row>
    <row r="1361" spans="1:27" s="30" customFormat="1" ht="45" x14ac:dyDescent="0.25">
      <c r="A1361" s="265" t="s">
        <v>1907</v>
      </c>
      <c r="B1361" s="129"/>
      <c r="C1361" s="129"/>
      <c r="D1361" s="109"/>
      <c r="E1361" s="46"/>
      <c r="F1361" s="57" t="s">
        <v>3546</v>
      </c>
      <c r="G1361" s="41" t="s">
        <v>374</v>
      </c>
      <c r="H1361" s="55" t="s">
        <v>9</v>
      </c>
      <c r="I1361" s="59">
        <v>12</v>
      </c>
      <c r="J1361" s="49">
        <v>43009</v>
      </c>
      <c r="K1361" s="267">
        <v>43009</v>
      </c>
      <c r="L1361" s="267">
        <v>43100</v>
      </c>
      <c r="M1361" s="58">
        <v>1</v>
      </c>
      <c r="N1361" s="61">
        <v>0</v>
      </c>
      <c r="O1361" s="194">
        <v>3</v>
      </c>
      <c r="P1361" s="58">
        <f t="shared" si="81"/>
        <v>3</v>
      </c>
      <c r="Q1361" s="42">
        <f t="shared" si="82"/>
        <v>300</v>
      </c>
      <c r="R1361" s="196"/>
      <c r="S1361" s="108"/>
      <c r="T1361" s="108"/>
      <c r="U1361" s="1"/>
      <c r="V1361" s="108"/>
      <c r="W1361" s="1"/>
      <c r="X1361" s="1"/>
      <c r="Y1361" s="99"/>
      <c r="AA1361" s="31"/>
    </row>
    <row r="1362" spans="1:27" s="30" customFormat="1" ht="45" x14ac:dyDescent="0.25">
      <c r="A1362" s="265" t="s">
        <v>1907</v>
      </c>
      <c r="B1362" s="129"/>
      <c r="C1362" s="129"/>
      <c r="D1362" s="109"/>
      <c r="E1362" s="46"/>
      <c r="F1362" s="57" t="s">
        <v>3520</v>
      </c>
      <c r="G1362" s="41" t="s">
        <v>375</v>
      </c>
      <c r="H1362" s="55" t="s">
        <v>9</v>
      </c>
      <c r="I1362" s="59">
        <v>12</v>
      </c>
      <c r="J1362" s="49">
        <v>43009</v>
      </c>
      <c r="K1362" s="267">
        <v>43009</v>
      </c>
      <c r="L1362" s="267">
        <v>43100</v>
      </c>
      <c r="M1362" s="58">
        <v>1</v>
      </c>
      <c r="N1362" s="61">
        <v>0</v>
      </c>
      <c r="O1362" s="194">
        <v>0</v>
      </c>
      <c r="P1362" s="58">
        <f t="shared" si="81"/>
        <v>0</v>
      </c>
      <c r="Q1362" s="42">
        <f t="shared" si="82"/>
        <v>0</v>
      </c>
      <c r="R1362" s="196"/>
      <c r="S1362" s="108"/>
      <c r="T1362" s="108"/>
      <c r="U1362" s="1"/>
      <c r="V1362" s="108"/>
      <c r="W1362" s="1"/>
      <c r="X1362" s="1"/>
      <c r="Y1362" s="99"/>
      <c r="AA1362" s="31"/>
    </row>
    <row r="1363" spans="1:27" s="30" customFormat="1" ht="45" x14ac:dyDescent="0.25">
      <c r="A1363" s="265" t="s">
        <v>1907</v>
      </c>
      <c r="B1363" s="129"/>
      <c r="C1363" s="129"/>
      <c r="D1363" s="109"/>
      <c r="E1363" s="46"/>
      <c r="F1363" s="57" t="s">
        <v>3522</v>
      </c>
      <c r="G1363" s="41" t="s">
        <v>376</v>
      </c>
      <c r="H1363" s="55" t="s">
        <v>9</v>
      </c>
      <c r="I1363" s="59">
        <v>12</v>
      </c>
      <c r="J1363" s="49">
        <v>43009</v>
      </c>
      <c r="K1363" s="267">
        <v>43009</v>
      </c>
      <c r="L1363" s="267">
        <v>43100</v>
      </c>
      <c r="M1363" s="58">
        <v>1</v>
      </c>
      <c r="N1363" s="61">
        <v>1</v>
      </c>
      <c r="O1363" s="194">
        <v>0</v>
      </c>
      <c r="P1363" s="58">
        <f t="shared" si="81"/>
        <v>1</v>
      </c>
      <c r="Q1363" s="42">
        <f t="shared" si="82"/>
        <v>100</v>
      </c>
      <c r="R1363" s="196"/>
      <c r="S1363" s="108"/>
      <c r="T1363" s="108"/>
      <c r="U1363" s="1"/>
      <c r="V1363" s="108"/>
      <c r="W1363" s="1"/>
      <c r="X1363" s="1"/>
      <c r="Y1363" s="99"/>
      <c r="AA1363" s="31"/>
    </row>
    <row r="1364" spans="1:27" s="30" customFormat="1" ht="45" x14ac:dyDescent="0.25">
      <c r="A1364" s="265" t="s">
        <v>1907</v>
      </c>
      <c r="B1364" s="129"/>
      <c r="C1364" s="129"/>
      <c r="D1364" s="109"/>
      <c r="E1364" s="46"/>
      <c r="F1364" s="57" t="s">
        <v>3523</v>
      </c>
      <c r="G1364" s="41" t="s">
        <v>377</v>
      </c>
      <c r="H1364" s="55" t="s">
        <v>9</v>
      </c>
      <c r="I1364" s="59">
        <v>12</v>
      </c>
      <c r="J1364" s="49">
        <v>43009</v>
      </c>
      <c r="K1364" s="267">
        <v>43009</v>
      </c>
      <c r="L1364" s="267">
        <v>43100</v>
      </c>
      <c r="M1364" s="58">
        <v>1</v>
      </c>
      <c r="N1364" s="61">
        <v>0</v>
      </c>
      <c r="O1364" s="194">
        <v>0</v>
      </c>
      <c r="P1364" s="58">
        <f t="shared" si="81"/>
        <v>0</v>
      </c>
      <c r="Q1364" s="42">
        <f t="shared" si="82"/>
        <v>0</v>
      </c>
      <c r="R1364" s="196"/>
      <c r="S1364" s="108"/>
      <c r="T1364" s="108"/>
      <c r="U1364" s="1"/>
      <c r="V1364" s="108"/>
      <c r="W1364" s="1"/>
      <c r="X1364" s="1"/>
      <c r="Y1364" s="99"/>
      <c r="AA1364" s="31"/>
    </row>
    <row r="1365" spans="1:27" s="30" customFormat="1" ht="45" x14ac:dyDescent="0.25">
      <c r="A1365" s="265" t="s">
        <v>1907</v>
      </c>
      <c r="B1365" s="129"/>
      <c r="C1365" s="129"/>
      <c r="D1365" s="109"/>
      <c r="E1365" s="46"/>
      <c r="F1365" s="57" t="s">
        <v>3524</v>
      </c>
      <c r="G1365" s="41" t="s">
        <v>378</v>
      </c>
      <c r="H1365" s="55" t="s">
        <v>9</v>
      </c>
      <c r="I1365" s="59">
        <v>12</v>
      </c>
      <c r="J1365" s="49">
        <v>43009</v>
      </c>
      <c r="K1365" s="267">
        <v>43009</v>
      </c>
      <c r="L1365" s="267">
        <v>43100</v>
      </c>
      <c r="M1365" s="58">
        <v>1</v>
      </c>
      <c r="N1365" s="61">
        <v>0</v>
      </c>
      <c r="O1365" s="194">
        <v>0</v>
      </c>
      <c r="P1365" s="58">
        <f t="shared" si="81"/>
        <v>0</v>
      </c>
      <c r="Q1365" s="42">
        <f t="shared" si="82"/>
        <v>0</v>
      </c>
      <c r="R1365" s="196"/>
      <c r="S1365" s="108"/>
      <c r="T1365" s="108"/>
      <c r="U1365" s="1"/>
      <c r="V1365" s="108"/>
      <c r="W1365" s="1"/>
      <c r="X1365" s="1"/>
      <c r="Y1365" s="99"/>
      <c r="AA1365" s="31"/>
    </row>
    <row r="1366" spans="1:27" s="30" customFormat="1" ht="45" x14ac:dyDescent="0.25">
      <c r="A1366" s="265" t="s">
        <v>1907</v>
      </c>
      <c r="B1366" s="129"/>
      <c r="C1366" s="129"/>
      <c r="D1366" s="109"/>
      <c r="E1366" s="46"/>
      <c r="F1366" s="57" t="s">
        <v>3525</v>
      </c>
      <c r="G1366" s="41" t="s">
        <v>379</v>
      </c>
      <c r="H1366" s="55" t="s">
        <v>9</v>
      </c>
      <c r="I1366" s="59">
        <v>12</v>
      </c>
      <c r="J1366" s="49">
        <v>43009</v>
      </c>
      <c r="K1366" s="267">
        <v>43009</v>
      </c>
      <c r="L1366" s="267">
        <v>43100</v>
      </c>
      <c r="M1366" s="58">
        <v>1500</v>
      </c>
      <c r="N1366" s="61">
        <v>300</v>
      </c>
      <c r="O1366" s="194">
        <v>300</v>
      </c>
      <c r="P1366" s="58">
        <f t="shared" si="81"/>
        <v>600</v>
      </c>
      <c r="Q1366" s="42">
        <f t="shared" si="82"/>
        <v>40</v>
      </c>
      <c r="R1366" s="196"/>
      <c r="S1366" s="108"/>
      <c r="T1366" s="108"/>
      <c r="U1366" s="1"/>
      <c r="V1366" s="108"/>
      <c r="W1366" s="1"/>
      <c r="X1366" s="1"/>
      <c r="Y1366" s="99"/>
      <c r="AA1366" s="31"/>
    </row>
    <row r="1367" spans="1:27" s="30" customFormat="1" ht="45" x14ac:dyDescent="0.25">
      <c r="A1367" s="265" t="s">
        <v>1907</v>
      </c>
      <c r="B1367" s="129" t="s">
        <v>3906</v>
      </c>
      <c r="C1367" s="129" t="s">
        <v>559</v>
      </c>
      <c r="D1367" s="109" t="s">
        <v>3260</v>
      </c>
      <c r="E1367" s="46" t="s">
        <v>3907</v>
      </c>
      <c r="F1367" s="57" t="s">
        <v>3518</v>
      </c>
      <c r="G1367" s="41" t="s">
        <v>560</v>
      </c>
      <c r="H1367" s="55" t="s">
        <v>9</v>
      </c>
      <c r="I1367" s="59">
        <v>12</v>
      </c>
      <c r="J1367" s="49">
        <v>43009</v>
      </c>
      <c r="K1367" s="267">
        <v>43009</v>
      </c>
      <c r="L1367" s="267">
        <v>43100</v>
      </c>
      <c r="M1367" s="58">
        <v>15000</v>
      </c>
      <c r="N1367" s="61">
        <v>42537</v>
      </c>
      <c r="O1367" s="194">
        <v>0</v>
      </c>
      <c r="P1367" s="58">
        <f t="shared" si="81"/>
        <v>42537</v>
      </c>
      <c r="Q1367" s="42">
        <f t="shared" si="82"/>
        <v>283.58</v>
      </c>
      <c r="R1367" s="280"/>
      <c r="S1367" s="108">
        <f>VLOOKUP(C1367,'[7]Sumado depto y gestion incorp1'!$A$2:$C$297,3,FALSE)</f>
        <v>100000000</v>
      </c>
      <c r="T1367" s="108">
        <f>VLOOKUP(C1367,'[7]Sumado depto y gestion incorp1'!$A$2:$D$297,4,FALSE)</f>
        <v>0</v>
      </c>
      <c r="U1367" s="1">
        <f>VLOOKUP(C1367,'[7]Sumado depto y gestion incorp1'!$A$2:$F$297,6,FALSE)</f>
        <v>100000000</v>
      </c>
      <c r="V1367" s="108">
        <f>VLOOKUP(C1367,'[7]Sumado depto y gestion incorp1'!$A$2:$G$297,7,FALSE)</f>
        <v>0</v>
      </c>
      <c r="W1367" s="1">
        <f t="shared" si="83"/>
        <v>100000000</v>
      </c>
      <c r="X1367" s="1">
        <f t="shared" si="84"/>
        <v>100000000</v>
      </c>
      <c r="Y1367" s="99"/>
      <c r="AA1367" s="31"/>
    </row>
    <row r="1368" spans="1:27" s="30" customFormat="1" ht="45" x14ac:dyDescent="0.25">
      <c r="A1368" s="265" t="s">
        <v>1907</v>
      </c>
      <c r="B1368" s="129"/>
      <c r="C1368" s="129"/>
      <c r="D1368" s="109"/>
      <c r="E1368" s="46"/>
      <c r="F1368" s="57" t="s">
        <v>3519</v>
      </c>
      <c r="G1368" s="41" t="s">
        <v>561</v>
      </c>
      <c r="H1368" s="55" t="s">
        <v>9</v>
      </c>
      <c r="I1368" s="59">
        <v>12</v>
      </c>
      <c r="J1368" s="49">
        <v>43009</v>
      </c>
      <c r="K1368" s="267">
        <v>43009</v>
      </c>
      <c r="L1368" s="267">
        <v>43100</v>
      </c>
      <c r="M1368" s="58">
        <v>120</v>
      </c>
      <c r="N1368" s="61">
        <v>380</v>
      </c>
      <c r="O1368" s="194">
        <v>203</v>
      </c>
      <c r="P1368" s="58">
        <f t="shared" si="81"/>
        <v>583</v>
      </c>
      <c r="Q1368" s="42">
        <f t="shared" si="82"/>
        <v>485.83333333333331</v>
      </c>
      <c r="R1368" s="272"/>
      <c r="S1368" s="108"/>
      <c r="T1368" s="108"/>
      <c r="U1368" s="1"/>
      <c r="V1368" s="108"/>
      <c r="W1368" s="1"/>
      <c r="X1368" s="1"/>
      <c r="Y1368" s="99"/>
      <c r="AA1368" s="31"/>
    </row>
    <row r="1369" spans="1:27" s="30" customFormat="1" ht="45" x14ac:dyDescent="0.25">
      <c r="A1369" s="265" t="s">
        <v>1907</v>
      </c>
      <c r="B1369" s="129"/>
      <c r="C1369" s="129"/>
      <c r="D1369" s="109"/>
      <c r="E1369" s="46"/>
      <c r="F1369" s="57" t="s">
        <v>3544</v>
      </c>
      <c r="G1369" s="41" t="s">
        <v>562</v>
      </c>
      <c r="H1369" s="55" t="s">
        <v>9</v>
      </c>
      <c r="I1369" s="59">
        <v>12</v>
      </c>
      <c r="J1369" s="49">
        <v>43009</v>
      </c>
      <c r="K1369" s="267">
        <v>43009</v>
      </c>
      <c r="L1369" s="267">
        <v>43100</v>
      </c>
      <c r="M1369" s="58">
        <v>10000</v>
      </c>
      <c r="N1369" s="61">
        <v>8250</v>
      </c>
      <c r="O1369" s="194">
        <v>9750</v>
      </c>
      <c r="P1369" s="58">
        <f t="shared" si="81"/>
        <v>18000</v>
      </c>
      <c r="Q1369" s="42">
        <f t="shared" si="82"/>
        <v>180</v>
      </c>
      <c r="R1369" s="272"/>
      <c r="S1369" s="108"/>
      <c r="T1369" s="108"/>
      <c r="U1369" s="1"/>
      <c r="V1369" s="108"/>
      <c r="W1369" s="1"/>
      <c r="X1369" s="1"/>
      <c r="Y1369" s="99"/>
      <c r="AA1369" s="31"/>
    </row>
    <row r="1370" spans="1:27" s="30" customFormat="1" ht="45" x14ac:dyDescent="0.25">
      <c r="A1370" s="265" t="s">
        <v>1907</v>
      </c>
      <c r="B1370" s="129"/>
      <c r="C1370" s="129"/>
      <c r="D1370" s="109"/>
      <c r="E1370" s="46"/>
      <c r="F1370" s="57" t="s">
        <v>3545</v>
      </c>
      <c r="G1370" s="41" t="s">
        <v>563</v>
      </c>
      <c r="H1370" s="55" t="s">
        <v>9</v>
      </c>
      <c r="I1370" s="59">
        <v>12</v>
      </c>
      <c r="J1370" s="49">
        <v>43009</v>
      </c>
      <c r="K1370" s="267">
        <v>43009</v>
      </c>
      <c r="L1370" s="267">
        <v>43100</v>
      </c>
      <c r="M1370" s="58">
        <v>30</v>
      </c>
      <c r="N1370" s="61">
        <v>0</v>
      </c>
      <c r="O1370" s="194">
        <v>127</v>
      </c>
      <c r="P1370" s="58">
        <f t="shared" si="81"/>
        <v>127</v>
      </c>
      <c r="Q1370" s="42">
        <f t="shared" si="82"/>
        <v>423.33333333333331</v>
      </c>
      <c r="R1370" s="272"/>
      <c r="S1370" s="108"/>
      <c r="T1370" s="108"/>
      <c r="U1370" s="1"/>
      <c r="V1370" s="108"/>
      <c r="W1370" s="1"/>
      <c r="X1370" s="1"/>
      <c r="Y1370" s="99"/>
      <c r="AA1370" s="31"/>
    </row>
    <row r="1371" spans="1:27" s="30" customFormat="1" ht="45" x14ac:dyDescent="0.25">
      <c r="A1371" s="265" t="s">
        <v>1907</v>
      </c>
      <c r="B1371" s="129" t="s">
        <v>8310</v>
      </c>
      <c r="C1371" s="129" t="s">
        <v>382</v>
      </c>
      <c r="D1371" s="109" t="s">
        <v>1681</v>
      </c>
      <c r="E1371" s="46" t="s">
        <v>8311</v>
      </c>
      <c r="F1371" s="55" t="s">
        <v>3517</v>
      </c>
      <c r="G1371" s="41" t="s">
        <v>383</v>
      </c>
      <c r="H1371" s="55" t="s">
        <v>9</v>
      </c>
      <c r="I1371" s="59">
        <v>12</v>
      </c>
      <c r="J1371" s="49">
        <v>43009</v>
      </c>
      <c r="K1371" s="267">
        <v>43009</v>
      </c>
      <c r="L1371" s="267">
        <v>43100</v>
      </c>
      <c r="M1371" s="58">
        <v>1</v>
      </c>
      <c r="N1371" s="61"/>
      <c r="O1371" s="194"/>
      <c r="P1371" s="58">
        <f t="shared" si="81"/>
        <v>0</v>
      </c>
      <c r="Q1371" s="42">
        <f t="shared" si="82"/>
        <v>0</v>
      </c>
      <c r="R1371" s="268"/>
      <c r="S1371" s="108">
        <f>VLOOKUP(C1371,'[7]Sumado depto y gestion incorp1'!$A$2:$C$297,3,FALSE)</f>
        <v>150000000</v>
      </c>
      <c r="T1371" s="108">
        <f>VLOOKUP(C1371,'[7]Sumado depto y gestion incorp1'!$A$2:$D$297,4,FALSE)</f>
        <v>0</v>
      </c>
      <c r="U1371" s="1">
        <f>VLOOKUP(C1371,'[7]Sumado depto y gestion incorp1'!$A$2:$F$297,6,FALSE)</f>
        <v>119206649</v>
      </c>
      <c r="V1371" s="108">
        <f>VLOOKUP(C1371,'[7]Sumado depto y gestion incorp1'!$A$2:$G$297,7,FALSE)</f>
        <v>0</v>
      </c>
      <c r="W1371" s="1">
        <f t="shared" si="83"/>
        <v>150000000</v>
      </c>
      <c r="X1371" s="1">
        <f t="shared" si="84"/>
        <v>119206649</v>
      </c>
      <c r="Y1371" s="99"/>
      <c r="AA1371" s="31"/>
    </row>
    <row r="1372" spans="1:27" s="30" customFormat="1" ht="45" x14ac:dyDescent="0.25">
      <c r="A1372" s="265" t="s">
        <v>1907</v>
      </c>
      <c r="B1372" s="129"/>
      <c r="C1372" s="129"/>
      <c r="D1372" s="109"/>
      <c r="E1372" s="46"/>
      <c r="F1372" s="55" t="s">
        <v>3518</v>
      </c>
      <c r="G1372" s="41" t="s">
        <v>384</v>
      </c>
      <c r="H1372" s="55" t="s">
        <v>9</v>
      </c>
      <c r="I1372" s="59">
        <v>12</v>
      </c>
      <c r="J1372" s="49">
        <v>43009</v>
      </c>
      <c r="K1372" s="267">
        <v>43009</v>
      </c>
      <c r="L1372" s="267">
        <v>43100</v>
      </c>
      <c r="M1372" s="58">
        <v>1</v>
      </c>
      <c r="N1372" s="61"/>
      <c r="O1372" s="194"/>
      <c r="P1372" s="58">
        <f t="shared" si="81"/>
        <v>0</v>
      </c>
      <c r="Q1372" s="42">
        <f t="shared" si="82"/>
        <v>0</v>
      </c>
      <c r="R1372" s="272"/>
      <c r="S1372" s="108"/>
      <c r="T1372" s="108"/>
      <c r="U1372" s="1"/>
      <c r="V1372" s="108"/>
      <c r="W1372" s="1"/>
      <c r="X1372" s="1"/>
      <c r="Y1372" s="99"/>
      <c r="AA1372" s="31"/>
    </row>
    <row r="1373" spans="1:27" s="30" customFormat="1" ht="45" x14ac:dyDescent="0.25">
      <c r="A1373" s="265" t="s">
        <v>1907</v>
      </c>
      <c r="B1373" s="129"/>
      <c r="C1373" s="129"/>
      <c r="D1373" s="109"/>
      <c r="E1373" s="46"/>
      <c r="F1373" s="55" t="s">
        <v>3519</v>
      </c>
      <c r="G1373" s="41" t="s">
        <v>385</v>
      </c>
      <c r="H1373" s="55" t="s">
        <v>9</v>
      </c>
      <c r="I1373" s="59">
        <v>12</v>
      </c>
      <c r="J1373" s="49">
        <v>43009</v>
      </c>
      <c r="K1373" s="267">
        <v>43009</v>
      </c>
      <c r="L1373" s="267">
        <v>43100</v>
      </c>
      <c r="M1373" s="58">
        <v>1</v>
      </c>
      <c r="N1373" s="61"/>
      <c r="O1373" s="194">
        <v>1</v>
      </c>
      <c r="P1373" s="58">
        <f t="shared" si="81"/>
        <v>1</v>
      </c>
      <c r="Q1373" s="42">
        <f t="shared" si="82"/>
        <v>100</v>
      </c>
      <c r="R1373" s="272"/>
      <c r="S1373" s="108"/>
      <c r="T1373" s="108"/>
      <c r="U1373" s="1"/>
      <c r="V1373" s="108"/>
      <c r="W1373" s="1"/>
      <c r="X1373" s="1"/>
      <c r="Y1373" s="99"/>
      <c r="AA1373" s="31"/>
    </row>
    <row r="1374" spans="1:27" ht="60" x14ac:dyDescent="0.25">
      <c r="A1374" s="103" t="s">
        <v>282</v>
      </c>
      <c r="B1374" s="72" t="s">
        <v>3649</v>
      </c>
      <c r="C1374" s="72" t="s">
        <v>283</v>
      </c>
      <c r="D1374" s="104" t="s">
        <v>1670</v>
      </c>
      <c r="E1374" s="39" t="s">
        <v>3650</v>
      </c>
      <c r="F1374" s="47" t="s">
        <v>3537</v>
      </c>
      <c r="G1374" s="41" t="s">
        <v>284</v>
      </c>
      <c r="H1374" s="40" t="s">
        <v>9</v>
      </c>
      <c r="I1374" s="43">
        <v>12</v>
      </c>
      <c r="J1374" s="44">
        <v>43009</v>
      </c>
      <c r="K1374" s="105">
        <v>43009</v>
      </c>
      <c r="L1374" s="105">
        <v>43100</v>
      </c>
      <c r="M1374" s="42">
        <v>25</v>
      </c>
      <c r="N1374" s="48">
        <v>0</v>
      </c>
      <c r="O1374" s="106">
        <v>11</v>
      </c>
      <c r="P1374" s="42">
        <f t="shared" si="81"/>
        <v>11</v>
      </c>
      <c r="Q1374" s="42">
        <f t="shared" si="82"/>
        <v>44</v>
      </c>
      <c r="R1374" s="107"/>
      <c r="S1374" s="108">
        <f>VLOOKUP(C1374,'[7]Sumado depto y gestion incorp1'!$A$2:$C$297,3,FALSE)</f>
        <v>10101366500</v>
      </c>
      <c r="T1374" s="108">
        <f>VLOOKUP(C1374,'[7]Sumado depto y gestion incorp1'!$A$2:$D$297,4,FALSE)</f>
        <v>0</v>
      </c>
      <c r="U1374" s="1">
        <f>VLOOKUP(C1374,'[7]Sumado depto y gestion incorp1'!$A$2:$F$297,6,FALSE)</f>
        <v>10094758036</v>
      </c>
      <c r="V1374" s="108">
        <f>VLOOKUP(C1374,'[7]Sumado depto y gestion incorp1'!$A$2:$G$297,7,FALSE)</f>
        <v>0</v>
      </c>
      <c r="W1374" s="1">
        <f t="shared" si="83"/>
        <v>10101366500</v>
      </c>
      <c r="X1374" s="1">
        <f t="shared" si="84"/>
        <v>10094758036</v>
      </c>
      <c r="Y1374" s="99"/>
    </row>
    <row r="1375" spans="1:27" x14ac:dyDescent="0.25">
      <c r="A1375" s="103" t="s">
        <v>282</v>
      </c>
      <c r="B1375" s="72"/>
      <c r="C1375" s="72"/>
      <c r="D1375" s="104"/>
      <c r="E1375" s="39"/>
      <c r="F1375" s="47" t="s">
        <v>3517</v>
      </c>
      <c r="G1375" s="41" t="s">
        <v>285</v>
      </c>
      <c r="H1375" s="40" t="s">
        <v>9</v>
      </c>
      <c r="I1375" s="43">
        <v>12</v>
      </c>
      <c r="J1375" s="44">
        <v>43009</v>
      </c>
      <c r="K1375" s="105">
        <v>43009</v>
      </c>
      <c r="L1375" s="105">
        <v>43100</v>
      </c>
      <c r="M1375" s="42">
        <v>2</v>
      </c>
      <c r="N1375" s="48">
        <v>0</v>
      </c>
      <c r="O1375" s="106">
        <v>3</v>
      </c>
      <c r="P1375" s="42">
        <f t="shared" si="81"/>
        <v>3</v>
      </c>
      <c r="Q1375" s="42">
        <f t="shared" si="82"/>
        <v>150</v>
      </c>
      <c r="R1375" s="107"/>
      <c r="S1375" s="108"/>
      <c r="T1375" s="108"/>
      <c r="U1375" s="1"/>
      <c r="V1375" s="108"/>
      <c r="W1375" s="1"/>
      <c r="X1375" s="1"/>
      <c r="Y1375" s="99"/>
    </row>
    <row r="1376" spans="1:27" ht="30" x14ac:dyDescent="0.25">
      <c r="A1376" s="103" t="s">
        <v>282</v>
      </c>
      <c r="B1376" s="72" t="s">
        <v>3651</v>
      </c>
      <c r="C1376" s="72" t="s">
        <v>286</v>
      </c>
      <c r="D1376" s="104" t="s">
        <v>1671</v>
      </c>
      <c r="E1376" s="39" t="s">
        <v>3652</v>
      </c>
      <c r="F1376" s="47" t="s">
        <v>3537</v>
      </c>
      <c r="G1376" s="41" t="s">
        <v>287</v>
      </c>
      <c r="H1376" s="40" t="s">
        <v>9</v>
      </c>
      <c r="I1376" s="43">
        <v>12</v>
      </c>
      <c r="J1376" s="44">
        <v>43009</v>
      </c>
      <c r="K1376" s="105">
        <v>43009</v>
      </c>
      <c r="L1376" s="105">
        <v>43100</v>
      </c>
      <c r="M1376" s="42">
        <v>1</v>
      </c>
      <c r="N1376" s="48">
        <v>0</v>
      </c>
      <c r="O1376" s="106">
        <v>17</v>
      </c>
      <c r="P1376" s="42">
        <f t="shared" si="81"/>
        <v>17</v>
      </c>
      <c r="Q1376" s="42">
        <f t="shared" si="82"/>
        <v>1700</v>
      </c>
      <c r="R1376" s="107"/>
      <c r="S1376" s="108">
        <f>VLOOKUP(C1376,'[7]Sumado depto y gestion incorp1'!$A$2:$C$297,3,FALSE)</f>
        <v>978394500</v>
      </c>
      <c r="T1376" s="108">
        <f>VLOOKUP(C1376,'[7]Sumado depto y gestion incorp1'!$A$2:$D$297,4,FALSE)</f>
        <v>0</v>
      </c>
      <c r="U1376" s="1">
        <f>VLOOKUP(C1376,'[7]Sumado depto y gestion incorp1'!$A$2:$F$297,6,FALSE)</f>
        <v>359757903</v>
      </c>
      <c r="V1376" s="108">
        <f>VLOOKUP(C1376,'[7]Sumado depto y gestion incorp1'!$A$2:$G$297,7,FALSE)</f>
        <v>0</v>
      </c>
      <c r="W1376" s="1">
        <f t="shared" si="83"/>
        <v>978394500</v>
      </c>
      <c r="X1376" s="1">
        <f t="shared" si="84"/>
        <v>359757903</v>
      </c>
      <c r="Y1376" s="99"/>
    </row>
    <row r="1377" spans="1:25" x14ac:dyDescent="0.25">
      <c r="A1377" s="103" t="s">
        <v>282</v>
      </c>
      <c r="B1377" s="72"/>
      <c r="C1377" s="72"/>
      <c r="D1377" s="104"/>
      <c r="E1377" s="39"/>
      <c r="F1377" s="47" t="s">
        <v>3546</v>
      </c>
      <c r="G1377" s="41" t="s">
        <v>288</v>
      </c>
      <c r="H1377" s="40" t="s">
        <v>3521</v>
      </c>
      <c r="I1377" s="43">
        <v>12</v>
      </c>
      <c r="J1377" s="44">
        <v>43009</v>
      </c>
      <c r="K1377" s="105">
        <v>43009</v>
      </c>
      <c r="L1377" s="105">
        <v>43100</v>
      </c>
      <c r="M1377" s="42">
        <v>1</v>
      </c>
      <c r="N1377" s="48">
        <v>0</v>
      </c>
      <c r="O1377" s="106">
        <v>1</v>
      </c>
      <c r="P1377" s="42">
        <f t="shared" si="81"/>
        <v>1</v>
      </c>
      <c r="Q1377" s="42">
        <f t="shared" si="82"/>
        <v>100</v>
      </c>
      <c r="R1377" s="107"/>
      <c r="S1377" s="108"/>
      <c r="T1377" s="108"/>
      <c r="U1377" s="1"/>
      <c r="V1377" s="108"/>
      <c r="W1377" s="1"/>
      <c r="X1377" s="1"/>
      <c r="Y1377" s="99"/>
    </row>
    <row r="1378" spans="1:25" x14ac:dyDescent="0.25">
      <c r="A1378" s="103" t="s">
        <v>282</v>
      </c>
      <c r="B1378" s="72"/>
      <c r="C1378" s="72"/>
      <c r="D1378" s="104"/>
      <c r="E1378" s="39"/>
      <c r="F1378" s="47" t="s">
        <v>3520</v>
      </c>
      <c r="G1378" s="41" t="s">
        <v>289</v>
      </c>
      <c r="H1378" s="40" t="s">
        <v>3521</v>
      </c>
      <c r="I1378" s="43">
        <v>12</v>
      </c>
      <c r="J1378" s="44">
        <v>43009</v>
      </c>
      <c r="K1378" s="105">
        <v>43009</v>
      </c>
      <c r="L1378" s="105">
        <v>43100</v>
      </c>
      <c r="M1378" s="42">
        <v>791</v>
      </c>
      <c r="N1378" s="48">
        <v>142</v>
      </c>
      <c r="O1378" s="106">
        <v>2590</v>
      </c>
      <c r="P1378" s="42">
        <f t="shared" si="81"/>
        <v>2732</v>
      </c>
      <c r="Q1378" s="42">
        <f t="shared" si="82"/>
        <v>345.38558786346397</v>
      </c>
      <c r="R1378" s="107"/>
      <c r="S1378" s="108"/>
      <c r="T1378" s="108"/>
      <c r="U1378" s="1"/>
      <c r="V1378" s="108"/>
      <c r="W1378" s="1"/>
      <c r="X1378" s="1"/>
      <c r="Y1378" s="99"/>
    </row>
    <row r="1379" spans="1:25" ht="45" x14ac:dyDescent="0.25">
      <c r="A1379" s="103" t="s">
        <v>282</v>
      </c>
      <c r="B1379" s="72" t="s">
        <v>3653</v>
      </c>
      <c r="C1379" s="72" t="s">
        <v>290</v>
      </c>
      <c r="D1379" s="104" t="s">
        <v>1672</v>
      </c>
      <c r="E1379" s="39" t="s">
        <v>3654</v>
      </c>
      <c r="F1379" s="47" t="s">
        <v>3537</v>
      </c>
      <c r="G1379" s="41" t="s">
        <v>291</v>
      </c>
      <c r="H1379" s="40" t="s">
        <v>9</v>
      </c>
      <c r="I1379" s="43">
        <v>12</v>
      </c>
      <c r="J1379" s="44">
        <v>43009</v>
      </c>
      <c r="K1379" s="105">
        <v>43009</v>
      </c>
      <c r="L1379" s="105">
        <v>43100</v>
      </c>
      <c r="M1379" s="42">
        <v>40</v>
      </c>
      <c r="N1379" s="48">
        <v>1</v>
      </c>
      <c r="O1379" s="106"/>
      <c r="P1379" s="42">
        <f t="shared" si="81"/>
        <v>1</v>
      </c>
      <c r="Q1379" s="42">
        <f t="shared" si="82"/>
        <v>2.5</v>
      </c>
      <c r="R1379" s="107"/>
      <c r="S1379" s="108">
        <f>VLOOKUP(C1379,'[7]Sumado depto y gestion incorp1'!$A$2:$C$297,3,FALSE)</f>
        <v>247013443</v>
      </c>
      <c r="T1379" s="108">
        <f>VLOOKUP(C1379,'[7]Sumado depto y gestion incorp1'!$A$2:$D$297,4,FALSE)</f>
        <v>0</v>
      </c>
      <c r="U1379" s="1">
        <f>VLOOKUP(C1379,'[7]Sumado depto y gestion incorp1'!$A$2:$F$297,6,FALSE)</f>
        <v>206012502</v>
      </c>
      <c r="V1379" s="108">
        <f>VLOOKUP(C1379,'[7]Sumado depto y gestion incorp1'!$A$2:$G$297,7,FALSE)</f>
        <v>0</v>
      </c>
      <c r="W1379" s="1">
        <f t="shared" si="83"/>
        <v>247013443</v>
      </c>
      <c r="X1379" s="1">
        <f t="shared" si="84"/>
        <v>206012502</v>
      </c>
      <c r="Y1379" s="99"/>
    </row>
    <row r="1380" spans="1:25" x14ac:dyDescent="0.25">
      <c r="A1380" s="103" t="s">
        <v>282</v>
      </c>
      <c r="B1380" s="72"/>
      <c r="C1380" s="72"/>
      <c r="D1380" s="104"/>
      <c r="E1380" s="39"/>
      <c r="F1380" s="47" t="s">
        <v>3519</v>
      </c>
      <c r="G1380" s="41" t="s">
        <v>292</v>
      </c>
      <c r="H1380" s="40" t="s">
        <v>9</v>
      </c>
      <c r="I1380" s="43">
        <v>12</v>
      </c>
      <c r="J1380" s="44">
        <v>43009</v>
      </c>
      <c r="K1380" s="105">
        <v>43009</v>
      </c>
      <c r="L1380" s="105">
        <v>43100</v>
      </c>
      <c r="M1380" s="42">
        <v>25</v>
      </c>
      <c r="N1380" s="48">
        <v>1</v>
      </c>
      <c r="O1380" s="106"/>
      <c r="P1380" s="42">
        <f t="shared" ref="P1380:P1443" si="85">N1380+O1380</f>
        <v>1</v>
      </c>
      <c r="Q1380" s="42">
        <f t="shared" si="82"/>
        <v>4</v>
      </c>
      <c r="R1380" s="107"/>
      <c r="S1380" s="108"/>
      <c r="T1380" s="108"/>
      <c r="U1380" s="1"/>
      <c r="V1380" s="108"/>
      <c r="W1380" s="1"/>
      <c r="X1380" s="1"/>
      <c r="Y1380" s="99"/>
    </row>
    <row r="1381" spans="1:25" x14ac:dyDescent="0.25">
      <c r="A1381" s="103" t="s">
        <v>282</v>
      </c>
      <c r="B1381" s="281"/>
      <c r="C1381" s="281"/>
      <c r="D1381" s="282"/>
      <c r="E1381" s="283"/>
      <c r="F1381" s="284" t="s">
        <v>3546</v>
      </c>
      <c r="G1381" s="285" t="s">
        <v>293</v>
      </c>
      <c r="H1381" s="286" t="s">
        <v>9</v>
      </c>
      <c r="I1381" s="112">
        <v>12</v>
      </c>
      <c r="J1381" s="44">
        <v>43009</v>
      </c>
      <c r="K1381" s="105">
        <v>43009</v>
      </c>
      <c r="L1381" s="105">
        <v>43100</v>
      </c>
      <c r="M1381" s="287">
        <v>1</v>
      </c>
      <c r="N1381" s="288">
        <v>1</v>
      </c>
      <c r="O1381" s="289"/>
      <c r="P1381" s="42">
        <f t="shared" si="85"/>
        <v>1</v>
      </c>
      <c r="Q1381" s="42">
        <f t="shared" si="82"/>
        <v>100</v>
      </c>
      <c r="R1381" s="107"/>
      <c r="S1381" s="108"/>
      <c r="T1381" s="108"/>
      <c r="U1381" s="1"/>
      <c r="V1381" s="108"/>
      <c r="W1381" s="1"/>
      <c r="X1381" s="1"/>
      <c r="Y1381" s="99"/>
    </row>
    <row r="1382" spans="1:25" ht="60" x14ac:dyDescent="0.25">
      <c r="A1382" s="103" t="s">
        <v>282</v>
      </c>
      <c r="B1382" s="290" t="s">
        <v>8312</v>
      </c>
      <c r="C1382" s="290" t="s">
        <v>1177</v>
      </c>
      <c r="D1382" s="291" t="str">
        <f>VLOOKUP(C1382,[8]Hoja1!$C$5:$L$1651,10,FALSE)</f>
        <v>Desarrollo convocatoria pública para la creación, la innovación y el fortalecimiento de la ciudadanía cultural en Antioquia (060000001)</v>
      </c>
      <c r="E1382" s="292" t="s">
        <v>8313</v>
      </c>
      <c r="F1382" s="293" t="s">
        <v>3537</v>
      </c>
      <c r="G1382" s="294" t="s">
        <v>1178</v>
      </c>
      <c r="H1382" s="133" t="s">
        <v>9</v>
      </c>
      <c r="I1382" s="135">
        <v>12</v>
      </c>
      <c r="J1382" s="44">
        <v>43009</v>
      </c>
      <c r="K1382" s="105">
        <v>43009</v>
      </c>
      <c r="L1382" s="105">
        <v>43100</v>
      </c>
      <c r="M1382" s="295">
        <v>2</v>
      </c>
      <c r="N1382" s="296">
        <v>0</v>
      </c>
      <c r="O1382" s="136">
        <v>13</v>
      </c>
      <c r="P1382" s="42">
        <f t="shared" si="85"/>
        <v>13</v>
      </c>
      <c r="Q1382" s="42">
        <f t="shared" si="82"/>
        <v>650</v>
      </c>
      <c r="R1382" s="107"/>
      <c r="S1382" s="108">
        <f>VLOOKUP(C1382,'[7]Sumado depto y gestion incorp1'!$A$2:$C$297,3,FALSE)</f>
        <v>2319245220</v>
      </c>
      <c r="T1382" s="108">
        <f>VLOOKUP(C1382,'[7]Sumado depto y gestion incorp1'!$A$2:$D$297,4,FALSE)</f>
        <v>0</v>
      </c>
      <c r="U1382" s="1">
        <f>VLOOKUP(C1382,'[7]Sumado depto y gestion incorp1'!$A$2:$F$297,6,FALSE)</f>
        <v>1826616612</v>
      </c>
      <c r="V1382" s="108">
        <f>VLOOKUP(C1382,'[7]Sumado depto y gestion incorp1'!$A$2:$G$297,7,FALSE)</f>
        <v>0</v>
      </c>
      <c r="W1382" s="1">
        <f t="shared" si="83"/>
        <v>2319245220</v>
      </c>
      <c r="X1382" s="1">
        <f t="shared" si="84"/>
        <v>1826616612</v>
      </c>
      <c r="Y1382" s="99"/>
    </row>
    <row r="1383" spans="1:25" ht="45" x14ac:dyDescent="0.25">
      <c r="A1383" s="103" t="s">
        <v>282</v>
      </c>
      <c r="B1383" s="290" t="s">
        <v>8312</v>
      </c>
      <c r="C1383" s="290" t="s">
        <v>1179</v>
      </c>
      <c r="D1383" s="291" t="str">
        <f>VLOOKUP(C1383,[8]Hoja1!$C$5:$L$1651,10,FALSE)</f>
        <v>Implementación agenda institucional local y regional para el postconflicto en Antioquia</v>
      </c>
      <c r="E1383" s="292" t="s">
        <v>8314</v>
      </c>
      <c r="F1383" s="293" t="s">
        <v>3540</v>
      </c>
      <c r="G1383" s="294" t="s">
        <v>1180</v>
      </c>
      <c r="H1383" s="133" t="s">
        <v>9</v>
      </c>
      <c r="I1383" s="135">
        <v>12</v>
      </c>
      <c r="J1383" s="44">
        <v>43009</v>
      </c>
      <c r="K1383" s="105">
        <v>43009</v>
      </c>
      <c r="L1383" s="105">
        <v>43100</v>
      </c>
      <c r="M1383" s="295">
        <v>14</v>
      </c>
      <c r="N1383" s="296">
        <v>0</v>
      </c>
      <c r="O1383" s="136">
        <v>23</v>
      </c>
      <c r="P1383" s="42">
        <f t="shared" si="85"/>
        <v>23</v>
      </c>
      <c r="Q1383" s="42">
        <f t="shared" si="82"/>
        <v>164.28571428571428</v>
      </c>
      <c r="R1383" s="107"/>
      <c r="S1383" s="108">
        <f>VLOOKUP(C1383,'[7]Sumado depto y gestion incorp1'!$A$2:$C$297,3,FALSE)</f>
        <v>643815900</v>
      </c>
      <c r="T1383" s="108">
        <f>VLOOKUP(C1383,'[7]Sumado depto y gestion incorp1'!$A$2:$D$297,4,FALSE)</f>
        <v>0</v>
      </c>
      <c r="U1383" s="1">
        <f>VLOOKUP(C1383,'[7]Sumado depto y gestion incorp1'!$A$2:$F$297,6,FALSE)</f>
        <v>437510275</v>
      </c>
      <c r="V1383" s="108">
        <f>VLOOKUP(C1383,'[7]Sumado depto y gestion incorp1'!$A$2:$G$297,7,FALSE)</f>
        <v>0</v>
      </c>
      <c r="W1383" s="1">
        <f t="shared" si="83"/>
        <v>643815900</v>
      </c>
      <c r="X1383" s="1">
        <f t="shared" si="84"/>
        <v>437510275</v>
      </c>
      <c r="Y1383" s="99"/>
    </row>
    <row r="1384" spans="1:25" x14ac:dyDescent="0.25">
      <c r="A1384" s="103" t="s">
        <v>282</v>
      </c>
      <c r="B1384" s="290"/>
      <c r="C1384" s="290"/>
      <c r="D1384" s="291"/>
      <c r="E1384" s="292"/>
      <c r="F1384" s="293" t="s">
        <v>3517</v>
      </c>
      <c r="G1384" s="294" t="s">
        <v>1181</v>
      </c>
      <c r="H1384" s="133" t="s">
        <v>9</v>
      </c>
      <c r="I1384" s="135">
        <v>12</v>
      </c>
      <c r="J1384" s="44">
        <v>43009</v>
      </c>
      <c r="K1384" s="105">
        <v>43009</v>
      </c>
      <c r="L1384" s="105">
        <v>43100</v>
      </c>
      <c r="M1384" s="295">
        <v>14</v>
      </c>
      <c r="N1384" s="296">
        <v>0</v>
      </c>
      <c r="O1384" s="136">
        <v>4</v>
      </c>
      <c r="P1384" s="42">
        <f t="shared" si="85"/>
        <v>4</v>
      </c>
      <c r="Q1384" s="42">
        <f t="shared" si="82"/>
        <v>28.571428571428569</v>
      </c>
      <c r="R1384" s="107"/>
      <c r="S1384" s="108"/>
      <c r="T1384" s="108"/>
      <c r="U1384" s="1"/>
      <c r="V1384" s="108"/>
      <c r="W1384" s="1"/>
      <c r="X1384" s="1"/>
      <c r="Y1384" s="99"/>
    </row>
    <row r="1385" spans="1:25" x14ac:dyDescent="0.25">
      <c r="A1385" s="103" t="s">
        <v>282</v>
      </c>
      <c r="B1385" s="290"/>
      <c r="C1385" s="290"/>
      <c r="D1385" s="291"/>
      <c r="E1385" s="292"/>
      <c r="F1385" s="293" t="s">
        <v>3544</v>
      </c>
      <c r="G1385" s="294" t="s">
        <v>1182</v>
      </c>
      <c r="H1385" s="133" t="s">
        <v>3521</v>
      </c>
      <c r="I1385" s="135">
        <v>12</v>
      </c>
      <c r="J1385" s="44">
        <v>43009</v>
      </c>
      <c r="K1385" s="105">
        <v>43009</v>
      </c>
      <c r="L1385" s="105">
        <v>43100</v>
      </c>
      <c r="M1385" s="295">
        <v>14</v>
      </c>
      <c r="N1385" s="296">
        <v>0</v>
      </c>
      <c r="O1385" s="136"/>
      <c r="P1385" s="42">
        <f t="shared" si="85"/>
        <v>0</v>
      </c>
      <c r="Q1385" s="42">
        <f t="shared" si="82"/>
        <v>0</v>
      </c>
      <c r="R1385" s="107"/>
      <c r="S1385" s="108"/>
      <c r="T1385" s="108"/>
      <c r="U1385" s="1"/>
      <c r="V1385" s="108"/>
      <c r="W1385" s="1"/>
      <c r="X1385" s="1"/>
      <c r="Y1385" s="99"/>
    </row>
    <row r="1386" spans="1:25" ht="30" x14ac:dyDescent="0.25">
      <c r="A1386" s="103" t="s">
        <v>282</v>
      </c>
      <c r="B1386" s="290" t="s">
        <v>8312</v>
      </c>
      <c r="C1386" s="290" t="s">
        <v>1183</v>
      </c>
      <c r="D1386" s="291" t="str">
        <f>VLOOKUP(C1386,[8]Hoja1!$C$5:$L$1651,10,FALSE)</f>
        <v>Fortalecimiento Circulación artística y cultural para la paz en Antioquia</v>
      </c>
      <c r="E1386" s="292" t="s">
        <v>8315</v>
      </c>
      <c r="F1386" s="293" t="s">
        <v>3537</v>
      </c>
      <c r="G1386" s="294" t="s">
        <v>1184</v>
      </c>
      <c r="H1386" s="133" t="s">
        <v>9</v>
      </c>
      <c r="I1386" s="135">
        <v>12</v>
      </c>
      <c r="J1386" s="44">
        <v>43009</v>
      </c>
      <c r="K1386" s="105">
        <v>43009</v>
      </c>
      <c r="L1386" s="105">
        <v>43100</v>
      </c>
      <c r="M1386" s="295">
        <v>27</v>
      </c>
      <c r="N1386" s="296">
        <v>0</v>
      </c>
      <c r="O1386" s="136">
        <v>28</v>
      </c>
      <c r="P1386" s="42">
        <f t="shared" si="85"/>
        <v>28</v>
      </c>
      <c r="Q1386" s="42">
        <f t="shared" si="82"/>
        <v>103.7037037037037</v>
      </c>
      <c r="R1386" s="107"/>
      <c r="S1386" s="108">
        <f>VLOOKUP(C1386,'[7]Sumado depto y gestion incorp1'!$A$2:$C$297,3,FALSE)</f>
        <v>1123320000</v>
      </c>
      <c r="T1386" s="108">
        <f>VLOOKUP(C1386,'[7]Sumado depto y gestion incorp1'!$A$2:$D$297,4,FALSE)</f>
        <v>0</v>
      </c>
      <c r="U1386" s="1">
        <f>VLOOKUP(C1386,'[7]Sumado depto y gestion incorp1'!$A$2:$F$297,6,FALSE)</f>
        <v>863762978</v>
      </c>
      <c r="V1386" s="108">
        <f>VLOOKUP(C1386,'[7]Sumado depto y gestion incorp1'!$A$2:$G$297,7,FALSE)</f>
        <v>0</v>
      </c>
      <c r="W1386" s="1">
        <f t="shared" si="83"/>
        <v>1123320000</v>
      </c>
      <c r="X1386" s="1">
        <f t="shared" si="84"/>
        <v>863762978</v>
      </c>
      <c r="Y1386" s="99"/>
    </row>
    <row r="1387" spans="1:25" ht="45" x14ac:dyDescent="0.25">
      <c r="A1387" s="103" t="s">
        <v>282</v>
      </c>
      <c r="B1387" s="290" t="s">
        <v>8312</v>
      </c>
      <c r="C1387" s="290" t="s">
        <v>1185</v>
      </c>
      <c r="D1387" s="291" t="str">
        <f>VLOOKUP(C1387,[8]Hoja1!$C$5:$L$1651,10,FALSE)</f>
        <v>Formación artística y cultural para la equidad y la movilidad social en Antioquia (060034001)</v>
      </c>
      <c r="E1387" s="292" t="s">
        <v>8316</v>
      </c>
      <c r="F1387" s="293" t="s">
        <v>3537</v>
      </c>
      <c r="G1387" s="294" t="s">
        <v>1186</v>
      </c>
      <c r="H1387" s="133" t="s">
        <v>9</v>
      </c>
      <c r="I1387" s="135">
        <v>12</v>
      </c>
      <c r="J1387" s="44">
        <v>43009</v>
      </c>
      <c r="K1387" s="105">
        <v>43009</v>
      </c>
      <c r="L1387" s="105">
        <v>43100</v>
      </c>
      <c r="M1387" s="295">
        <v>814</v>
      </c>
      <c r="N1387" s="296">
        <v>0</v>
      </c>
      <c r="O1387" s="136">
        <v>880</v>
      </c>
      <c r="P1387" s="42">
        <f t="shared" si="85"/>
        <v>880</v>
      </c>
      <c r="Q1387" s="42">
        <f t="shared" si="82"/>
        <v>108.10810810810811</v>
      </c>
      <c r="R1387" s="107"/>
      <c r="S1387" s="108">
        <f>VLOOKUP(C1387,'[7]Sumado depto y gestion incorp1'!$A$2:$C$297,3,FALSE)</f>
        <v>2444710000</v>
      </c>
      <c r="T1387" s="108">
        <f>VLOOKUP(C1387,'[7]Sumado depto y gestion incorp1'!$A$2:$D$297,4,FALSE)</f>
        <v>0</v>
      </c>
      <c r="U1387" s="1">
        <f>VLOOKUP(C1387,'[7]Sumado depto y gestion incorp1'!$A$2:$F$297,6,FALSE)</f>
        <v>452357476</v>
      </c>
      <c r="V1387" s="108">
        <f>VLOOKUP(C1387,'[7]Sumado depto y gestion incorp1'!$A$2:$G$297,7,FALSE)</f>
        <v>0</v>
      </c>
      <c r="W1387" s="1">
        <f t="shared" si="83"/>
        <v>2444710000</v>
      </c>
      <c r="X1387" s="1">
        <f t="shared" si="84"/>
        <v>452357476</v>
      </c>
      <c r="Y1387" s="99"/>
    </row>
    <row r="1388" spans="1:25" x14ac:dyDescent="0.25">
      <c r="A1388" s="103" t="s">
        <v>282</v>
      </c>
      <c r="B1388" s="290"/>
      <c r="C1388" s="290"/>
      <c r="D1388" s="291"/>
      <c r="E1388" s="292"/>
      <c r="F1388" s="293" t="s">
        <v>3518</v>
      </c>
      <c r="G1388" s="294" t="s">
        <v>1187</v>
      </c>
      <c r="H1388" s="133" t="s">
        <v>3521</v>
      </c>
      <c r="I1388" s="135">
        <v>12</v>
      </c>
      <c r="J1388" s="44">
        <v>43009</v>
      </c>
      <c r="K1388" s="105">
        <v>43009</v>
      </c>
      <c r="L1388" s="105">
        <v>43100</v>
      </c>
      <c r="M1388" s="295">
        <v>814</v>
      </c>
      <c r="N1388" s="296">
        <v>0</v>
      </c>
      <c r="O1388" s="136">
        <v>4809</v>
      </c>
      <c r="P1388" s="42">
        <f t="shared" si="85"/>
        <v>4809</v>
      </c>
      <c r="Q1388" s="42">
        <f t="shared" si="82"/>
        <v>590.7862407862408</v>
      </c>
      <c r="R1388" s="107"/>
      <c r="S1388" s="108"/>
      <c r="T1388" s="108"/>
      <c r="U1388" s="1"/>
      <c r="V1388" s="108"/>
      <c r="W1388" s="1"/>
      <c r="X1388" s="1"/>
      <c r="Y1388" s="99"/>
    </row>
    <row r="1389" spans="1:25" ht="30" x14ac:dyDescent="0.25">
      <c r="A1389" s="103" t="s">
        <v>282</v>
      </c>
      <c r="B1389" s="290" t="s">
        <v>3653</v>
      </c>
      <c r="C1389" s="290" t="s">
        <v>1188</v>
      </c>
      <c r="D1389" s="291" t="str">
        <f>VLOOKUP(C1389,[8]Hoja1!$C$5:$L$1651,10,FALSE)</f>
        <v>Fortalecimiento de los sistemas de información institucional en Antioquia</v>
      </c>
      <c r="E1389" s="292" t="s">
        <v>8317</v>
      </c>
      <c r="F1389" s="293" t="s">
        <v>3537</v>
      </c>
      <c r="G1389" s="294" t="s">
        <v>1189</v>
      </c>
      <c r="H1389" s="133" t="s">
        <v>9</v>
      </c>
      <c r="I1389" s="135">
        <v>12</v>
      </c>
      <c r="J1389" s="44">
        <v>43009</v>
      </c>
      <c r="K1389" s="105">
        <v>43009</v>
      </c>
      <c r="L1389" s="105">
        <v>43100</v>
      </c>
      <c r="M1389" s="295">
        <v>10</v>
      </c>
      <c r="N1389" s="296">
        <v>0</v>
      </c>
      <c r="O1389" s="136">
        <v>1</v>
      </c>
      <c r="P1389" s="42">
        <f t="shared" si="85"/>
        <v>1</v>
      </c>
      <c r="Q1389" s="42">
        <f t="shared" si="82"/>
        <v>10</v>
      </c>
      <c r="R1389" s="107"/>
      <c r="S1389" s="108">
        <f>VLOOKUP(C1389,'[7]Sumado depto y gestion incorp1'!$A$2:$C$297,3,FALSE)</f>
        <v>58957500</v>
      </c>
      <c r="T1389" s="108">
        <f>VLOOKUP(C1389,'[7]Sumado depto y gestion incorp1'!$A$2:$D$297,4,FALSE)</f>
        <v>0</v>
      </c>
      <c r="U1389" s="1">
        <f>VLOOKUP(C1389,'[7]Sumado depto y gestion incorp1'!$A$2:$F$297,6,FALSE)</f>
        <v>39683427</v>
      </c>
      <c r="V1389" s="108">
        <f>VLOOKUP(C1389,'[7]Sumado depto y gestion incorp1'!$A$2:$G$297,7,FALSE)</f>
        <v>0</v>
      </c>
      <c r="W1389" s="1">
        <f t="shared" si="83"/>
        <v>58957500</v>
      </c>
      <c r="X1389" s="1">
        <f t="shared" si="84"/>
        <v>39683427</v>
      </c>
      <c r="Y1389" s="99"/>
    </row>
    <row r="1390" spans="1:25" ht="30" x14ac:dyDescent="0.25">
      <c r="A1390" s="103" t="s">
        <v>282</v>
      </c>
      <c r="B1390" s="290" t="s">
        <v>8318</v>
      </c>
      <c r="C1390" s="290" t="s">
        <v>1190</v>
      </c>
      <c r="D1390" s="291" t="str">
        <f>VLOOKUP(C1390,[8]Hoja1!$C$5:$L$1651,10,FALSE)</f>
        <v>Diagnostico gestión y salvaguardia del Patrimonio Cultural en Antioquia</v>
      </c>
      <c r="E1390" s="292" t="s">
        <v>8319</v>
      </c>
      <c r="F1390" s="293" t="s">
        <v>3537</v>
      </c>
      <c r="G1390" s="294" t="s">
        <v>1191</v>
      </c>
      <c r="H1390" s="133" t="s">
        <v>9</v>
      </c>
      <c r="I1390" s="135">
        <v>12</v>
      </c>
      <c r="J1390" s="44">
        <v>43009</v>
      </c>
      <c r="K1390" s="105">
        <v>43009</v>
      </c>
      <c r="L1390" s="105">
        <v>43100</v>
      </c>
      <c r="M1390" s="295">
        <v>3</v>
      </c>
      <c r="N1390" s="296">
        <v>0</v>
      </c>
      <c r="O1390" s="136"/>
      <c r="P1390" s="42">
        <f t="shared" si="85"/>
        <v>0</v>
      </c>
      <c r="Q1390" s="42">
        <f t="shared" si="82"/>
        <v>0</v>
      </c>
      <c r="R1390" s="107"/>
      <c r="S1390" s="108">
        <f>VLOOKUP(C1390,'[7]Sumado depto y gestion incorp1'!$A$2:$C$297,3,FALSE)</f>
        <v>7103060886</v>
      </c>
      <c r="T1390" s="108">
        <f>VLOOKUP(C1390,'[7]Sumado depto y gestion incorp1'!$A$2:$D$297,4,FALSE)</f>
        <v>0</v>
      </c>
      <c r="U1390" s="1">
        <f>VLOOKUP(C1390,'[7]Sumado depto y gestion incorp1'!$A$2:$F$297,6,FALSE)</f>
        <v>3392322854</v>
      </c>
      <c r="V1390" s="108">
        <f>VLOOKUP(C1390,'[7]Sumado depto y gestion incorp1'!$A$2:$G$297,7,FALSE)</f>
        <v>0</v>
      </c>
      <c r="W1390" s="1">
        <f t="shared" si="83"/>
        <v>7103060886</v>
      </c>
      <c r="X1390" s="1">
        <f t="shared" si="84"/>
        <v>3392322854</v>
      </c>
      <c r="Y1390" s="99"/>
    </row>
    <row r="1391" spans="1:25" x14ac:dyDescent="0.25">
      <c r="A1391" s="103" t="s">
        <v>282</v>
      </c>
      <c r="B1391" s="290"/>
      <c r="C1391" s="290"/>
      <c r="D1391" s="291"/>
      <c r="E1391" s="292"/>
      <c r="F1391" s="293" t="s">
        <v>3518</v>
      </c>
      <c r="G1391" s="294" t="s">
        <v>1192</v>
      </c>
      <c r="H1391" s="133" t="s">
        <v>9</v>
      </c>
      <c r="I1391" s="135">
        <v>12</v>
      </c>
      <c r="J1391" s="44">
        <v>43009</v>
      </c>
      <c r="K1391" s="105">
        <v>43009</v>
      </c>
      <c r="L1391" s="105">
        <v>43100</v>
      </c>
      <c r="M1391" s="295">
        <v>5</v>
      </c>
      <c r="N1391" s="296">
        <v>0</v>
      </c>
      <c r="O1391" s="136">
        <v>8</v>
      </c>
      <c r="P1391" s="42">
        <f t="shared" si="85"/>
        <v>8</v>
      </c>
      <c r="Q1391" s="42">
        <f t="shared" si="82"/>
        <v>160</v>
      </c>
      <c r="R1391" s="107"/>
      <c r="S1391" s="108"/>
      <c r="T1391" s="108"/>
      <c r="U1391" s="1"/>
      <c r="V1391" s="108"/>
      <c r="W1391" s="1"/>
      <c r="X1391" s="1"/>
      <c r="Y1391" s="99"/>
    </row>
    <row r="1392" spans="1:25" x14ac:dyDescent="0.25">
      <c r="A1392" s="103" t="s">
        <v>282</v>
      </c>
      <c r="B1392" s="290"/>
      <c r="C1392" s="290"/>
      <c r="D1392" s="291"/>
      <c r="E1392" s="292"/>
      <c r="F1392" s="293" t="s">
        <v>3545</v>
      </c>
      <c r="G1392" s="294" t="s">
        <v>1193</v>
      </c>
      <c r="H1392" s="133" t="s">
        <v>9</v>
      </c>
      <c r="I1392" s="135">
        <v>12</v>
      </c>
      <c r="J1392" s="44">
        <v>43009</v>
      </c>
      <c r="K1392" s="105">
        <v>43009</v>
      </c>
      <c r="L1392" s="105">
        <v>43100</v>
      </c>
      <c r="M1392" s="295">
        <v>1</v>
      </c>
      <c r="N1392" s="296">
        <v>0</v>
      </c>
      <c r="O1392" s="136">
        <v>4</v>
      </c>
      <c r="P1392" s="42">
        <f t="shared" si="85"/>
        <v>4</v>
      </c>
      <c r="Q1392" s="42">
        <f t="shared" si="82"/>
        <v>400</v>
      </c>
      <c r="R1392" s="107"/>
      <c r="S1392" s="108"/>
      <c r="T1392" s="108"/>
      <c r="U1392" s="1"/>
      <c r="V1392" s="108"/>
      <c r="W1392" s="1"/>
      <c r="X1392" s="1"/>
      <c r="Y1392" s="99"/>
    </row>
    <row r="1393" spans="1:27" x14ac:dyDescent="0.25">
      <c r="A1393" s="103" t="s">
        <v>282</v>
      </c>
      <c r="B1393" s="290"/>
      <c r="C1393" s="290"/>
      <c r="D1393" s="291"/>
      <c r="E1393" s="292"/>
      <c r="F1393" s="293" t="s">
        <v>3523</v>
      </c>
      <c r="G1393" s="294" t="s">
        <v>1194</v>
      </c>
      <c r="H1393" s="133" t="s">
        <v>9</v>
      </c>
      <c r="I1393" s="135">
        <v>12</v>
      </c>
      <c r="J1393" s="44">
        <v>43009</v>
      </c>
      <c r="K1393" s="105">
        <v>43009</v>
      </c>
      <c r="L1393" s="105">
        <v>43100</v>
      </c>
      <c r="M1393" s="295">
        <v>6</v>
      </c>
      <c r="N1393" s="296">
        <v>0</v>
      </c>
      <c r="O1393" s="136">
        <v>6</v>
      </c>
      <c r="P1393" s="42">
        <f t="shared" si="85"/>
        <v>6</v>
      </c>
      <c r="Q1393" s="42">
        <f t="shared" si="82"/>
        <v>100</v>
      </c>
      <c r="R1393" s="107"/>
      <c r="S1393" s="108"/>
      <c r="T1393" s="108"/>
      <c r="U1393" s="1"/>
      <c r="V1393" s="108"/>
      <c r="W1393" s="1"/>
      <c r="X1393" s="1"/>
      <c r="Y1393" s="99"/>
    </row>
    <row r="1394" spans="1:27" ht="60" x14ac:dyDescent="0.25">
      <c r="A1394" s="103" t="s">
        <v>282</v>
      </c>
      <c r="B1394" s="290" t="s">
        <v>3653</v>
      </c>
      <c r="C1394" s="290" t="s">
        <v>1195</v>
      </c>
      <c r="D1394" s="291" t="str">
        <f>VLOOKUP(C1394,[8]Hoja1!$C$5:$L$1651,10,FALSE)</f>
        <v>Implementación procesos de gestión y planificación cultural para el fortalecimiento del Sistema Departamental de Cultura en Antioquia</v>
      </c>
      <c r="E1394" s="292" t="s">
        <v>8320</v>
      </c>
      <c r="F1394" s="293" t="s">
        <v>3575</v>
      </c>
      <c r="G1394" s="294" t="s">
        <v>1196</v>
      </c>
      <c r="H1394" s="133" t="s">
        <v>9</v>
      </c>
      <c r="I1394" s="135">
        <v>12</v>
      </c>
      <c r="J1394" s="44">
        <v>43009</v>
      </c>
      <c r="K1394" s="105">
        <v>43009</v>
      </c>
      <c r="L1394" s="105">
        <v>43100</v>
      </c>
      <c r="M1394" s="295">
        <v>18</v>
      </c>
      <c r="N1394" s="296">
        <v>0</v>
      </c>
      <c r="O1394" s="136">
        <v>44</v>
      </c>
      <c r="P1394" s="42">
        <f t="shared" si="85"/>
        <v>44</v>
      </c>
      <c r="Q1394" s="42">
        <f t="shared" si="82"/>
        <v>244.44444444444446</v>
      </c>
      <c r="R1394" s="107"/>
      <c r="S1394" s="108">
        <f>VLOOKUP(C1394,'[7]Sumado depto y gestion incorp1'!$A$2:$C$297,3,FALSE)</f>
        <v>1492441900</v>
      </c>
      <c r="T1394" s="108">
        <f>VLOOKUP(C1394,'[7]Sumado depto y gestion incorp1'!$A$2:$D$297,4,FALSE)</f>
        <v>0</v>
      </c>
      <c r="U1394" s="1">
        <f>VLOOKUP(C1394,'[7]Sumado depto y gestion incorp1'!$A$2:$F$297,6,FALSE)</f>
        <v>1145251512</v>
      </c>
      <c r="V1394" s="108">
        <f>VLOOKUP(C1394,'[7]Sumado depto y gestion incorp1'!$A$2:$G$297,7,FALSE)</f>
        <v>0</v>
      </c>
      <c r="W1394" s="1">
        <f t="shared" si="83"/>
        <v>1492441900</v>
      </c>
      <c r="X1394" s="1">
        <f t="shared" si="84"/>
        <v>1145251512</v>
      </c>
      <c r="Y1394" s="99"/>
    </row>
    <row r="1395" spans="1:27" x14ac:dyDescent="0.25">
      <c r="A1395" s="103" t="s">
        <v>282</v>
      </c>
      <c r="B1395" s="290"/>
      <c r="C1395" s="290"/>
      <c r="D1395" s="291"/>
      <c r="E1395" s="292"/>
      <c r="F1395" s="293" t="s">
        <v>3517</v>
      </c>
      <c r="G1395" s="294" t="s">
        <v>1197</v>
      </c>
      <c r="H1395" s="133" t="s">
        <v>9</v>
      </c>
      <c r="I1395" s="135">
        <v>12</v>
      </c>
      <c r="J1395" s="44">
        <v>43009</v>
      </c>
      <c r="K1395" s="105">
        <v>43009</v>
      </c>
      <c r="L1395" s="105">
        <v>43100</v>
      </c>
      <c r="M1395" s="295">
        <v>1</v>
      </c>
      <c r="N1395" s="296">
        <v>0</v>
      </c>
      <c r="O1395" s="136">
        <v>3</v>
      </c>
      <c r="P1395" s="42">
        <f t="shared" si="85"/>
        <v>3</v>
      </c>
      <c r="Q1395" s="42">
        <f t="shared" si="82"/>
        <v>300</v>
      </c>
      <c r="R1395" s="107"/>
      <c r="S1395" s="108"/>
      <c r="T1395" s="108"/>
      <c r="U1395" s="1"/>
      <c r="V1395" s="108"/>
      <c r="W1395" s="1"/>
      <c r="X1395" s="1"/>
      <c r="Y1395" s="99"/>
    </row>
    <row r="1396" spans="1:27" x14ac:dyDescent="0.25">
      <c r="A1396" s="103" t="s">
        <v>282</v>
      </c>
      <c r="B1396" s="290"/>
      <c r="C1396" s="290"/>
      <c r="D1396" s="291"/>
      <c r="E1396" s="292"/>
      <c r="F1396" s="293" t="s">
        <v>3518</v>
      </c>
      <c r="G1396" s="294" t="s">
        <v>1198</v>
      </c>
      <c r="H1396" s="133" t="s">
        <v>9</v>
      </c>
      <c r="I1396" s="135">
        <v>12</v>
      </c>
      <c r="J1396" s="44">
        <v>43009</v>
      </c>
      <c r="K1396" s="105">
        <v>43009</v>
      </c>
      <c r="L1396" s="105">
        <v>43100</v>
      </c>
      <c r="M1396" s="295">
        <v>10</v>
      </c>
      <c r="N1396" s="296">
        <v>0</v>
      </c>
      <c r="O1396" s="136">
        <v>35</v>
      </c>
      <c r="P1396" s="42">
        <f t="shared" si="85"/>
        <v>35</v>
      </c>
      <c r="Q1396" s="42">
        <f t="shared" si="82"/>
        <v>350</v>
      </c>
      <c r="R1396" s="107"/>
      <c r="S1396" s="108"/>
      <c r="T1396" s="108"/>
      <c r="U1396" s="1"/>
      <c r="V1396" s="108"/>
      <c r="W1396" s="1"/>
      <c r="X1396" s="1"/>
      <c r="Y1396" s="99"/>
    </row>
    <row r="1397" spans="1:27" x14ac:dyDescent="0.25">
      <c r="A1397" s="103" t="s">
        <v>282</v>
      </c>
      <c r="B1397" s="290"/>
      <c r="C1397" s="290"/>
      <c r="D1397" s="291"/>
      <c r="E1397" s="292"/>
      <c r="F1397" s="293" t="s">
        <v>3519</v>
      </c>
      <c r="G1397" s="294" t="s">
        <v>1199</v>
      </c>
      <c r="H1397" s="133" t="s">
        <v>9</v>
      </c>
      <c r="I1397" s="135">
        <v>12</v>
      </c>
      <c r="J1397" s="44">
        <v>43009</v>
      </c>
      <c r="K1397" s="105">
        <v>43009</v>
      </c>
      <c r="L1397" s="105">
        <v>43100</v>
      </c>
      <c r="M1397" s="295">
        <v>6</v>
      </c>
      <c r="N1397" s="296">
        <v>0</v>
      </c>
      <c r="O1397" s="136"/>
      <c r="P1397" s="42">
        <f t="shared" si="85"/>
        <v>0</v>
      </c>
      <c r="Q1397" s="42">
        <f t="shared" si="82"/>
        <v>0</v>
      </c>
      <c r="R1397" s="107"/>
      <c r="S1397" s="108"/>
      <c r="T1397" s="108"/>
      <c r="U1397" s="1"/>
      <c r="V1397" s="108"/>
      <c r="W1397" s="1"/>
      <c r="X1397" s="1"/>
      <c r="Y1397" s="99"/>
    </row>
    <row r="1398" spans="1:27" x14ac:dyDescent="0.25">
      <c r="A1398" s="103" t="s">
        <v>282</v>
      </c>
      <c r="B1398" s="290"/>
      <c r="C1398" s="290"/>
      <c r="D1398" s="291"/>
      <c r="E1398" s="292"/>
      <c r="F1398" s="293" t="s">
        <v>3544</v>
      </c>
      <c r="G1398" s="294" t="s">
        <v>1200</v>
      </c>
      <c r="H1398" s="133" t="s">
        <v>9</v>
      </c>
      <c r="I1398" s="135">
        <v>12</v>
      </c>
      <c r="J1398" s="44">
        <v>43009</v>
      </c>
      <c r="K1398" s="105">
        <v>43009</v>
      </c>
      <c r="L1398" s="105">
        <v>43100</v>
      </c>
      <c r="M1398" s="295">
        <v>19</v>
      </c>
      <c r="N1398" s="296">
        <v>0</v>
      </c>
      <c r="O1398" s="136">
        <v>5</v>
      </c>
      <c r="P1398" s="42">
        <f t="shared" si="85"/>
        <v>5</v>
      </c>
      <c r="Q1398" s="42">
        <f t="shared" si="82"/>
        <v>26.315789473684209</v>
      </c>
      <c r="R1398" s="107"/>
      <c r="S1398" s="108"/>
      <c r="T1398" s="108"/>
      <c r="U1398" s="1"/>
      <c r="V1398" s="108"/>
      <c r="W1398" s="1"/>
      <c r="X1398" s="1"/>
      <c r="Y1398" s="99"/>
    </row>
    <row r="1399" spans="1:27" ht="45" x14ac:dyDescent="0.25">
      <c r="A1399" s="103" t="s">
        <v>282</v>
      </c>
      <c r="B1399" s="290" t="s">
        <v>8312</v>
      </c>
      <c r="C1399" s="290" t="s">
        <v>1201</v>
      </c>
      <c r="D1399" s="291" t="str">
        <f>VLOOKUP(C1399,[8]Hoja1!$C$5:$L$1651,10,FALSE)</f>
        <v>Mantenimiento, adecuación y dotación de equipamientos culturales en Antioquia.</v>
      </c>
      <c r="E1399" s="292" t="s">
        <v>8321</v>
      </c>
      <c r="F1399" s="293" t="s">
        <v>3537</v>
      </c>
      <c r="G1399" s="294" t="s">
        <v>1202</v>
      </c>
      <c r="H1399" s="133" t="s">
        <v>9</v>
      </c>
      <c r="I1399" s="135">
        <v>12</v>
      </c>
      <c r="J1399" s="44">
        <v>43009</v>
      </c>
      <c r="K1399" s="105">
        <v>43009</v>
      </c>
      <c r="L1399" s="105">
        <v>43100</v>
      </c>
      <c r="M1399" s="295">
        <v>128</v>
      </c>
      <c r="N1399" s="296">
        <v>0</v>
      </c>
      <c r="O1399" s="136">
        <v>124</v>
      </c>
      <c r="P1399" s="42">
        <f t="shared" si="85"/>
        <v>124</v>
      </c>
      <c r="Q1399" s="42">
        <f t="shared" si="82"/>
        <v>96.875</v>
      </c>
      <c r="R1399" s="107"/>
      <c r="S1399" s="108">
        <f>VLOOKUP(C1399,'[7]Sumado depto y gestion incorp1'!$A$2:$C$297,3,FALSE)</f>
        <v>2523050000</v>
      </c>
      <c r="T1399" s="108">
        <f>VLOOKUP(C1399,'[7]Sumado depto y gestion incorp1'!$A$2:$D$297,4,FALSE)</f>
        <v>0</v>
      </c>
      <c r="U1399" s="1">
        <f>VLOOKUP(C1399,'[7]Sumado depto y gestion incorp1'!$A$2:$F$297,6,FALSE)</f>
        <v>1575969435</v>
      </c>
      <c r="V1399" s="108">
        <f>VLOOKUP(C1399,'[7]Sumado depto y gestion incorp1'!$A$2:$G$297,7,FALSE)</f>
        <v>30000000</v>
      </c>
      <c r="W1399" s="1">
        <f t="shared" si="83"/>
        <v>2523050000</v>
      </c>
      <c r="X1399" s="1">
        <f t="shared" si="84"/>
        <v>1605969435</v>
      </c>
      <c r="Y1399" s="99"/>
    </row>
    <row r="1400" spans="1:27" x14ac:dyDescent="0.25">
      <c r="A1400" s="103" t="s">
        <v>282</v>
      </c>
      <c r="B1400" s="290"/>
      <c r="C1400" s="290"/>
      <c r="D1400" s="291"/>
      <c r="E1400" s="292"/>
      <c r="F1400" s="293" t="s">
        <v>3519</v>
      </c>
      <c r="G1400" s="294" t="s">
        <v>1203</v>
      </c>
      <c r="H1400" s="133" t="s">
        <v>9</v>
      </c>
      <c r="I1400" s="135">
        <v>12</v>
      </c>
      <c r="J1400" s="44">
        <v>43009</v>
      </c>
      <c r="K1400" s="105">
        <v>43009</v>
      </c>
      <c r="L1400" s="105">
        <v>43100</v>
      </c>
      <c r="M1400" s="295">
        <v>38</v>
      </c>
      <c r="N1400" s="296">
        <v>0</v>
      </c>
      <c r="O1400" s="136">
        <v>40</v>
      </c>
      <c r="P1400" s="42">
        <f t="shared" si="85"/>
        <v>40</v>
      </c>
      <c r="Q1400" s="42">
        <f t="shared" si="82"/>
        <v>105.26315789473684</v>
      </c>
      <c r="R1400" s="107"/>
      <c r="S1400" s="108"/>
      <c r="T1400" s="108"/>
      <c r="U1400" s="1"/>
      <c r="V1400" s="108"/>
      <c r="W1400" s="1"/>
      <c r="X1400" s="1"/>
      <c r="Y1400" s="99"/>
    </row>
    <row r="1401" spans="1:27" x14ac:dyDescent="0.25">
      <c r="A1401" s="103" t="s">
        <v>282</v>
      </c>
      <c r="B1401" s="290"/>
      <c r="C1401" s="290"/>
      <c r="D1401" s="291"/>
      <c r="E1401" s="292"/>
      <c r="F1401" s="293" t="s">
        <v>3546</v>
      </c>
      <c r="G1401" s="294" t="s">
        <v>1204</v>
      </c>
      <c r="H1401" s="133" t="s">
        <v>3521</v>
      </c>
      <c r="I1401" s="135">
        <v>12</v>
      </c>
      <c r="J1401" s="44">
        <v>43009</v>
      </c>
      <c r="K1401" s="105">
        <v>43009</v>
      </c>
      <c r="L1401" s="105">
        <v>43100</v>
      </c>
      <c r="M1401" s="295">
        <v>38</v>
      </c>
      <c r="N1401" s="296">
        <v>0</v>
      </c>
      <c r="O1401" s="136">
        <v>40</v>
      </c>
      <c r="P1401" s="42">
        <f t="shared" si="85"/>
        <v>40</v>
      </c>
      <c r="Q1401" s="42">
        <f t="shared" ref="Q1401:Q1464" si="86">P1401/M1401*100</f>
        <v>105.26315789473684</v>
      </c>
      <c r="R1401" s="107"/>
      <c r="S1401" s="108"/>
      <c r="T1401" s="108"/>
      <c r="U1401" s="1"/>
      <c r="V1401" s="108"/>
      <c r="W1401" s="1"/>
      <c r="X1401" s="1"/>
      <c r="Y1401" s="99"/>
    </row>
    <row r="1402" spans="1:27" ht="45" x14ac:dyDescent="0.25">
      <c r="A1402" s="103" t="s">
        <v>294</v>
      </c>
      <c r="B1402" s="72" t="s">
        <v>3538</v>
      </c>
      <c r="C1402" s="297">
        <v>2016050000205</v>
      </c>
      <c r="D1402" s="104" t="s">
        <v>295</v>
      </c>
      <c r="E1402" s="39" t="s">
        <v>3539</v>
      </c>
      <c r="F1402" s="47" t="s">
        <v>3540</v>
      </c>
      <c r="G1402" s="41" t="s">
        <v>296</v>
      </c>
      <c r="H1402" s="40" t="s">
        <v>20</v>
      </c>
      <c r="I1402" s="43">
        <v>12</v>
      </c>
      <c r="J1402" s="44">
        <v>43009</v>
      </c>
      <c r="K1402" s="105">
        <v>43009</v>
      </c>
      <c r="L1402" s="105">
        <v>43100</v>
      </c>
      <c r="M1402" s="42">
        <v>12</v>
      </c>
      <c r="N1402" s="48">
        <v>9</v>
      </c>
      <c r="O1402" s="106">
        <v>3</v>
      </c>
      <c r="P1402" s="42">
        <f t="shared" si="85"/>
        <v>12</v>
      </c>
      <c r="Q1402" s="42">
        <f t="shared" si="86"/>
        <v>100</v>
      </c>
      <c r="R1402" s="210"/>
      <c r="S1402" s="108">
        <v>84500000</v>
      </c>
      <c r="T1402" s="108">
        <v>0</v>
      </c>
      <c r="U1402" s="1">
        <v>55225824</v>
      </c>
      <c r="V1402" s="108">
        <v>0</v>
      </c>
      <c r="W1402" s="1">
        <f t="shared" si="83"/>
        <v>84500000</v>
      </c>
      <c r="X1402" s="1">
        <f t="shared" si="84"/>
        <v>55225824</v>
      </c>
      <c r="Y1402" s="99"/>
    </row>
    <row r="1403" spans="1:27" ht="45" x14ac:dyDescent="0.25">
      <c r="A1403" s="37" t="s">
        <v>1906</v>
      </c>
      <c r="B1403" s="38" t="s">
        <v>3868</v>
      </c>
      <c r="C1403" s="38" t="s">
        <v>300</v>
      </c>
      <c r="D1403" s="39" t="s">
        <v>1673</v>
      </c>
      <c r="E1403" s="39" t="s">
        <v>3869</v>
      </c>
      <c r="F1403" s="47" t="s">
        <v>3517</v>
      </c>
      <c r="G1403" s="41" t="s">
        <v>301</v>
      </c>
      <c r="H1403" s="40" t="s">
        <v>9</v>
      </c>
      <c r="I1403" s="43">
        <v>12</v>
      </c>
      <c r="J1403" s="44">
        <v>43009</v>
      </c>
      <c r="K1403" s="105">
        <v>42920</v>
      </c>
      <c r="L1403" s="105">
        <v>43084</v>
      </c>
      <c r="M1403" s="42">
        <v>1</v>
      </c>
      <c r="N1403" s="48">
        <v>100</v>
      </c>
      <c r="O1403" s="106">
        <v>15</v>
      </c>
      <c r="P1403" s="42">
        <f t="shared" si="85"/>
        <v>115</v>
      </c>
      <c r="Q1403" s="42">
        <f t="shared" si="86"/>
        <v>11500</v>
      </c>
      <c r="R1403" s="107"/>
      <c r="S1403" s="108">
        <f>VLOOKUP(C1403,'[7]Sumado depto y gestion incorp1'!$A$2:$C$297,3,FALSE)</f>
        <v>2471855887</v>
      </c>
      <c r="T1403" s="108">
        <f>VLOOKUP(C1403,'[7]Sumado depto y gestion incorp1'!$A$2:$D$297,4,FALSE)</f>
        <v>0</v>
      </c>
      <c r="U1403" s="1">
        <f>VLOOKUP(C1403,'[7]Sumado depto y gestion incorp1'!$A$2:$F$297,6,FALSE)</f>
        <v>1426323680</v>
      </c>
      <c r="V1403" s="108">
        <f>VLOOKUP(C1403,'[7]Sumado depto y gestion incorp1'!$A$2:$G$297,7,FALSE)</f>
        <v>0</v>
      </c>
      <c r="W1403" s="1">
        <f t="shared" si="83"/>
        <v>2471855887</v>
      </c>
      <c r="X1403" s="1">
        <f t="shared" si="84"/>
        <v>1426323680</v>
      </c>
      <c r="Y1403"/>
      <c r="AA1403"/>
    </row>
    <row r="1404" spans="1:27" x14ac:dyDescent="0.25">
      <c r="A1404" s="37" t="s">
        <v>1906</v>
      </c>
      <c r="B1404" s="38"/>
      <c r="C1404" s="38"/>
      <c r="D1404" s="39"/>
      <c r="E1404" s="39"/>
      <c r="F1404" s="47" t="s">
        <v>3518</v>
      </c>
      <c r="G1404" s="41" t="s">
        <v>302</v>
      </c>
      <c r="H1404" s="40" t="s">
        <v>9</v>
      </c>
      <c r="I1404" s="43">
        <v>12</v>
      </c>
      <c r="J1404" s="44">
        <v>43009</v>
      </c>
      <c r="K1404" s="105">
        <v>42978</v>
      </c>
      <c r="L1404" s="105">
        <v>43100</v>
      </c>
      <c r="M1404" s="42">
        <v>1</v>
      </c>
      <c r="N1404" s="48">
        <v>200</v>
      </c>
      <c r="O1404" s="106">
        <v>1</v>
      </c>
      <c r="P1404" s="42">
        <f t="shared" si="85"/>
        <v>201</v>
      </c>
      <c r="Q1404" s="42">
        <f t="shared" si="86"/>
        <v>20100</v>
      </c>
      <c r="R1404" s="111" t="s">
        <v>8322</v>
      </c>
      <c r="S1404" s="108"/>
      <c r="T1404" s="108"/>
      <c r="U1404" s="1"/>
      <c r="V1404" s="108"/>
      <c r="W1404" s="1"/>
      <c r="X1404" s="1"/>
      <c r="Y1404"/>
      <c r="AA1404"/>
    </row>
    <row r="1405" spans="1:27" x14ac:dyDescent="0.25">
      <c r="A1405" s="37" t="s">
        <v>1906</v>
      </c>
      <c r="B1405" s="38"/>
      <c r="C1405" s="38"/>
      <c r="D1405" s="39"/>
      <c r="E1405" s="39"/>
      <c r="F1405" s="47" t="s">
        <v>3519</v>
      </c>
      <c r="G1405" s="41" t="s">
        <v>303</v>
      </c>
      <c r="H1405" s="40" t="s">
        <v>9</v>
      </c>
      <c r="I1405" s="43">
        <v>12</v>
      </c>
      <c r="J1405" s="44">
        <v>43009</v>
      </c>
      <c r="K1405" s="105">
        <v>43010</v>
      </c>
      <c r="L1405" s="105">
        <v>43406</v>
      </c>
      <c r="M1405" s="42">
        <v>4</v>
      </c>
      <c r="N1405" s="48">
        <v>0</v>
      </c>
      <c r="O1405" s="106">
        <v>33</v>
      </c>
      <c r="P1405" s="42">
        <f t="shared" si="85"/>
        <v>33</v>
      </c>
      <c r="Q1405" s="42">
        <f t="shared" si="86"/>
        <v>825</v>
      </c>
      <c r="R1405" s="107"/>
      <c r="S1405" s="108"/>
      <c r="T1405" s="108"/>
      <c r="U1405" s="1"/>
      <c r="V1405" s="108"/>
      <c r="W1405" s="1"/>
      <c r="X1405" s="1"/>
      <c r="Y1405"/>
      <c r="AA1405"/>
    </row>
    <row r="1406" spans="1:27" ht="60" x14ac:dyDescent="0.25">
      <c r="A1406" s="37" t="s">
        <v>1906</v>
      </c>
      <c r="B1406" s="38" t="s">
        <v>3870</v>
      </c>
      <c r="C1406" s="38" t="s">
        <v>304</v>
      </c>
      <c r="D1406" s="39" t="s">
        <v>1674</v>
      </c>
      <c r="E1406" s="39" t="s">
        <v>3871</v>
      </c>
      <c r="F1406" s="47" t="s">
        <v>3518</v>
      </c>
      <c r="G1406" s="41" t="s">
        <v>305</v>
      </c>
      <c r="H1406" s="40" t="s">
        <v>20</v>
      </c>
      <c r="I1406" s="43">
        <v>12</v>
      </c>
      <c r="J1406" s="44">
        <v>43009</v>
      </c>
      <c r="K1406" s="105">
        <v>43010</v>
      </c>
      <c r="L1406" s="105">
        <v>43102</v>
      </c>
      <c r="M1406" s="42">
        <v>100</v>
      </c>
      <c r="N1406" s="48">
        <v>0</v>
      </c>
      <c r="O1406" s="106"/>
      <c r="P1406" s="42">
        <f t="shared" si="85"/>
        <v>0</v>
      </c>
      <c r="Q1406" s="42">
        <f t="shared" si="86"/>
        <v>0</v>
      </c>
      <c r="R1406" s="107"/>
      <c r="S1406" s="108">
        <f>VLOOKUP(C1406,'[7]Sumado depto y gestion incorp1'!$A$2:$C$297,3,FALSE)</f>
        <v>47886191617</v>
      </c>
      <c r="T1406" s="108">
        <f>VLOOKUP(C1406,'[7]Sumado depto y gestion incorp1'!$A$2:$D$297,4,FALSE)</f>
        <v>0</v>
      </c>
      <c r="U1406" s="1">
        <f>VLOOKUP(C1406,'[7]Sumado depto y gestion incorp1'!$A$2:$F$297,6,FALSE)</f>
        <v>11344923329</v>
      </c>
      <c r="V1406" s="108">
        <f>VLOOKUP(C1406,'[7]Sumado depto y gestion incorp1'!$A$2:$G$297,7,FALSE)</f>
        <v>0</v>
      </c>
      <c r="W1406" s="1">
        <f t="shared" ref="W1406:W1410" si="87">S1406+T1406+Z1406</f>
        <v>47886191617</v>
      </c>
      <c r="X1406" s="1">
        <f t="shared" ref="X1406:X1410" si="88">U1406+V1406+Y1406</f>
        <v>11344923329</v>
      </c>
      <c r="Y1406"/>
      <c r="AA1406"/>
    </row>
    <row r="1407" spans="1:27" x14ac:dyDescent="0.25">
      <c r="A1407" s="37" t="s">
        <v>1906</v>
      </c>
      <c r="B1407" s="38"/>
      <c r="C1407" s="38"/>
      <c r="D1407" s="39"/>
      <c r="E1407" s="39"/>
      <c r="F1407" s="47" t="s">
        <v>3519</v>
      </c>
      <c r="G1407" s="41" t="s">
        <v>306</v>
      </c>
      <c r="H1407" s="40" t="s">
        <v>20</v>
      </c>
      <c r="I1407" s="43">
        <v>12</v>
      </c>
      <c r="J1407" s="44">
        <v>43009</v>
      </c>
      <c r="K1407" s="105">
        <v>42958</v>
      </c>
      <c r="L1407" s="105">
        <v>43100</v>
      </c>
      <c r="M1407" s="42">
        <v>100</v>
      </c>
      <c r="N1407" s="48">
        <v>125</v>
      </c>
      <c r="O1407" s="106"/>
      <c r="P1407" s="42">
        <f t="shared" si="85"/>
        <v>125</v>
      </c>
      <c r="Q1407" s="42">
        <f t="shared" si="86"/>
        <v>125</v>
      </c>
      <c r="R1407" s="107"/>
      <c r="S1407" s="108"/>
      <c r="T1407" s="108"/>
      <c r="U1407" s="1"/>
      <c r="V1407" s="108"/>
      <c r="W1407" s="1"/>
      <c r="X1407" s="1"/>
      <c r="Y1407"/>
      <c r="AA1407"/>
    </row>
    <row r="1408" spans="1:27" x14ac:dyDescent="0.25">
      <c r="A1408" s="37" t="s">
        <v>1906</v>
      </c>
      <c r="B1408" s="38"/>
      <c r="C1408" s="38"/>
      <c r="D1408" s="39"/>
      <c r="E1408" s="39"/>
      <c r="F1408" s="47" t="s">
        <v>3544</v>
      </c>
      <c r="G1408" s="41" t="s">
        <v>307</v>
      </c>
      <c r="H1408" s="40" t="s">
        <v>20</v>
      </c>
      <c r="I1408" s="43">
        <v>12</v>
      </c>
      <c r="J1408" s="44">
        <v>43009</v>
      </c>
      <c r="K1408" s="105">
        <v>42736</v>
      </c>
      <c r="L1408" s="105">
        <v>43100</v>
      </c>
      <c r="M1408" s="42">
        <v>100</v>
      </c>
      <c r="N1408" s="45">
        <v>1331</v>
      </c>
      <c r="O1408" s="106"/>
      <c r="P1408" s="42">
        <f t="shared" si="85"/>
        <v>1331</v>
      </c>
      <c r="Q1408" s="42">
        <f t="shared" si="86"/>
        <v>1331</v>
      </c>
      <c r="R1408" s="107"/>
      <c r="S1408" s="108"/>
      <c r="T1408" s="108"/>
      <c r="U1408" s="1"/>
      <c r="V1408" s="108"/>
      <c r="W1408" s="1"/>
      <c r="X1408" s="1"/>
      <c r="Y1408"/>
      <c r="AA1408"/>
    </row>
    <row r="1409" spans="1:27" x14ac:dyDescent="0.25">
      <c r="A1409" s="37" t="s">
        <v>1906</v>
      </c>
      <c r="B1409" s="38"/>
      <c r="C1409" s="38"/>
      <c r="D1409" s="39"/>
      <c r="E1409" s="39"/>
      <c r="F1409" s="47" t="s">
        <v>3545</v>
      </c>
      <c r="G1409" s="41" t="s">
        <v>308</v>
      </c>
      <c r="H1409" s="40" t="s">
        <v>20</v>
      </c>
      <c r="I1409" s="43">
        <v>12</v>
      </c>
      <c r="J1409" s="44">
        <v>43009</v>
      </c>
      <c r="K1409" s="105">
        <v>42736</v>
      </c>
      <c r="L1409" s="105">
        <v>43100</v>
      </c>
      <c r="M1409" s="42">
        <v>100</v>
      </c>
      <c r="N1409" s="48">
        <v>76</v>
      </c>
      <c r="O1409" s="106"/>
      <c r="P1409" s="42">
        <f t="shared" si="85"/>
        <v>76</v>
      </c>
      <c r="Q1409" s="42">
        <f t="shared" si="86"/>
        <v>76</v>
      </c>
      <c r="R1409" s="107"/>
      <c r="S1409" s="108"/>
      <c r="T1409" s="108"/>
      <c r="U1409" s="1"/>
      <c r="V1409" s="108"/>
      <c r="W1409" s="1"/>
      <c r="X1409" s="1"/>
      <c r="Y1409"/>
      <c r="AA1409"/>
    </row>
    <row r="1410" spans="1:27" ht="45" x14ac:dyDescent="0.25">
      <c r="A1410" s="37" t="s">
        <v>1906</v>
      </c>
      <c r="B1410" s="38" t="s">
        <v>3872</v>
      </c>
      <c r="C1410" s="38" t="s">
        <v>309</v>
      </c>
      <c r="D1410" s="39" t="s">
        <v>1675</v>
      </c>
      <c r="E1410" s="39" t="s">
        <v>3873</v>
      </c>
      <c r="F1410" s="47" t="s">
        <v>3575</v>
      </c>
      <c r="G1410" s="41" t="s">
        <v>310</v>
      </c>
      <c r="H1410" s="40" t="s">
        <v>9</v>
      </c>
      <c r="I1410" s="43">
        <v>12</v>
      </c>
      <c r="J1410" s="44">
        <v>43009</v>
      </c>
      <c r="K1410" s="105">
        <v>43009</v>
      </c>
      <c r="L1410" s="105">
        <v>43100</v>
      </c>
      <c r="M1410" s="42">
        <v>1</v>
      </c>
      <c r="N1410" s="48">
        <v>0</v>
      </c>
      <c r="O1410" s="106"/>
      <c r="P1410" s="42">
        <f t="shared" si="85"/>
        <v>0</v>
      </c>
      <c r="Q1410" s="42">
        <f t="shared" si="86"/>
        <v>0</v>
      </c>
      <c r="R1410" s="107"/>
      <c r="S1410" s="108">
        <f>VLOOKUP(C1410,'[7]Sumado depto y gestion incorp1'!$A$2:$C$297,3,FALSE)</f>
        <v>500000000</v>
      </c>
      <c r="T1410" s="108">
        <f>VLOOKUP(C1410,'[7]Sumado depto y gestion incorp1'!$A$2:$D$297,4,FALSE)</f>
        <v>0</v>
      </c>
      <c r="U1410" s="1">
        <f>VLOOKUP(C1410,'[7]Sumado depto y gestion incorp1'!$A$2:$F$297,6,FALSE)</f>
        <v>300000000</v>
      </c>
      <c r="V1410" s="108">
        <f>VLOOKUP(C1410,'[7]Sumado depto y gestion incorp1'!$A$2:$G$297,7,FALSE)</f>
        <v>0</v>
      </c>
      <c r="W1410" s="1">
        <f t="shared" si="87"/>
        <v>500000000</v>
      </c>
      <c r="X1410" s="1">
        <f t="shared" si="88"/>
        <v>300000000</v>
      </c>
      <c r="Y1410"/>
      <c r="AA1410"/>
    </row>
    <row r="1411" spans="1:27" x14ac:dyDescent="0.25">
      <c r="A1411" s="37" t="s">
        <v>1906</v>
      </c>
      <c r="B1411" s="38"/>
      <c r="C1411" s="38"/>
      <c r="D1411" s="39"/>
      <c r="E1411" s="39"/>
      <c r="F1411" s="47" t="s">
        <v>3517</v>
      </c>
      <c r="G1411" s="41" t="s">
        <v>311</v>
      </c>
      <c r="H1411" s="40" t="s">
        <v>9</v>
      </c>
      <c r="I1411" s="43">
        <v>12</v>
      </c>
      <c r="J1411" s="44">
        <v>43009</v>
      </c>
      <c r="K1411" s="105">
        <v>43009</v>
      </c>
      <c r="L1411" s="105">
        <v>43100</v>
      </c>
      <c r="M1411" s="42">
        <v>2</v>
      </c>
      <c r="N1411" s="48">
        <v>0</v>
      </c>
      <c r="O1411" s="106"/>
      <c r="P1411" s="42">
        <f t="shared" si="85"/>
        <v>0</v>
      </c>
      <c r="Q1411" s="42">
        <f t="shared" si="86"/>
        <v>0</v>
      </c>
      <c r="R1411" s="107"/>
      <c r="S1411" s="108"/>
      <c r="T1411" s="108"/>
      <c r="U1411" s="1"/>
      <c r="V1411" s="108"/>
      <c r="W1411" s="1"/>
      <c r="X1411" s="1"/>
      <c r="Y1411"/>
      <c r="AA1411"/>
    </row>
    <row r="1412" spans="1:27" ht="30" x14ac:dyDescent="0.25">
      <c r="A1412" s="37" t="s">
        <v>8323</v>
      </c>
      <c r="B1412" s="38" t="s">
        <v>3535</v>
      </c>
      <c r="C1412" s="38" t="s">
        <v>779</v>
      </c>
      <c r="D1412" s="39" t="s">
        <v>1734</v>
      </c>
      <c r="E1412" s="39" t="s">
        <v>3684</v>
      </c>
      <c r="F1412" s="47" t="s">
        <v>3540</v>
      </c>
      <c r="G1412" s="41" t="s">
        <v>780</v>
      </c>
      <c r="H1412" s="40" t="s">
        <v>20</v>
      </c>
      <c r="I1412" s="43">
        <v>12</v>
      </c>
      <c r="J1412" s="44">
        <v>43009</v>
      </c>
      <c r="K1412" s="105">
        <v>43009</v>
      </c>
      <c r="L1412" s="105">
        <v>43100</v>
      </c>
      <c r="M1412" s="42">
        <v>62</v>
      </c>
      <c r="N1412" s="48">
        <v>46.06</v>
      </c>
      <c r="O1412" s="106">
        <v>16</v>
      </c>
      <c r="P1412" s="42">
        <f t="shared" si="85"/>
        <v>62.06</v>
      </c>
      <c r="Q1412" s="42">
        <f t="shared" si="86"/>
        <v>100.09677419354838</v>
      </c>
      <c r="R1412" s="107"/>
      <c r="S1412" s="1">
        <f>VLOOKUP(C1412,'[7]Sumado depto y gestion incorp1'!$A$2:$C$297,3,FALSE)</f>
        <v>1420655754.1500001</v>
      </c>
      <c r="T1412" s="1">
        <f>VLOOKUP(C1412,'[7]Sumado depto y gestion incorp1'!$A$2:$D$297,4,FALSE)</f>
        <v>0</v>
      </c>
      <c r="U1412" s="1">
        <f>VLOOKUP(C1412,'[7]Sumado depto y gestion incorp1'!$A$2:$F$297,6,FALSE)</f>
        <v>361984976</v>
      </c>
      <c r="V1412" s="1">
        <f>VLOOKUP(C1412,'[7]Sumado depto y gestion incorp1'!$A$2:$G$297,7,FALSE)</f>
        <v>0</v>
      </c>
      <c r="W1412" s="1">
        <f t="shared" ref="W1412" si="89">S1412+T1412+Z1412</f>
        <v>1420655754.1500001</v>
      </c>
      <c r="X1412" s="1">
        <f t="shared" ref="X1412" si="90">U1412+V1412+Y1412</f>
        <v>361984976</v>
      </c>
      <c r="Y1412"/>
      <c r="AA1412"/>
    </row>
    <row r="1413" spans="1:27" x14ac:dyDescent="0.25">
      <c r="A1413" s="37" t="s">
        <v>8323</v>
      </c>
      <c r="B1413" s="38"/>
      <c r="C1413" s="38"/>
      <c r="D1413" s="39"/>
      <c r="E1413" s="39"/>
      <c r="F1413" s="47" t="s">
        <v>3537</v>
      </c>
      <c r="G1413" s="41" t="s">
        <v>781</v>
      </c>
      <c r="H1413" s="40" t="s">
        <v>20</v>
      </c>
      <c r="I1413" s="43">
        <v>12</v>
      </c>
      <c r="J1413" s="44">
        <v>43009</v>
      </c>
      <c r="K1413" s="105">
        <v>43009</v>
      </c>
      <c r="L1413" s="105">
        <v>43100</v>
      </c>
      <c r="M1413" s="42">
        <v>7</v>
      </c>
      <c r="N1413" s="48">
        <v>6.77</v>
      </c>
      <c r="O1413" s="106">
        <v>0.23</v>
      </c>
      <c r="P1413" s="42">
        <f t="shared" si="85"/>
        <v>7</v>
      </c>
      <c r="Q1413" s="42">
        <f t="shared" si="86"/>
        <v>100</v>
      </c>
      <c r="R1413" s="107"/>
      <c r="S1413" s="107"/>
      <c r="T1413" s="107"/>
      <c r="U1413" s="107"/>
      <c r="V1413" s="107"/>
      <c r="W1413" s="107"/>
      <c r="X1413" s="107"/>
      <c r="Y1413"/>
      <c r="AA1413"/>
    </row>
    <row r="1414" spans="1:27" x14ac:dyDescent="0.25">
      <c r="A1414" s="37" t="s">
        <v>8323</v>
      </c>
      <c r="B1414" s="38"/>
      <c r="C1414" s="38"/>
      <c r="D1414" s="39"/>
      <c r="E1414" s="39"/>
      <c r="F1414" s="47" t="s">
        <v>3575</v>
      </c>
      <c r="G1414" s="41" t="s">
        <v>782</v>
      </c>
      <c r="H1414" s="40" t="s">
        <v>20</v>
      </c>
      <c r="I1414" s="43">
        <v>12</v>
      </c>
      <c r="J1414" s="44">
        <v>43009</v>
      </c>
      <c r="K1414" s="105">
        <v>43009</v>
      </c>
      <c r="L1414" s="105">
        <v>43100</v>
      </c>
      <c r="M1414" s="42">
        <v>70</v>
      </c>
      <c r="N1414" s="48">
        <v>62.31</v>
      </c>
      <c r="O1414" s="106">
        <v>7.69</v>
      </c>
      <c r="P1414" s="42">
        <f t="shared" si="85"/>
        <v>70</v>
      </c>
      <c r="Q1414" s="42">
        <f t="shared" si="86"/>
        <v>100</v>
      </c>
      <c r="R1414" s="107"/>
      <c r="S1414" s="107"/>
      <c r="T1414" s="107"/>
      <c r="U1414" s="107"/>
      <c r="V1414" s="107"/>
      <c r="W1414" s="107"/>
      <c r="X1414" s="107"/>
      <c r="Y1414"/>
      <c r="AA1414"/>
    </row>
    <row r="1415" spans="1:27" x14ac:dyDescent="0.25">
      <c r="A1415" s="37" t="s">
        <v>8323</v>
      </c>
      <c r="B1415" s="38"/>
      <c r="C1415" s="38"/>
      <c r="D1415" s="39"/>
      <c r="E1415" s="39"/>
      <c r="F1415" s="47" t="s">
        <v>3517</v>
      </c>
      <c r="G1415" s="41" t="s">
        <v>783</v>
      </c>
      <c r="H1415" s="40" t="s">
        <v>20</v>
      </c>
      <c r="I1415" s="43">
        <v>12</v>
      </c>
      <c r="J1415" s="44">
        <v>43009</v>
      </c>
      <c r="K1415" s="105">
        <v>43009</v>
      </c>
      <c r="L1415" s="105">
        <v>43100</v>
      </c>
      <c r="M1415" s="42">
        <v>40</v>
      </c>
      <c r="N1415" s="51">
        <v>0</v>
      </c>
      <c r="O1415" s="106">
        <v>40</v>
      </c>
      <c r="P1415" s="42">
        <f t="shared" si="85"/>
        <v>40</v>
      </c>
      <c r="Q1415" s="42">
        <f t="shared" si="86"/>
        <v>100</v>
      </c>
      <c r="R1415" s="107"/>
      <c r="S1415" s="107"/>
      <c r="T1415" s="107"/>
      <c r="U1415" s="107"/>
      <c r="V1415" s="107"/>
      <c r="W1415" s="107"/>
      <c r="X1415" s="107"/>
      <c r="Y1415"/>
      <c r="AA1415"/>
    </row>
    <row r="1416" spans="1:27" x14ac:dyDescent="0.25">
      <c r="A1416" s="37" t="s">
        <v>8323</v>
      </c>
      <c r="B1416" s="38"/>
      <c r="C1416" s="38"/>
      <c r="D1416" s="39"/>
      <c r="E1416" s="39"/>
      <c r="F1416" s="47" t="s">
        <v>3518</v>
      </c>
      <c r="G1416" s="41" t="s">
        <v>784</v>
      </c>
      <c r="H1416" s="40" t="s">
        <v>20</v>
      </c>
      <c r="I1416" s="43">
        <v>12</v>
      </c>
      <c r="J1416" s="44">
        <v>43009</v>
      </c>
      <c r="K1416" s="105">
        <v>43009</v>
      </c>
      <c r="L1416" s="105">
        <v>43100</v>
      </c>
      <c r="M1416" s="42">
        <v>50</v>
      </c>
      <c r="N1416" s="48">
        <v>6</v>
      </c>
      <c r="O1416" s="106">
        <v>44</v>
      </c>
      <c r="P1416" s="42">
        <f t="shared" si="85"/>
        <v>50</v>
      </c>
      <c r="Q1416" s="42">
        <f t="shared" si="86"/>
        <v>100</v>
      </c>
      <c r="R1416" s="107"/>
      <c r="S1416" s="107"/>
      <c r="T1416" s="107"/>
      <c r="U1416" s="107"/>
      <c r="V1416" s="107"/>
      <c r="W1416" s="107"/>
      <c r="X1416" s="107"/>
      <c r="Y1416"/>
      <c r="AA1416"/>
    </row>
    <row r="1417" spans="1:27" x14ac:dyDescent="0.25">
      <c r="A1417" s="37" t="s">
        <v>8323</v>
      </c>
      <c r="B1417" s="38"/>
      <c r="C1417" s="38"/>
      <c r="D1417" s="39"/>
      <c r="E1417" s="39"/>
      <c r="F1417" s="47" t="s">
        <v>3519</v>
      </c>
      <c r="G1417" s="41" t="s">
        <v>785</v>
      </c>
      <c r="H1417" s="40" t="s">
        <v>9</v>
      </c>
      <c r="I1417" s="43">
        <v>12</v>
      </c>
      <c r="J1417" s="44">
        <v>43009</v>
      </c>
      <c r="K1417" s="105">
        <v>43009</v>
      </c>
      <c r="L1417" s="105">
        <v>43100</v>
      </c>
      <c r="M1417" s="42">
        <v>15</v>
      </c>
      <c r="N1417" s="48">
        <v>0</v>
      </c>
      <c r="O1417" s="106">
        <v>3.5</v>
      </c>
      <c r="P1417" s="42">
        <f t="shared" si="85"/>
        <v>3.5</v>
      </c>
      <c r="Q1417" s="42">
        <f t="shared" si="86"/>
        <v>23.333333333333332</v>
      </c>
      <c r="R1417" s="107"/>
      <c r="S1417" s="107"/>
      <c r="T1417" s="107"/>
      <c r="U1417" s="107"/>
      <c r="V1417" s="107"/>
      <c r="W1417" s="107"/>
      <c r="X1417" s="107"/>
      <c r="Y1417"/>
      <c r="AA1417"/>
    </row>
    <row r="1418" spans="1:27" x14ac:dyDescent="0.25">
      <c r="A1418" s="37" t="s">
        <v>8323</v>
      </c>
      <c r="B1418" s="38"/>
      <c r="C1418" s="38"/>
      <c r="D1418" s="39"/>
      <c r="E1418" s="39"/>
      <c r="F1418" s="47" t="s">
        <v>3544</v>
      </c>
      <c r="G1418" s="41" t="s">
        <v>787</v>
      </c>
      <c r="H1418" s="40" t="s">
        <v>9</v>
      </c>
      <c r="I1418" s="43">
        <v>12</v>
      </c>
      <c r="J1418" s="44">
        <v>43009</v>
      </c>
      <c r="K1418" s="105">
        <v>43009</v>
      </c>
      <c r="L1418" s="105">
        <v>43100</v>
      </c>
      <c r="M1418" s="42">
        <v>1</v>
      </c>
      <c r="N1418" s="48">
        <v>1</v>
      </c>
      <c r="O1418" s="106">
        <v>0</v>
      </c>
      <c r="P1418" s="42">
        <f t="shared" si="85"/>
        <v>1</v>
      </c>
      <c r="Q1418" s="42">
        <f t="shared" si="86"/>
        <v>100</v>
      </c>
      <c r="R1418" s="107"/>
      <c r="S1418" s="107"/>
      <c r="T1418" s="107"/>
      <c r="U1418" s="107"/>
      <c r="V1418" s="107"/>
      <c r="W1418" s="107"/>
      <c r="X1418" s="107"/>
      <c r="Y1418"/>
      <c r="AA1418"/>
    </row>
    <row r="1419" spans="1:27" x14ac:dyDescent="0.25">
      <c r="A1419" s="37" t="s">
        <v>8323</v>
      </c>
      <c r="B1419" s="38"/>
      <c r="C1419" s="38"/>
      <c r="D1419" s="39"/>
      <c r="E1419" s="39"/>
      <c r="F1419" s="47" t="s">
        <v>3545</v>
      </c>
      <c r="G1419" s="41" t="s">
        <v>788</v>
      </c>
      <c r="H1419" s="40" t="s">
        <v>9</v>
      </c>
      <c r="I1419" s="43">
        <v>12</v>
      </c>
      <c r="J1419" s="44">
        <v>43009</v>
      </c>
      <c r="K1419" s="105">
        <v>43009</v>
      </c>
      <c r="L1419" s="105">
        <v>43100</v>
      </c>
      <c r="M1419" s="42">
        <v>5</v>
      </c>
      <c r="N1419" s="48">
        <v>5</v>
      </c>
      <c r="O1419" s="106">
        <v>0</v>
      </c>
      <c r="P1419" s="42">
        <f t="shared" si="85"/>
        <v>5</v>
      </c>
      <c r="Q1419" s="42">
        <f t="shared" si="86"/>
        <v>100</v>
      </c>
      <c r="R1419" s="107"/>
      <c r="S1419" s="107"/>
      <c r="T1419" s="107"/>
      <c r="U1419" s="107"/>
      <c r="V1419" s="107"/>
      <c r="W1419" s="107"/>
      <c r="X1419" s="107"/>
      <c r="Y1419"/>
      <c r="AA1419"/>
    </row>
    <row r="1420" spans="1:27" x14ac:dyDescent="0.25">
      <c r="A1420" s="37" t="s">
        <v>8323</v>
      </c>
      <c r="B1420" s="38"/>
      <c r="C1420" s="38"/>
      <c r="D1420" s="39"/>
      <c r="E1420" s="39"/>
      <c r="F1420" s="47" t="s">
        <v>3546</v>
      </c>
      <c r="G1420" s="41" t="s">
        <v>788</v>
      </c>
      <c r="H1420" s="40" t="s">
        <v>20</v>
      </c>
      <c r="I1420" s="43">
        <v>12</v>
      </c>
      <c r="J1420" s="44">
        <v>43009</v>
      </c>
      <c r="K1420" s="105">
        <v>43009</v>
      </c>
      <c r="L1420" s="105">
        <v>43100</v>
      </c>
      <c r="M1420" s="42">
        <v>40</v>
      </c>
      <c r="N1420" s="48">
        <v>20</v>
      </c>
      <c r="O1420" s="106">
        <v>20</v>
      </c>
      <c r="P1420" s="42">
        <f t="shared" si="85"/>
        <v>40</v>
      </c>
      <c r="Q1420" s="42">
        <f t="shared" si="86"/>
        <v>100</v>
      </c>
      <c r="R1420" s="107"/>
      <c r="S1420" s="107"/>
      <c r="T1420" s="107"/>
      <c r="U1420" s="107"/>
      <c r="V1420" s="107"/>
      <c r="W1420" s="107"/>
      <c r="X1420" s="107"/>
      <c r="Y1420"/>
      <c r="AA1420"/>
    </row>
    <row r="1421" spans="1:27" x14ac:dyDescent="0.25">
      <c r="A1421" s="37" t="s">
        <v>8323</v>
      </c>
      <c r="B1421" s="38"/>
      <c r="C1421" s="38"/>
      <c r="D1421" s="39"/>
      <c r="E1421" s="39"/>
      <c r="F1421" s="47" t="s">
        <v>3520</v>
      </c>
      <c r="G1421" s="41" t="s">
        <v>789</v>
      </c>
      <c r="H1421" s="40" t="s">
        <v>20</v>
      </c>
      <c r="I1421" s="43">
        <v>12</v>
      </c>
      <c r="J1421" s="44">
        <v>43009</v>
      </c>
      <c r="K1421" s="105">
        <v>43009</v>
      </c>
      <c r="L1421" s="105">
        <v>43100</v>
      </c>
      <c r="M1421" s="42">
        <v>70</v>
      </c>
      <c r="N1421" s="48">
        <v>15</v>
      </c>
      <c r="O1421" s="106">
        <v>55</v>
      </c>
      <c r="P1421" s="42">
        <f t="shared" si="85"/>
        <v>70</v>
      </c>
      <c r="Q1421" s="42">
        <f t="shared" si="86"/>
        <v>100</v>
      </c>
      <c r="R1421" s="107"/>
      <c r="S1421" s="107"/>
      <c r="T1421" s="107"/>
      <c r="U1421" s="107"/>
      <c r="V1421" s="107"/>
      <c r="W1421" s="107"/>
      <c r="X1421" s="107"/>
      <c r="Y1421"/>
      <c r="AA1421"/>
    </row>
    <row r="1422" spans="1:27" x14ac:dyDescent="0.25">
      <c r="A1422" s="37" t="s">
        <v>8323</v>
      </c>
      <c r="B1422" s="38"/>
      <c r="C1422" s="38"/>
      <c r="D1422" s="39"/>
      <c r="E1422" s="39"/>
      <c r="F1422" s="47" t="s">
        <v>3522</v>
      </c>
      <c r="G1422" s="41" t="s">
        <v>790</v>
      </c>
      <c r="H1422" s="40" t="s">
        <v>20</v>
      </c>
      <c r="I1422" s="43">
        <v>12</v>
      </c>
      <c r="J1422" s="44">
        <v>43009</v>
      </c>
      <c r="K1422" s="105">
        <v>43009</v>
      </c>
      <c r="L1422" s="105">
        <v>43100</v>
      </c>
      <c r="M1422" s="42">
        <v>80</v>
      </c>
      <c r="N1422" s="48">
        <v>65</v>
      </c>
      <c r="O1422" s="106">
        <v>13</v>
      </c>
      <c r="P1422" s="42">
        <f t="shared" si="85"/>
        <v>78</v>
      </c>
      <c r="Q1422" s="42">
        <f t="shared" si="86"/>
        <v>97.5</v>
      </c>
      <c r="R1422" s="107"/>
      <c r="S1422" s="107"/>
      <c r="T1422" s="107"/>
      <c r="U1422" s="107"/>
      <c r="V1422" s="107"/>
      <c r="W1422" s="107"/>
      <c r="X1422" s="107"/>
      <c r="Y1422"/>
      <c r="AA1422"/>
    </row>
    <row r="1423" spans="1:27" ht="45" x14ac:dyDescent="0.25">
      <c r="A1423" s="37" t="s">
        <v>8323</v>
      </c>
      <c r="B1423" s="38" t="s">
        <v>3535</v>
      </c>
      <c r="C1423" s="38" t="s">
        <v>791</v>
      </c>
      <c r="D1423" s="39" t="s">
        <v>3685</v>
      </c>
      <c r="E1423" s="39" t="s">
        <v>3686</v>
      </c>
      <c r="F1423" s="47" t="s">
        <v>3540</v>
      </c>
      <c r="G1423" s="41" t="s">
        <v>792</v>
      </c>
      <c r="H1423" s="40" t="s">
        <v>470</v>
      </c>
      <c r="I1423" s="43">
        <v>12</v>
      </c>
      <c r="J1423" s="44">
        <v>43009</v>
      </c>
      <c r="K1423" s="105">
        <v>43009</v>
      </c>
      <c r="L1423" s="105">
        <v>43100</v>
      </c>
      <c r="M1423" s="42">
        <v>165</v>
      </c>
      <c r="N1423" s="48">
        <v>157</v>
      </c>
      <c r="O1423" s="106">
        <v>0</v>
      </c>
      <c r="P1423" s="58">
        <v>167</v>
      </c>
      <c r="Q1423" s="42">
        <f t="shared" si="86"/>
        <v>101.21212121212122</v>
      </c>
      <c r="R1423" s="107"/>
      <c r="S1423" s="1">
        <f>VLOOKUP(C1423,'[7]Sumado depto y gestion incorp1'!$A$2:$C$297,3,FALSE)</f>
        <v>37881934155</v>
      </c>
      <c r="T1423" s="1">
        <f>VLOOKUP(C1423,'[7]Sumado depto y gestion incorp1'!$A$2:$D$297,4,FALSE)</f>
        <v>0</v>
      </c>
      <c r="U1423" s="1">
        <f>VLOOKUP(C1423,'[7]Sumado depto y gestion incorp1'!$A$2:$F$297,6,FALSE)</f>
        <v>29381236166</v>
      </c>
      <c r="V1423" s="1">
        <f>VLOOKUP(C1423,'[7]Sumado depto y gestion incorp1'!$A$2:$G$297,7,FALSE)</f>
        <v>0</v>
      </c>
      <c r="W1423" s="1">
        <f t="shared" ref="W1423" si="91">S1423+T1423+Z1423</f>
        <v>37881934155</v>
      </c>
      <c r="X1423" s="1">
        <f t="shared" ref="X1423" si="92">U1423+V1423+Y1423</f>
        <v>29381236166</v>
      </c>
      <c r="Y1423"/>
      <c r="AA1423"/>
    </row>
    <row r="1424" spans="1:27" x14ac:dyDescent="0.25">
      <c r="A1424" s="37" t="s">
        <v>8323</v>
      </c>
      <c r="B1424" s="38"/>
      <c r="C1424" s="38"/>
      <c r="D1424" s="39"/>
      <c r="E1424" s="39"/>
      <c r="F1424" s="47" t="s">
        <v>3537</v>
      </c>
      <c r="G1424" s="41" t="s">
        <v>793</v>
      </c>
      <c r="H1424" s="40" t="s">
        <v>20</v>
      </c>
      <c r="I1424" s="43">
        <v>12</v>
      </c>
      <c r="J1424" s="44">
        <v>43009</v>
      </c>
      <c r="K1424" s="105">
        <v>43009</v>
      </c>
      <c r="L1424" s="105">
        <v>43100</v>
      </c>
      <c r="M1424" s="42">
        <v>75</v>
      </c>
      <c r="N1424" s="48">
        <v>46.19</v>
      </c>
      <c r="O1424" s="106">
        <v>25</v>
      </c>
      <c r="P1424" s="42">
        <f t="shared" si="85"/>
        <v>71.19</v>
      </c>
      <c r="Q1424" s="42">
        <f t="shared" si="86"/>
        <v>94.919999999999987</v>
      </c>
      <c r="R1424" s="107"/>
      <c r="S1424" s="1"/>
      <c r="T1424" s="1"/>
      <c r="U1424" s="1"/>
      <c r="V1424" s="1"/>
      <c r="W1424" s="1"/>
      <c r="X1424" s="1"/>
      <c r="Y1424"/>
      <c r="AA1424"/>
    </row>
    <row r="1425" spans="1:27" x14ac:dyDescent="0.25">
      <c r="A1425" s="37" t="s">
        <v>8323</v>
      </c>
      <c r="B1425" s="38"/>
      <c r="C1425" s="38"/>
      <c r="D1425" s="39"/>
      <c r="E1425" s="39"/>
      <c r="F1425" s="47" t="s">
        <v>3575</v>
      </c>
      <c r="G1425" s="41" t="s">
        <v>794</v>
      </c>
      <c r="H1425" s="40" t="s">
        <v>470</v>
      </c>
      <c r="I1425" s="43">
        <v>12</v>
      </c>
      <c r="J1425" s="44">
        <v>43009</v>
      </c>
      <c r="K1425" s="105">
        <v>43009</v>
      </c>
      <c r="L1425" s="105">
        <v>43100</v>
      </c>
      <c r="M1425" s="42">
        <v>140</v>
      </c>
      <c r="N1425" s="48">
        <v>0</v>
      </c>
      <c r="O1425" s="106">
        <v>120</v>
      </c>
      <c r="P1425" s="42">
        <f t="shared" si="85"/>
        <v>120</v>
      </c>
      <c r="Q1425" s="42">
        <f t="shared" si="86"/>
        <v>85.714285714285708</v>
      </c>
      <c r="R1425" s="107"/>
      <c r="S1425" s="1"/>
      <c r="T1425" s="1"/>
      <c r="U1425" s="1"/>
      <c r="V1425" s="1"/>
      <c r="W1425" s="1"/>
      <c r="X1425" s="1"/>
      <c r="Y1425"/>
      <c r="AA1425"/>
    </row>
    <row r="1426" spans="1:27" ht="30" x14ac:dyDescent="0.25">
      <c r="A1426" s="37" t="s">
        <v>8323</v>
      </c>
      <c r="B1426" s="38"/>
      <c r="C1426" s="38"/>
      <c r="D1426" s="39"/>
      <c r="E1426" s="39"/>
      <c r="F1426" s="47" t="s">
        <v>3517</v>
      </c>
      <c r="G1426" s="41" t="s">
        <v>794</v>
      </c>
      <c r="H1426" s="40" t="s">
        <v>20</v>
      </c>
      <c r="I1426" s="43">
        <v>12</v>
      </c>
      <c r="J1426" s="44">
        <v>43009</v>
      </c>
      <c r="K1426" s="105">
        <v>43009</v>
      </c>
      <c r="L1426" s="105">
        <v>43100</v>
      </c>
      <c r="M1426" s="42">
        <v>100</v>
      </c>
      <c r="N1426" s="48">
        <v>70</v>
      </c>
      <c r="O1426" s="106">
        <v>25</v>
      </c>
      <c r="P1426" s="42">
        <f t="shared" si="85"/>
        <v>95</v>
      </c>
      <c r="Q1426" s="42">
        <f t="shared" si="86"/>
        <v>95</v>
      </c>
      <c r="R1426" s="211" t="s">
        <v>8324</v>
      </c>
      <c r="S1426" s="1"/>
      <c r="T1426" s="1"/>
      <c r="U1426" s="1"/>
      <c r="V1426" s="1"/>
      <c r="W1426" s="1"/>
      <c r="X1426" s="1"/>
      <c r="Y1426"/>
      <c r="AA1426"/>
    </row>
    <row r="1427" spans="1:27" ht="45" x14ac:dyDescent="0.25">
      <c r="A1427" s="37" t="s">
        <v>8323</v>
      </c>
      <c r="B1427" s="38"/>
      <c r="C1427" s="38"/>
      <c r="D1427" s="39"/>
      <c r="E1427" s="39"/>
      <c r="F1427" s="47" t="s">
        <v>3518</v>
      </c>
      <c r="G1427" s="41" t="s">
        <v>794</v>
      </c>
      <c r="H1427" s="40" t="s">
        <v>9</v>
      </c>
      <c r="I1427" s="43">
        <v>12</v>
      </c>
      <c r="J1427" s="44">
        <v>43009</v>
      </c>
      <c r="K1427" s="105">
        <v>43009</v>
      </c>
      <c r="L1427" s="105">
        <v>43100</v>
      </c>
      <c r="M1427" s="42">
        <v>11</v>
      </c>
      <c r="N1427" s="48">
        <v>6</v>
      </c>
      <c r="O1427" s="106">
        <v>5</v>
      </c>
      <c r="P1427" s="42">
        <f t="shared" si="85"/>
        <v>11</v>
      </c>
      <c r="Q1427" s="42">
        <f t="shared" si="86"/>
        <v>100</v>
      </c>
      <c r="R1427" s="211" t="s">
        <v>8325</v>
      </c>
      <c r="S1427" s="1"/>
      <c r="T1427" s="1"/>
      <c r="U1427" s="1"/>
      <c r="V1427" s="1"/>
      <c r="W1427" s="1"/>
      <c r="X1427" s="1"/>
      <c r="Y1427"/>
      <c r="AA1427"/>
    </row>
    <row r="1428" spans="1:27" x14ac:dyDescent="0.25">
      <c r="A1428" s="37" t="s">
        <v>8323</v>
      </c>
      <c r="B1428" s="38"/>
      <c r="C1428" s="38"/>
      <c r="D1428" s="39"/>
      <c r="E1428" s="39"/>
      <c r="F1428" s="47" t="s">
        <v>3519</v>
      </c>
      <c r="G1428" s="41" t="s">
        <v>795</v>
      </c>
      <c r="H1428" s="40" t="s">
        <v>20</v>
      </c>
      <c r="I1428" s="43">
        <v>12</v>
      </c>
      <c r="J1428" s="44">
        <v>43009</v>
      </c>
      <c r="K1428" s="105">
        <v>43009</v>
      </c>
      <c r="L1428" s="105">
        <v>43100</v>
      </c>
      <c r="M1428" s="42">
        <v>100</v>
      </c>
      <c r="N1428" s="48">
        <v>100</v>
      </c>
      <c r="O1428" s="106">
        <v>0</v>
      </c>
      <c r="P1428" s="42">
        <f t="shared" si="85"/>
        <v>100</v>
      </c>
      <c r="Q1428" s="42">
        <f t="shared" si="86"/>
        <v>100</v>
      </c>
      <c r="R1428" s="210" t="s">
        <v>3687</v>
      </c>
      <c r="S1428" s="1"/>
      <c r="T1428" s="1"/>
      <c r="U1428" s="1"/>
      <c r="V1428" s="1"/>
      <c r="W1428" s="1"/>
      <c r="X1428" s="1"/>
      <c r="Y1428"/>
      <c r="AA1428"/>
    </row>
    <row r="1429" spans="1:27" x14ac:dyDescent="0.25">
      <c r="A1429" s="37" t="s">
        <v>8323</v>
      </c>
      <c r="B1429" s="38"/>
      <c r="C1429" s="38"/>
      <c r="D1429" s="39"/>
      <c r="E1429" s="39"/>
      <c r="F1429" s="47" t="s">
        <v>3544</v>
      </c>
      <c r="G1429" s="41" t="s">
        <v>795</v>
      </c>
      <c r="H1429" s="40" t="s">
        <v>470</v>
      </c>
      <c r="I1429" s="43">
        <v>12</v>
      </c>
      <c r="J1429" s="44">
        <v>43009</v>
      </c>
      <c r="K1429" s="105">
        <v>43009</v>
      </c>
      <c r="L1429" s="105">
        <v>43100</v>
      </c>
      <c r="M1429" s="42">
        <v>50</v>
      </c>
      <c r="N1429" s="48">
        <v>31</v>
      </c>
      <c r="O1429" s="106">
        <v>15</v>
      </c>
      <c r="P1429" s="42">
        <f t="shared" si="85"/>
        <v>46</v>
      </c>
      <c r="Q1429" s="42">
        <f t="shared" si="86"/>
        <v>92</v>
      </c>
      <c r="R1429" s="210" t="s">
        <v>3688</v>
      </c>
      <c r="S1429" s="1"/>
      <c r="T1429" s="1"/>
      <c r="U1429" s="1"/>
      <c r="V1429" s="1"/>
      <c r="W1429" s="1"/>
      <c r="X1429" s="1"/>
      <c r="Y1429"/>
      <c r="AA1429"/>
    </row>
    <row r="1430" spans="1:27" x14ac:dyDescent="0.25">
      <c r="A1430" s="37" t="s">
        <v>8323</v>
      </c>
      <c r="B1430" s="38"/>
      <c r="C1430" s="38"/>
      <c r="D1430" s="39"/>
      <c r="E1430" s="39"/>
      <c r="F1430" s="47" t="s">
        <v>3545</v>
      </c>
      <c r="G1430" s="41" t="s">
        <v>795</v>
      </c>
      <c r="H1430" s="40" t="s">
        <v>470</v>
      </c>
      <c r="I1430" s="43">
        <v>12</v>
      </c>
      <c r="J1430" s="44">
        <v>43009</v>
      </c>
      <c r="K1430" s="105">
        <v>43009</v>
      </c>
      <c r="L1430" s="105">
        <v>43100</v>
      </c>
      <c r="M1430" s="42">
        <v>105</v>
      </c>
      <c r="N1430" s="48">
        <v>100</v>
      </c>
      <c r="O1430" s="106">
        <v>0</v>
      </c>
      <c r="P1430" s="42">
        <f t="shared" si="85"/>
        <v>100</v>
      </c>
      <c r="Q1430" s="42">
        <f t="shared" si="86"/>
        <v>95.238095238095227</v>
      </c>
      <c r="R1430" s="210" t="s">
        <v>3689</v>
      </c>
      <c r="S1430" s="1"/>
      <c r="T1430" s="1"/>
      <c r="U1430" s="1"/>
      <c r="V1430" s="1"/>
      <c r="W1430" s="1"/>
      <c r="X1430" s="1"/>
      <c r="Y1430"/>
      <c r="AA1430"/>
    </row>
    <row r="1431" spans="1:27" ht="60" x14ac:dyDescent="0.25">
      <c r="A1431" s="37" t="s">
        <v>8323</v>
      </c>
      <c r="B1431" s="38"/>
      <c r="C1431" s="38"/>
      <c r="D1431" s="39"/>
      <c r="E1431" s="39"/>
      <c r="F1431" s="47" t="s">
        <v>3546</v>
      </c>
      <c r="G1431" s="41" t="s">
        <v>795</v>
      </c>
      <c r="H1431" s="40" t="s">
        <v>20</v>
      </c>
      <c r="I1431" s="43">
        <v>12</v>
      </c>
      <c r="J1431" s="44">
        <v>43009</v>
      </c>
      <c r="K1431" s="105">
        <v>43009</v>
      </c>
      <c r="L1431" s="105">
        <v>43100</v>
      </c>
      <c r="M1431" s="42">
        <v>100</v>
      </c>
      <c r="N1431" s="48">
        <v>93</v>
      </c>
      <c r="O1431" s="106">
        <v>4</v>
      </c>
      <c r="P1431" s="42">
        <f t="shared" si="85"/>
        <v>97</v>
      </c>
      <c r="Q1431" s="42">
        <f t="shared" si="86"/>
        <v>97</v>
      </c>
      <c r="R1431" s="210" t="s">
        <v>3690</v>
      </c>
      <c r="S1431" s="1"/>
      <c r="T1431" s="1"/>
      <c r="U1431" s="1"/>
      <c r="V1431" s="1"/>
      <c r="W1431" s="1"/>
      <c r="X1431" s="1"/>
      <c r="Y1431"/>
      <c r="AA1431"/>
    </row>
    <row r="1432" spans="1:27" x14ac:dyDescent="0.25">
      <c r="A1432" s="37" t="s">
        <v>8323</v>
      </c>
      <c r="B1432" s="38"/>
      <c r="C1432" s="38"/>
      <c r="D1432" s="39"/>
      <c r="E1432" s="39"/>
      <c r="F1432" s="47" t="s">
        <v>3520</v>
      </c>
      <c r="G1432" s="41" t="s">
        <v>796</v>
      </c>
      <c r="H1432" s="40" t="s">
        <v>20</v>
      </c>
      <c r="I1432" s="43">
        <v>12</v>
      </c>
      <c r="J1432" s="44">
        <v>43009</v>
      </c>
      <c r="K1432" s="105">
        <v>43009</v>
      </c>
      <c r="L1432" s="105">
        <v>43100</v>
      </c>
      <c r="M1432" s="42">
        <v>100</v>
      </c>
      <c r="N1432" s="48">
        <v>30</v>
      </c>
      <c r="O1432" s="106">
        <v>70</v>
      </c>
      <c r="P1432" s="42">
        <f t="shared" si="85"/>
        <v>100</v>
      </c>
      <c r="Q1432" s="42">
        <f t="shared" si="86"/>
        <v>100</v>
      </c>
      <c r="R1432" s="210"/>
      <c r="S1432" s="1"/>
      <c r="T1432" s="1"/>
      <c r="U1432" s="1"/>
      <c r="V1432" s="1"/>
      <c r="W1432" s="1"/>
      <c r="X1432" s="1"/>
      <c r="Y1432"/>
      <c r="AA1432"/>
    </row>
    <row r="1433" spans="1:27" x14ac:dyDescent="0.25">
      <c r="A1433" s="37" t="s">
        <v>8323</v>
      </c>
      <c r="B1433" s="38"/>
      <c r="C1433" s="38"/>
      <c r="D1433" s="39"/>
      <c r="E1433" s="39"/>
      <c r="F1433" s="47" t="s">
        <v>3522</v>
      </c>
      <c r="G1433" s="41" t="s">
        <v>797</v>
      </c>
      <c r="H1433" s="40" t="s">
        <v>20</v>
      </c>
      <c r="I1433" s="43">
        <v>12</v>
      </c>
      <c r="J1433" s="44">
        <v>43009</v>
      </c>
      <c r="K1433" s="105">
        <v>43009</v>
      </c>
      <c r="L1433" s="105">
        <v>43100</v>
      </c>
      <c r="M1433" s="42">
        <v>100</v>
      </c>
      <c r="N1433" s="48">
        <v>50</v>
      </c>
      <c r="O1433" s="106">
        <v>50</v>
      </c>
      <c r="P1433" s="42">
        <f t="shared" si="85"/>
        <v>100</v>
      </c>
      <c r="Q1433" s="42">
        <f t="shared" si="86"/>
        <v>100</v>
      </c>
      <c r="R1433" s="210"/>
      <c r="S1433" s="1"/>
      <c r="T1433" s="1"/>
      <c r="U1433" s="1"/>
      <c r="V1433" s="1"/>
      <c r="W1433" s="1"/>
      <c r="X1433" s="1"/>
      <c r="Y1433"/>
      <c r="AA1433"/>
    </row>
    <row r="1434" spans="1:27" x14ac:dyDescent="0.25">
      <c r="A1434" s="37" t="s">
        <v>8323</v>
      </c>
      <c r="B1434" s="38"/>
      <c r="C1434" s="38"/>
      <c r="D1434" s="39"/>
      <c r="E1434" s="39"/>
      <c r="F1434" s="47" t="s">
        <v>3523</v>
      </c>
      <c r="G1434" s="41" t="s">
        <v>798</v>
      </c>
      <c r="H1434" s="40" t="s">
        <v>20</v>
      </c>
      <c r="I1434" s="43">
        <v>12</v>
      </c>
      <c r="J1434" s="44">
        <v>43009</v>
      </c>
      <c r="K1434" s="105">
        <v>43009</v>
      </c>
      <c r="L1434" s="105">
        <v>43100</v>
      </c>
      <c r="M1434" s="42">
        <v>25</v>
      </c>
      <c r="N1434" s="48">
        <v>25</v>
      </c>
      <c r="O1434" s="106">
        <v>0</v>
      </c>
      <c r="P1434" s="42">
        <f t="shared" si="85"/>
        <v>25</v>
      </c>
      <c r="Q1434" s="42">
        <f t="shared" si="86"/>
        <v>100</v>
      </c>
      <c r="R1434" s="210"/>
      <c r="S1434" s="1"/>
      <c r="T1434" s="1"/>
      <c r="U1434" s="1"/>
      <c r="V1434" s="1"/>
      <c r="W1434" s="1"/>
      <c r="X1434" s="1"/>
      <c r="Y1434"/>
      <c r="AA1434"/>
    </row>
    <row r="1435" spans="1:27" x14ac:dyDescent="0.25">
      <c r="A1435" s="37" t="s">
        <v>8323</v>
      </c>
      <c r="B1435" s="38"/>
      <c r="C1435" s="38"/>
      <c r="D1435" s="39"/>
      <c r="E1435" s="39"/>
      <c r="F1435" s="47" t="s">
        <v>3524</v>
      </c>
      <c r="G1435" s="41" t="s">
        <v>799</v>
      </c>
      <c r="H1435" s="40" t="s">
        <v>9</v>
      </c>
      <c r="I1435" s="43">
        <v>12</v>
      </c>
      <c r="J1435" s="44">
        <v>43009</v>
      </c>
      <c r="K1435" s="105">
        <v>43009</v>
      </c>
      <c r="L1435" s="105">
        <v>43100</v>
      </c>
      <c r="M1435" s="42">
        <v>150</v>
      </c>
      <c r="N1435" s="48">
        <v>137</v>
      </c>
      <c r="O1435" s="106">
        <v>13</v>
      </c>
      <c r="P1435" s="42">
        <f t="shared" si="85"/>
        <v>150</v>
      </c>
      <c r="Q1435" s="42">
        <f t="shared" si="86"/>
        <v>100</v>
      </c>
      <c r="R1435" s="210"/>
      <c r="S1435" s="1"/>
      <c r="T1435" s="1"/>
      <c r="U1435" s="1"/>
      <c r="V1435" s="1"/>
      <c r="W1435" s="1"/>
      <c r="X1435" s="1"/>
      <c r="Y1435"/>
      <c r="AA1435"/>
    </row>
    <row r="1436" spans="1:27" x14ac:dyDescent="0.25">
      <c r="A1436" s="37" t="s">
        <v>8323</v>
      </c>
      <c r="B1436" s="38"/>
      <c r="C1436" s="38"/>
      <c r="D1436" s="39"/>
      <c r="E1436" s="39"/>
      <c r="F1436" s="47" t="s">
        <v>3525</v>
      </c>
      <c r="G1436" s="41" t="s">
        <v>800</v>
      </c>
      <c r="H1436" s="40" t="s">
        <v>470</v>
      </c>
      <c r="I1436" s="43">
        <v>12</v>
      </c>
      <c r="J1436" s="44">
        <v>43009</v>
      </c>
      <c r="K1436" s="105">
        <v>43009</v>
      </c>
      <c r="L1436" s="105">
        <v>43100</v>
      </c>
      <c r="M1436" s="42">
        <v>3500</v>
      </c>
      <c r="N1436" s="45">
        <v>1106</v>
      </c>
      <c r="O1436" s="45">
        <v>1106</v>
      </c>
      <c r="P1436" s="42">
        <f t="shared" si="85"/>
        <v>2212</v>
      </c>
      <c r="Q1436" s="42">
        <f t="shared" si="86"/>
        <v>63.2</v>
      </c>
      <c r="R1436" s="210"/>
      <c r="S1436" s="1"/>
      <c r="T1436" s="1"/>
      <c r="U1436" s="1"/>
      <c r="V1436" s="1"/>
      <c r="W1436" s="1"/>
      <c r="X1436" s="1"/>
      <c r="Y1436"/>
      <c r="AA1436"/>
    </row>
    <row r="1437" spans="1:27" x14ac:dyDescent="0.25">
      <c r="A1437" s="37" t="s">
        <v>8323</v>
      </c>
      <c r="B1437" s="38"/>
      <c r="C1437" s="38"/>
      <c r="D1437" s="39"/>
      <c r="E1437" s="39"/>
      <c r="F1437" s="47" t="s">
        <v>3526</v>
      </c>
      <c r="G1437" s="41" t="s">
        <v>801</v>
      </c>
      <c r="H1437" s="40" t="s">
        <v>9</v>
      </c>
      <c r="I1437" s="43">
        <v>12</v>
      </c>
      <c r="J1437" s="44">
        <v>43009</v>
      </c>
      <c r="K1437" s="105">
        <v>43009</v>
      </c>
      <c r="L1437" s="105">
        <v>43100</v>
      </c>
      <c r="M1437" s="42">
        <v>1</v>
      </c>
      <c r="N1437" s="48">
        <v>0</v>
      </c>
      <c r="O1437" s="106">
        <v>0.7</v>
      </c>
      <c r="P1437" s="42">
        <f t="shared" si="85"/>
        <v>0.7</v>
      </c>
      <c r="Q1437" s="42">
        <f t="shared" si="86"/>
        <v>70</v>
      </c>
      <c r="R1437" s="210"/>
      <c r="S1437" s="1"/>
      <c r="T1437" s="1"/>
      <c r="U1437" s="1"/>
      <c r="V1437" s="1"/>
      <c r="W1437" s="1"/>
      <c r="X1437" s="1"/>
      <c r="Y1437"/>
      <c r="AA1437"/>
    </row>
    <row r="1438" spans="1:27" x14ac:dyDescent="0.25">
      <c r="A1438" s="37" t="s">
        <v>8323</v>
      </c>
      <c r="B1438" s="38"/>
      <c r="C1438" s="38"/>
      <c r="D1438" s="39"/>
      <c r="E1438" s="39"/>
      <c r="F1438" s="47" t="s">
        <v>3527</v>
      </c>
      <c r="G1438" s="41" t="s">
        <v>802</v>
      </c>
      <c r="H1438" s="40" t="s">
        <v>20</v>
      </c>
      <c r="I1438" s="43">
        <v>12</v>
      </c>
      <c r="J1438" s="44">
        <v>43009</v>
      </c>
      <c r="K1438" s="105">
        <v>43009</v>
      </c>
      <c r="L1438" s="105">
        <v>43100</v>
      </c>
      <c r="M1438" s="42">
        <v>20</v>
      </c>
      <c r="N1438" s="48">
        <v>20</v>
      </c>
      <c r="O1438" s="106">
        <v>0</v>
      </c>
      <c r="P1438" s="42">
        <f t="shared" si="85"/>
        <v>20</v>
      </c>
      <c r="Q1438" s="42">
        <f t="shared" si="86"/>
        <v>100</v>
      </c>
      <c r="R1438" s="210"/>
      <c r="S1438" s="1"/>
      <c r="T1438" s="1"/>
      <c r="U1438" s="1"/>
      <c r="V1438" s="1"/>
      <c r="W1438" s="1"/>
      <c r="X1438" s="1"/>
      <c r="Y1438"/>
      <c r="AA1438"/>
    </row>
    <row r="1439" spans="1:27" x14ac:dyDescent="0.25">
      <c r="A1439" s="37" t="s">
        <v>8323</v>
      </c>
      <c r="B1439" s="38"/>
      <c r="C1439" s="38"/>
      <c r="D1439" s="39"/>
      <c r="E1439" s="39"/>
      <c r="F1439" s="47" t="s">
        <v>3528</v>
      </c>
      <c r="G1439" s="41" t="s">
        <v>802</v>
      </c>
      <c r="H1439" s="40" t="s">
        <v>20</v>
      </c>
      <c r="I1439" s="43">
        <v>12</v>
      </c>
      <c r="J1439" s="44">
        <v>43009</v>
      </c>
      <c r="K1439" s="105">
        <v>43009</v>
      </c>
      <c r="L1439" s="105">
        <v>43100</v>
      </c>
      <c r="M1439" s="42">
        <v>100</v>
      </c>
      <c r="N1439" s="48">
        <v>70</v>
      </c>
      <c r="O1439" s="106">
        <v>10</v>
      </c>
      <c r="P1439" s="42">
        <f t="shared" si="85"/>
        <v>80</v>
      </c>
      <c r="Q1439" s="42">
        <f t="shared" si="86"/>
        <v>80</v>
      </c>
      <c r="R1439" s="210"/>
      <c r="S1439" s="1"/>
      <c r="T1439" s="1"/>
      <c r="U1439" s="1"/>
      <c r="V1439" s="1"/>
      <c r="W1439" s="1"/>
      <c r="X1439" s="1"/>
      <c r="Y1439"/>
      <c r="AA1439"/>
    </row>
    <row r="1440" spans="1:27" x14ac:dyDescent="0.25">
      <c r="A1440" s="37" t="s">
        <v>8323</v>
      </c>
      <c r="B1440" s="38"/>
      <c r="C1440" s="38"/>
      <c r="D1440" s="39"/>
      <c r="E1440" s="39"/>
      <c r="F1440" s="47" t="s">
        <v>3529</v>
      </c>
      <c r="G1440" s="41" t="s">
        <v>803</v>
      </c>
      <c r="H1440" s="40" t="s">
        <v>470</v>
      </c>
      <c r="I1440" s="43">
        <v>12</v>
      </c>
      <c r="J1440" s="44">
        <v>43009</v>
      </c>
      <c r="K1440" s="105">
        <v>43009</v>
      </c>
      <c r="L1440" s="105">
        <v>43100</v>
      </c>
      <c r="M1440" s="42">
        <v>200</v>
      </c>
      <c r="N1440" s="48">
        <v>0</v>
      </c>
      <c r="O1440" s="106">
        <v>100</v>
      </c>
      <c r="P1440" s="42">
        <f t="shared" si="85"/>
        <v>100</v>
      </c>
      <c r="Q1440" s="42">
        <f t="shared" si="86"/>
        <v>50</v>
      </c>
      <c r="R1440" s="210"/>
      <c r="S1440" s="1"/>
      <c r="T1440" s="1"/>
      <c r="U1440" s="1"/>
      <c r="V1440" s="1"/>
      <c r="W1440" s="1"/>
      <c r="X1440" s="1"/>
      <c r="Y1440"/>
      <c r="AA1440"/>
    </row>
    <row r="1441" spans="1:27" x14ac:dyDescent="0.25">
      <c r="A1441" s="37" t="s">
        <v>8323</v>
      </c>
      <c r="B1441" s="38"/>
      <c r="C1441" s="38"/>
      <c r="D1441" s="39"/>
      <c r="E1441" s="39"/>
      <c r="F1441" s="47" t="s">
        <v>3532</v>
      </c>
      <c r="G1441" s="41" t="s">
        <v>804</v>
      </c>
      <c r="H1441" s="40" t="s">
        <v>20</v>
      </c>
      <c r="I1441" s="43">
        <v>12</v>
      </c>
      <c r="J1441" s="44">
        <v>43009</v>
      </c>
      <c r="K1441" s="105">
        <v>43009</v>
      </c>
      <c r="L1441" s="105">
        <v>43100</v>
      </c>
      <c r="M1441" s="42">
        <v>47</v>
      </c>
      <c r="N1441" s="48">
        <v>20</v>
      </c>
      <c r="O1441" s="106">
        <v>25</v>
      </c>
      <c r="P1441" s="42">
        <f t="shared" si="85"/>
        <v>45</v>
      </c>
      <c r="Q1441" s="42">
        <f t="shared" si="86"/>
        <v>95.744680851063833</v>
      </c>
      <c r="R1441" s="210"/>
      <c r="S1441" s="1"/>
      <c r="T1441" s="1"/>
      <c r="U1441" s="1"/>
      <c r="V1441" s="1"/>
      <c r="W1441" s="1"/>
      <c r="X1441" s="1"/>
      <c r="Y1441"/>
      <c r="AA1441"/>
    </row>
    <row r="1442" spans="1:27" ht="45" x14ac:dyDescent="0.25">
      <c r="A1442" s="298" t="s">
        <v>8326</v>
      </c>
      <c r="B1442" s="299"/>
      <c r="C1442" s="41" t="s">
        <v>1291</v>
      </c>
      <c r="D1442" s="46" t="s">
        <v>1812</v>
      </c>
      <c r="E1442" s="46" t="s">
        <v>3791</v>
      </c>
      <c r="F1442" s="57" t="s">
        <v>3519</v>
      </c>
      <c r="G1442" s="41" t="s">
        <v>1292</v>
      </c>
      <c r="H1442" s="55" t="s">
        <v>3521</v>
      </c>
      <c r="I1442" s="59">
        <v>12</v>
      </c>
      <c r="J1442" s="49">
        <v>43009</v>
      </c>
      <c r="K1442" s="267">
        <v>43009</v>
      </c>
      <c r="L1442" s="267">
        <v>43100</v>
      </c>
      <c r="M1442" s="58">
        <v>1</v>
      </c>
      <c r="N1442" s="61">
        <v>1</v>
      </c>
      <c r="O1442" s="300">
        <v>1</v>
      </c>
      <c r="P1442" s="58">
        <f t="shared" si="85"/>
        <v>2</v>
      </c>
      <c r="Q1442" s="42">
        <f t="shared" si="86"/>
        <v>200</v>
      </c>
      <c r="R1442" s="200"/>
      <c r="S1442" s="1">
        <f>VLOOKUP(C1442,'[7]Sumado depto y gestion incorp1'!$A$2:$C$297,3,FALSE)</f>
        <v>3755034008</v>
      </c>
      <c r="T1442" s="1">
        <f>VLOOKUP(C1442,'[7]Sumado depto y gestion incorp1'!$A$2:$D$297,4,FALSE)</f>
        <v>0</v>
      </c>
      <c r="U1442" s="1">
        <f>VLOOKUP(C1442,'[7]Sumado depto y gestion incorp1'!$A$2:$F$297,6,FALSE)</f>
        <v>3144171672</v>
      </c>
      <c r="V1442" s="1">
        <f>VLOOKUP(C1442,'[7]Sumado depto y gestion incorp1'!$A$2:$G$297,7,FALSE)</f>
        <v>0</v>
      </c>
      <c r="W1442" s="1">
        <f t="shared" ref="W1442:W1486" si="93">S1442+T1442+Z1442</f>
        <v>3755034008</v>
      </c>
      <c r="X1442" s="1">
        <f t="shared" ref="X1442:X1486" si="94">U1442+V1442+Y1442</f>
        <v>3144171672</v>
      </c>
      <c r="Y1442"/>
      <c r="AA1442"/>
    </row>
    <row r="1443" spans="1:27" ht="30" x14ac:dyDescent="0.25">
      <c r="A1443" s="298" t="s">
        <v>8326</v>
      </c>
      <c r="B1443" s="299"/>
      <c r="C1443" s="41"/>
      <c r="D1443" s="46"/>
      <c r="E1443" s="46"/>
      <c r="F1443" s="57" t="s">
        <v>3544</v>
      </c>
      <c r="G1443" s="41" t="s">
        <v>576</v>
      </c>
      <c r="H1443" s="55" t="s">
        <v>3521</v>
      </c>
      <c r="I1443" s="59">
        <v>12</v>
      </c>
      <c r="J1443" s="49">
        <v>43009</v>
      </c>
      <c r="K1443" s="267">
        <v>43009</v>
      </c>
      <c r="L1443" s="267">
        <v>43100</v>
      </c>
      <c r="M1443" s="58">
        <v>1</v>
      </c>
      <c r="N1443" s="61">
        <v>1</v>
      </c>
      <c r="O1443" s="300">
        <v>0</v>
      </c>
      <c r="P1443" s="58">
        <f t="shared" si="85"/>
        <v>1</v>
      </c>
      <c r="Q1443" s="42">
        <f t="shared" si="86"/>
        <v>100</v>
      </c>
      <c r="R1443" s="200"/>
      <c r="S1443" s="1"/>
      <c r="T1443" s="1"/>
      <c r="U1443" s="1"/>
      <c r="V1443" s="1"/>
      <c r="W1443" s="1"/>
      <c r="X1443" s="1"/>
      <c r="Y1443"/>
      <c r="AA1443"/>
    </row>
    <row r="1444" spans="1:27" ht="45" x14ac:dyDescent="0.25">
      <c r="A1444" s="298" t="s">
        <v>8326</v>
      </c>
      <c r="B1444" s="301"/>
      <c r="C1444" s="41" t="s">
        <v>1293</v>
      </c>
      <c r="D1444" s="46" t="s">
        <v>1813</v>
      </c>
      <c r="E1444" s="46" t="s">
        <v>3792</v>
      </c>
      <c r="F1444" s="57" t="s">
        <v>3544</v>
      </c>
      <c r="G1444" s="41" t="s">
        <v>1294</v>
      </c>
      <c r="H1444" s="55" t="s">
        <v>3521</v>
      </c>
      <c r="I1444" s="59">
        <v>12</v>
      </c>
      <c r="J1444" s="49">
        <v>43009</v>
      </c>
      <c r="K1444" s="267">
        <v>43009</v>
      </c>
      <c r="L1444" s="267">
        <v>43100</v>
      </c>
      <c r="M1444" s="58">
        <v>1</v>
      </c>
      <c r="N1444" s="61">
        <v>0.7</v>
      </c>
      <c r="O1444" s="300">
        <v>0</v>
      </c>
      <c r="P1444" s="58">
        <f t="shared" ref="P1444:P1497" si="95">N1444+O1444</f>
        <v>0.7</v>
      </c>
      <c r="Q1444" s="42">
        <f t="shared" si="86"/>
        <v>70</v>
      </c>
      <c r="R1444" s="200"/>
      <c r="S1444" s="1">
        <f>VLOOKUP(C1444,'[7]Sumado depto y gestion incorp1'!$A$2:$C$297,3,FALSE)</f>
        <v>45063411687</v>
      </c>
      <c r="T1444" s="1">
        <f>VLOOKUP(C1444,'[7]Sumado depto y gestion incorp1'!$A$2:$D$297,4,FALSE)</f>
        <v>8000000000</v>
      </c>
      <c r="U1444" s="1">
        <f>VLOOKUP(C1444,'[7]Sumado depto y gestion incorp1'!$A$2:$F$297,6,FALSE)</f>
        <v>42695793203</v>
      </c>
      <c r="V1444" s="1">
        <f>VLOOKUP(C1444,'[7]Sumado depto y gestion incorp1'!$A$2:$G$297,7,FALSE)</f>
        <v>8000000000</v>
      </c>
      <c r="W1444" s="1">
        <f t="shared" si="93"/>
        <v>53063411687</v>
      </c>
      <c r="X1444" s="1">
        <f t="shared" si="94"/>
        <v>50695793203</v>
      </c>
      <c r="Y1444"/>
      <c r="AA1444"/>
    </row>
    <row r="1445" spans="1:27" ht="30" x14ac:dyDescent="0.25">
      <c r="A1445" s="298" t="s">
        <v>8326</v>
      </c>
      <c r="B1445" s="299"/>
      <c r="C1445" s="41" t="s">
        <v>1295</v>
      </c>
      <c r="D1445" s="46" t="s">
        <v>1897</v>
      </c>
      <c r="E1445" s="46" t="s">
        <v>3793</v>
      </c>
      <c r="F1445" s="57" t="s">
        <v>3520</v>
      </c>
      <c r="G1445" s="41" t="s">
        <v>1296</v>
      </c>
      <c r="H1445" s="55" t="s">
        <v>20</v>
      </c>
      <c r="I1445" s="59">
        <v>12</v>
      </c>
      <c r="J1445" s="49">
        <v>43009</v>
      </c>
      <c r="K1445" s="267">
        <v>43009</v>
      </c>
      <c r="L1445" s="267">
        <v>43100</v>
      </c>
      <c r="M1445" s="58">
        <v>5</v>
      </c>
      <c r="N1445" s="61">
        <v>35</v>
      </c>
      <c r="O1445" s="300">
        <v>0</v>
      </c>
      <c r="P1445" s="58">
        <f t="shared" si="95"/>
        <v>35</v>
      </c>
      <c r="Q1445" s="42">
        <f t="shared" si="86"/>
        <v>700</v>
      </c>
      <c r="R1445" s="200"/>
      <c r="S1445" s="1">
        <f>VLOOKUP(C1445,'[7]Sumado depto y gestion incorp1'!$A$2:$C$297,3,FALSE)</f>
        <v>16680399845</v>
      </c>
      <c r="T1445" s="1">
        <f>VLOOKUP(C1445,'[7]Sumado depto y gestion incorp1'!$A$2:$D$297,4,FALSE)</f>
        <v>228813436532</v>
      </c>
      <c r="U1445" s="1">
        <f>VLOOKUP(C1445,'[7]Sumado depto y gestion incorp1'!$A$2:$F$297,6,FALSE)</f>
        <v>29680399845</v>
      </c>
      <c r="V1445" s="1">
        <f>VLOOKUP(C1445,'[7]Sumado depto y gestion incorp1'!$A$2:$G$297,7,FALSE)</f>
        <v>228813436532</v>
      </c>
      <c r="W1445" s="1">
        <f t="shared" si="93"/>
        <v>245493836377</v>
      </c>
      <c r="X1445" s="1">
        <f t="shared" si="94"/>
        <v>258493836377</v>
      </c>
      <c r="Y1445"/>
      <c r="AA1445"/>
    </row>
    <row r="1446" spans="1:27" ht="30" x14ac:dyDescent="0.25">
      <c r="A1446" s="298" t="s">
        <v>8326</v>
      </c>
      <c r="B1446" s="299"/>
      <c r="C1446" s="41"/>
      <c r="D1446" s="46"/>
      <c r="E1446" s="46"/>
      <c r="F1446" s="57" t="s">
        <v>3522</v>
      </c>
      <c r="G1446" s="41" t="s">
        <v>1297</v>
      </c>
      <c r="H1446" s="55" t="s">
        <v>1239</v>
      </c>
      <c r="I1446" s="59">
        <v>12</v>
      </c>
      <c r="J1446" s="49">
        <v>43009</v>
      </c>
      <c r="K1446" s="267">
        <v>43009</v>
      </c>
      <c r="L1446" s="267">
        <v>43100</v>
      </c>
      <c r="M1446" s="58">
        <v>48</v>
      </c>
      <c r="N1446" s="61">
        <v>48</v>
      </c>
      <c r="O1446" s="300">
        <v>0</v>
      </c>
      <c r="P1446" s="58">
        <f t="shared" si="95"/>
        <v>48</v>
      </c>
      <c r="Q1446" s="42">
        <f t="shared" si="86"/>
        <v>100</v>
      </c>
      <c r="R1446" s="200"/>
      <c r="S1446" s="1"/>
      <c r="T1446" s="1"/>
      <c r="U1446" s="1"/>
      <c r="V1446" s="1"/>
      <c r="W1446" s="1"/>
      <c r="X1446" s="1"/>
      <c r="Y1446"/>
      <c r="AA1446"/>
    </row>
    <row r="1447" spans="1:27" ht="60" x14ac:dyDescent="0.25">
      <c r="A1447" s="298" t="s">
        <v>8326</v>
      </c>
      <c r="B1447" s="301"/>
      <c r="C1447" s="41" t="s">
        <v>1298</v>
      </c>
      <c r="D1447" s="46" t="s">
        <v>1814</v>
      </c>
      <c r="E1447" s="46" t="s">
        <v>3794</v>
      </c>
      <c r="F1447" s="57" t="s">
        <v>3517</v>
      </c>
      <c r="G1447" s="41" t="s">
        <v>1299</v>
      </c>
      <c r="H1447" s="32" t="s">
        <v>1239</v>
      </c>
      <c r="I1447" s="32">
        <v>12</v>
      </c>
      <c r="J1447" s="49">
        <v>43009</v>
      </c>
      <c r="K1447" s="267">
        <v>43009</v>
      </c>
      <c r="L1447" s="267">
        <v>43100</v>
      </c>
      <c r="M1447" s="32">
        <v>24</v>
      </c>
      <c r="N1447" s="32"/>
      <c r="O1447" s="302">
        <v>0.3</v>
      </c>
      <c r="P1447" s="58">
        <f t="shared" si="95"/>
        <v>0.3</v>
      </c>
      <c r="Q1447" s="42">
        <f t="shared" si="86"/>
        <v>1.25</v>
      </c>
      <c r="R1447" s="303" t="s">
        <v>8327</v>
      </c>
      <c r="S1447" s="1">
        <f>VLOOKUP(C1447,'[7]Sumado depto y gestion incorp1'!$A$2:$C$297,3,FALSE)</f>
        <v>10231258554</v>
      </c>
      <c r="T1447" s="1">
        <f>VLOOKUP(C1447,'[7]Sumado depto y gestion incorp1'!$A$2:$D$297,4,FALSE)</f>
        <v>0</v>
      </c>
      <c r="U1447" s="1">
        <f>VLOOKUP(C1447,'[7]Sumado depto y gestion incorp1'!$A$2:$F$297,6,FALSE)</f>
        <v>3445928912</v>
      </c>
      <c r="V1447" s="1">
        <f>VLOOKUP(C1447,'[7]Sumado depto y gestion incorp1'!$A$2:$G$297,7,FALSE)</f>
        <v>0</v>
      </c>
      <c r="W1447" s="1">
        <f t="shared" si="93"/>
        <v>10231258554</v>
      </c>
      <c r="X1447" s="1">
        <f t="shared" si="94"/>
        <v>3445928912</v>
      </c>
      <c r="Y1447"/>
      <c r="AA1447"/>
    </row>
    <row r="1448" spans="1:27" ht="30" x14ac:dyDescent="0.25">
      <c r="A1448" s="298" t="s">
        <v>8326</v>
      </c>
      <c r="B1448" s="304"/>
      <c r="C1448" s="41" t="s">
        <v>1300</v>
      </c>
      <c r="D1448" s="46" t="s">
        <v>1815</v>
      </c>
      <c r="E1448" s="46" t="s">
        <v>3795</v>
      </c>
      <c r="F1448" s="57" t="s">
        <v>3625</v>
      </c>
      <c r="G1448" s="41" t="s">
        <v>1301</v>
      </c>
      <c r="H1448" s="55" t="s">
        <v>1239</v>
      </c>
      <c r="I1448" s="59">
        <v>12</v>
      </c>
      <c r="J1448" s="49">
        <v>43009</v>
      </c>
      <c r="K1448" s="267">
        <v>43009</v>
      </c>
      <c r="L1448" s="267">
        <v>43100</v>
      </c>
      <c r="M1448" s="58">
        <v>15</v>
      </c>
      <c r="N1448" s="61">
        <v>0</v>
      </c>
      <c r="O1448" s="300">
        <v>0</v>
      </c>
      <c r="P1448" s="58">
        <f t="shared" si="95"/>
        <v>0</v>
      </c>
      <c r="Q1448" s="42">
        <f t="shared" si="86"/>
        <v>0</v>
      </c>
      <c r="R1448" s="200"/>
      <c r="S1448" s="1">
        <f>VLOOKUP(C1448,'[7]Sumado depto y gestion incorp1'!$A$2:$C$297,3,FALSE)</f>
        <v>211213855682</v>
      </c>
      <c r="T1448" s="1">
        <f>VLOOKUP(C1448,'[7]Sumado depto y gestion incorp1'!$A$2:$D$297,4,FALSE)</f>
        <v>0</v>
      </c>
      <c r="U1448" s="1">
        <f>VLOOKUP(C1448,'[7]Sumado depto y gestion incorp1'!$A$2:$F$297,6,FALSE)</f>
        <v>197702637490</v>
      </c>
      <c r="V1448" s="1">
        <f>VLOOKUP(C1448,'[7]Sumado depto y gestion incorp1'!$A$2:$G$297,7,FALSE)</f>
        <v>0</v>
      </c>
      <c r="W1448" s="1">
        <f t="shared" si="93"/>
        <v>211213855682</v>
      </c>
      <c r="X1448" s="1">
        <f t="shared" si="94"/>
        <v>197702637490</v>
      </c>
      <c r="Y1448"/>
      <c r="AA1448"/>
    </row>
    <row r="1449" spans="1:27" ht="30" x14ac:dyDescent="0.25">
      <c r="A1449" s="298" t="s">
        <v>8326</v>
      </c>
      <c r="B1449" s="304"/>
      <c r="C1449" s="41"/>
      <c r="D1449" s="46"/>
      <c r="E1449" s="46"/>
      <c r="F1449" s="57" t="s">
        <v>3626</v>
      </c>
      <c r="G1449" s="41" t="s">
        <v>1302</v>
      </c>
      <c r="H1449" s="55" t="s">
        <v>1239</v>
      </c>
      <c r="I1449" s="59">
        <v>12</v>
      </c>
      <c r="J1449" s="49">
        <v>43009</v>
      </c>
      <c r="K1449" s="267">
        <v>43009</v>
      </c>
      <c r="L1449" s="267">
        <v>43100</v>
      </c>
      <c r="M1449" s="58">
        <v>15</v>
      </c>
      <c r="N1449" s="61">
        <v>0</v>
      </c>
      <c r="O1449" s="300">
        <v>0</v>
      </c>
      <c r="P1449" s="58">
        <f t="shared" si="95"/>
        <v>0</v>
      </c>
      <c r="Q1449" s="42">
        <f t="shared" si="86"/>
        <v>0</v>
      </c>
      <c r="R1449" s="200"/>
      <c r="S1449" s="1"/>
      <c r="T1449" s="1"/>
      <c r="U1449" s="1"/>
      <c r="V1449" s="1"/>
      <c r="W1449" s="1"/>
      <c r="X1449" s="1"/>
      <c r="Y1449"/>
      <c r="AA1449"/>
    </row>
    <row r="1450" spans="1:27" ht="30" x14ac:dyDescent="0.25">
      <c r="A1450" s="298" t="s">
        <v>8326</v>
      </c>
      <c r="B1450" s="304"/>
      <c r="C1450" s="41"/>
      <c r="D1450" s="46"/>
      <c r="E1450" s="46"/>
      <c r="F1450" s="57" t="s">
        <v>3627</v>
      </c>
      <c r="G1450" s="41" t="s">
        <v>1303</v>
      </c>
      <c r="H1450" s="55" t="s">
        <v>1239</v>
      </c>
      <c r="I1450" s="59">
        <v>12</v>
      </c>
      <c r="J1450" s="49">
        <v>43009</v>
      </c>
      <c r="K1450" s="267">
        <v>43009</v>
      </c>
      <c r="L1450" s="267">
        <v>43100</v>
      </c>
      <c r="M1450" s="58">
        <v>15</v>
      </c>
      <c r="N1450" s="61">
        <v>0</v>
      </c>
      <c r="O1450" s="300">
        <v>0</v>
      </c>
      <c r="P1450" s="58">
        <f t="shared" si="95"/>
        <v>0</v>
      </c>
      <c r="Q1450" s="42">
        <f t="shared" si="86"/>
        <v>0</v>
      </c>
      <c r="R1450" s="200"/>
      <c r="S1450" s="1"/>
      <c r="T1450" s="1"/>
      <c r="U1450" s="1"/>
      <c r="V1450" s="1"/>
      <c r="W1450" s="1"/>
      <c r="X1450" s="1"/>
      <c r="Y1450"/>
      <c r="AA1450"/>
    </row>
    <row r="1451" spans="1:27" ht="30" x14ac:dyDescent="0.25">
      <c r="A1451" s="298" t="s">
        <v>8326</v>
      </c>
      <c r="B1451" s="304"/>
      <c r="C1451" s="41"/>
      <c r="D1451" s="46"/>
      <c r="E1451" s="46"/>
      <c r="F1451" s="57" t="s">
        <v>3628</v>
      </c>
      <c r="G1451" s="41" t="s">
        <v>1304</v>
      </c>
      <c r="H1451" s="55" t="s">
        <v>1239</v>
      </c>
      <c r="I1451" s="59">
        <v>12</v>
      </c>
      <c r="J1451" s="49">
        <v>43009</v>
      </c>
      <c r="K1451" s="267">
        <v>43009</v>
      </c>
      <c r="L1451" s="267">
        <v>43100</v>
      </c>
      <c r="M1451" s="58">
        <v>10</v>
      </c>
      <c r="N1451" s="61">
        <v>0</v>
      </c>
      <c r="O1451" s="300">
        <v>0</v>
      </c>
      <c r="P1451" s="58">
        <f t="shared" si="95"/>
        <v>0</v>
      </c>
      <c r="Q1451" s="42">
        <f t="shared" si="86"/>
        <v>0</v>
      </c>
      <c r="R1451" s="200"/>
      <c r="S1451" s="1"/>
      <c r="T1451" s="1"/>
      <c r="U1451" s="1"/>
      <c r="V1451" s="1"/>
      <c r="W1451" s="1"/>
      <c r="X1451" s="1"/>
      <c r="Y1451"/>
      <c r="AA1451"/>
    </row>
    <row r="1452" spans="1:27" ht="30" x14ac:dyDescent="0.25">
      <c r="A1452" s="298" t="s">
        <v>8326</v>
      </c>
      <c r="B1452" s="304"/>
      <c r="C1452" s="41"/>
      <c r="D1452" s="46"/>
      <c r="E1452" s="46"/>
      <c r="F1452" s="57" t="s">
        <v>3796</v>
      </c>
      <c r="G1452" s="41" t="s">
        <v>1305</v>
      </c>
      <c r="H1452" s="55" t="s">
        <v>1239</v>
      </c>
      <c r="I1452" s="59">
        <v>12</v>
      </c>
      <c r="J1452" s="49">
        <v>43009</v>
      </c>
      <c r="K1452" s="267">
        <v>43009</v>
      </c>
      <c r="L1452" s="267">
        <v>43100</v>
      </c>
      <c r="M1452" s="58">
        <v>10</v>
      </c>
      <c r="N1452" s="61">
        <v>0</v>
      </c>
      <c r="O1452" s="300">
        <v>0</v>
      </c>
      <c r="P1452" s="58">
        <f t="shared" si="95"/>
        <v>0</v>
      </c>
      <c r="Q1452" s="42">
        <f t="shared" si="86"/>
        <v>0</v>
      </c>
      <c r="R1452" s="200"/>
      <c r="S1452" s="1"/>
      <c r="T1452" s="1"/>
      <c r="U1452" s="1"/>
      <c r="V1452" s="1"/>
      <c r="W1452" s="1"/>
      <c r="X1452" s="1"/>
      <c r="Y1452"/>
      <c r="AA1452"/>
    </row>
    <row r="1453" spans="1:27" ht="30" x14ac:dyDescent="0.25">
      <c r="A1453" s="298" t="s">
        <v>8326</v>
      </c>
      <c r="B1453" s="304"/>
      <c r="C1453" s="41"/>
      <c r="D1453" s="46"/>
      <c r="E1453" s="46"/>
      <c r="F1453" s="57" t="s">
        <v>3705</v>
      </c>
      <c r="G1453" s="41" t="s">
        <v>1306</v>
      </c>
      <c r="H1453" s="55" t="s">
        <v>1239</v>
      </c>
      <c r="I1453" s="59">
        <v>12</v>
      </c>
      <c r="J1453" s="49">
        <v>43009</v>
      </c>
      <c r="K1453" s="267">
        <v>43009</v>
      </c>
      <c r="L1453" s="267">
        <v>43100</v>
      </c>
      <c r="M1453" s="58">
        <v>2</v>
      </c>
      <c r="N1453" s="61">
        <v>0</v>
      </c>
      <c r="O1453" s="300">
        <v>0</v>
      </c>
      <c r="P1453" s="58">
        <f t="shared" si="95"/>
        <v>0</v>
      </c>
      <c r="Q1453" s="42">
        <f t="shared" si="86"/>
        <v>0</v>
      </c>
      <c r="R1453" s="200"/>
      <c r="S1453" s="1"/>
      <c r="T1453" s="1"/>
      <c r="U1453" s="1"/>
      <c r="V1453" s="1"/>
      <c r="W1453" s="1"/>
      <c r="X1453" s="1"/>
      <c r="Y1453"/>
      <c r="AA1453"/>
    </row>
    <row r="1454" spans="1:27" ht="30" x14ac:dyDescent="0.25">
      <c r="A1454" s="298" t="s">
        <v>8326</v>
      </c>
      <c r="B1454" s="304"/>
      <c r="C1454" s="41"/>
      <c r="D1454" s="46"/>
      <c r="E1454" s="46"/>
      <c r="F1454" s="57" t="s">
        <v>3797</v>
      </c>
      <c r="G1454" s="41" t="s">
        <v>1307</v>
      </c>
      <c r="H1454" s="55" t="s">
        <v>1239</v>
      </c>
      <c r="I1454" s="59">
        <v>12</v>
      </c>
      <c r="J1454" s="49">
        <v>43009</v>
      </c>
      <c r="K1454" s="267">
        <v>43009</v>
      </c>
      <c r="L1454" s="267">
        <v>43100</v>
      </c>
      <c r="M1454" s="58">
        <v>2</v>
      </c>
      <c r="N1454" s="61">
        <v>0</v>
      </c>
      <c r="O1454" s="300">
        <v>0</v>
      </c>
      <c r="P1454" s="58">
        <f t="shared" si="95"/>
        <v>0</v>
      </c>
      <c r="Q1454" s="42">
        <f t="shared" si="86"/>
        <v>0</v>
      </c>
      <c r="R1454" s="200"/>
      <c r="S1454" s="1"/>
      <c r="T1454" s="1"/>
      <c r="U1454" s="1"/>
      <c r="V1454" s="1"/>
      <c r="W1454" s="1"/>
      <c r="X1454" s="1"/>
      <c r="Y1454"/>
      <c r="AA1454"/>
    </row>
    <row r="1455" spans="1:27" ht="30" x14ac:dyDescent="0.25">
      <c r="A1455" s="298" t="s">
        <v>8326</v>
      </c>
      <c r="B1455" s="304"/>
      <c r="C1455" s="41"/>
      <c r="D1455" s="46"/>
      <c r="E1455" s="46"/>
      <c r="F1455" s="57" t="s">
        <v>3798</v>
      </c>
      <c r="G1455" s="41" t="s">
        <v>1308</v>
      </c>
      <c r="H1455" s="55" t="s">
        <v>1239</v>
      </c>
      <c r="I1455" s="59">
        <v>12</v>
      </c>
      <c r="J1455" s="49">
        <v>43009</v>
      </c>
      <c r="K1455" s="267">
        <v>43009</v>
      </c>
      <c r="L1455" s="267">
        <v>43100</v>
      </c>
      <c r="M1455" s="58">
        <v>9</v>
      </c>
      <c r="N1455" s="61">
        <v>0</v>
      </c>
      <c r="O1455" s="300">
        <v>0</v>
      </c>
      <c r="P1455" s="58">
        <f t="shared" si="95"/>
        <v>0</v>
      </c>
      <c r="Q1455" s="42">
        <f t="shared" si="86"/>
        <v>0</v>
      </c>
      <c r="R1455" s="200"/>
      <c r="S1455" s="1"/>
      <c r="T1455" s="1"/>
      <c r="U1455" s="1"/>
      <c r="V1455" s="1"/>
      <c r="W1455" s="1"/>
      <c r="X1455" s="1"/>
      <c r="Y1455"/>
      <c r="AA1455"/>
    </row>
    <row r="1456" spans="1:27" ht="30" x14ac:dyDescent="0.25">
      <c r="A1456" s="298" t="s">
        <v>8326</v>
      </c>
      <c r="B1456" s="304"/>
      <c r="C1456" s="41"/>
      <c r="D1456" s="46"/>
      <c r="E1456" s="46"/>
      <c r="F1456" s="57" t="s">
        <v>3799</v>
      </c>
      <c r="G1456" s="41" t="s">
        <v>1309</v>
      </c>
      <c r="H1456" s="55" t="s">
        <v>1239</v>
      </c>
      <c r="I1456" s="59">
        <v>12</v>
      </c>
      <c r="J1456" s="49">
        <v>43009</v>
      </c>
      <c r="K1456" s="267">
        <v>43009</v>
      </c>
      <c r="L1456" s="267">
        <v>43100</v>
      </c>
      <c r="M1456" s="58">
        <v>9</v>
      </c>
      <c r="N1456" s="61">
        <v>0</v>
      </c>
      <c r="O1456" s="300">
        <v>0</v>
      </c>
      <c r="P1456" s="58">
        <f t="shared" si="95"/>
        <v>0</v>
      </c>
      <c r="Q1456" s="42">
        <f t="shared" si="86"/>
        <v>0</v>
      </c>
      <c r="R1456" s="200"/>
      <c r="S1456" s="1"/>
      <c r="T1456" s="1"/>
      <c r="U1456" s="1"/>
      <c r="V1456" s="1"/>
      <c r="W1456" s="1"/>
      <c r="X1456" s="1"/>
      <c r="Y1456"/>
      <c r="AA1456"/>
    </row>
    <row r="1457" spans="1:27" ht="30" x14ac:dyDescent="0.25">
      <c r="A1457" s="298" t="s">
        <v>8326</v>
      </c>
      <c r="B1457" s="304"/>
      <c r="C1457" s="41"/>
      <c r="D1457" s="46"/>
      <c r="E1457" s="46"/>
      <c r="F1457" s="57" t="s">
        <v>3800</v>
      </c>
      <c r="G1457" s="41" t="s">
        <v>1310</v>
      </c>
      <c r="H1457" s="55" t="s">
        <v>1239</v>
      </c>
      <c r="I1457" s="59">
        <v>12</v>
      </c>
      <c r="J1457" s="49">
        <v>43009</v>
      </c>
      <c r="K1457" s="267">
        <v>43009</v>
      </c>
      <c r="L1457" s="267">
        <v>43100</v>
      </c>
      <c r="M1457" s="58">
        <v>15</v>
      </c>
      <c r="N1457" s="61">
        <v>0</v>
      </c>
      <c r="O1457" s="300">
        <v>0</v>
      </c>
      <c r="P1457" s="58">
        <f t="shared" si="95"/>
        <v>0</v>
      </c>
      <c r="Q1457" s="42">
        <f t="shared" si="86"/>
        <v>0</v>
      </c>
      <c r="R1457" s="200"/>
      <c r="S1457" s="1"/>
      <c r="T1457" s="1"/>
      <c r="U1457" s="1"/>
      <c r="V1457" s="1"/>
      <c r="W1457" s="1"/>
      <c r="X1457" s="1"/>
      <c r="Y1457"/>
      <c r="AA1457"/>
    </row>
    <row r="1458" spans="1:27" ht="30" x14ac:dyDescent="0.25">
      <c r="A1458" s="298" t="s">
        <v>8326</v>
      </c>
      <c r="B1458" s="304"/>
      <c r="C1458" s="41"/>
      <c r="D1458" s="46"/>
      <c r="E1458" s="46"/>
      <c r="F1458" s="57" t="s">
        <v>3801</v>
      </c>
      <c r="G1458" s="41" t="s">
        <v>1311</v>
      </c>
      <c r="H1458" s="55" t="s">
        <v>1239</v>
      </c>
      <c r="I1458" s="59">
        <v>12</v>
      </c>
      <c r="J1458" s="49">
        <v>43009</v>
      </c>
      <c r="K1458" s="267">
        <v>43009</v>
      </c>
      <c r="L1458" s="267">
        <v>43100</v>
      </c>
      <c r="M1458" s="58">
        <v>15</v>
      </c>
      <c r="N1458" s="61">
        <v>0</v>
      </c>
      <c r="O1458" s="300">
        <v>0</v>
      </c>
      <c r="P1458" s="58">
        <f t="shared" si="95"/>
        <v>0</v>
      </c>
      <c r="Q1458" s="42">
        <f t="shared" si="86"/>
        <v>0</v>
      </c>
      <c r="R1458" s="200"/>
      <c r="S1458" s="1"/>
      <c r="T1458" s="1"/>
      <c r="U1458" s="1"/>
      <c r="V1458" s="1"/>
      <c r="W1458" s="1"/>
      <c r="X1458" s="1"/>
      <c r="Y1458"/>
      <c r="AA1458"/>
    </row>
    <row r="1459" spans="1:27" ht="30" x14ac:dyDescent="0.25">
      <c r="A1459" s="298" t="s">
        <v>8326</v>
      </c>
      <c r="B1459" s="304"/>
      <c r="C1459" s="41"/>
      <c r="D1459" s="46"/>
      <c r="E1459" s="46"/>
      <c r="F1459" s="57" t="s">
        <v>3562</v>
      </c>
      <c r="G1459" s="41" t="s">
        <v>1312</v>
      </c>
      <c r="H1459" s="55" t="s">
        <v>1239</v>
      </c>
      <c r="I1459" s="59">
        <v>12</v>
      </c>
      <c r="J1459" s="49">
        <v>43009</v>
      </c>
      <c r="K1459" s="267">
        <v>43009</v>
      </c>
      <c r="L1459" s="267">
        <v>43100</v>
      </c>
      <c r="M1459" s="58">
        <v>10</v>
      </c>
      <c r="N1459" s="61">
        <v>0</v>
      </c>
      <c r="O1459" s="300">
        <v>0</v>
      </c>
      <c r="P1459" s="58">
        <f t="shared" si="95"/>
        <v>0</v>
      </c>
      <c r="Q1459" s="42">
        <f t="shared" si="86"/>
        <v>0</v>
      </c>
      <c r="R1459" s="200"/>
      <c r="S1459" s="1"/>
      <c r="T1459" s="1"/>
      <c r="U1459" s="1"/>
      <c r="V1459" s="1"/>
      <c r="W1459" s="1"/>
      <c r="X1459" s="1"/>
      <c r="Y1459"/>
      <c r="AA1459"/>
    </row>
    <row r="1460" spans="1:27" ht="30" x14ac:dyDescent="0.25">
      <c r="A1460" s="298" t="s">
        <v>8326</v>
      </c>
      <c r="B1460" s="304"/>
      <c r="C1460" s="41"/>
      <c r="D1460" s="46"/>
      <c r="E1460" s="46"/>
      <c r="F1460" s="57" t="s">
        <v>3563</v>
      </c>
      <c r="G1460" s="41" t="s">
        <v>1313</v>
      </c>
      <c r="H1460" s="55" t="s">
        <v>1239</v>
      </c>
      <c r="I1460" s="59">
        <v>12</v>
      </c>
      <c r="J1460" s="49">
        <v>43009</v>
      </c>
      <c r="K1460" s="267">
        <v>43009</v>
      </c>
      <c r="L1460" s="267">
        <v>43100</v>
      </c>
      <c r="M1460" s="58">
        <v>2</v>
      </c>
      <c r="N1460" s="61">
        <v>0</v>
      </c>
      <c r="O1460" s="300">
        <v>0</v>
      </c>
      <c r="P1460" s="58">
        <f t="shared" si="95"/>
        <v>0</v>
      </c>
      <c r="Q1460" s="42">
        <f t="shared" si="86"/>
        <v>0</v>
      </c>
      <c r="R1460" s="200"/>
      <c r="S1460" s="1"/>
      <c r="T1460" s="1"/>
      <c r="U1460" s="1"/>
      <c r="V1460" s="1"/>
      <c r="W1460" s="1"/>
      <c r="X1460" s="1"/>
      <c r="Y1460"/>
      <c r="AA1460"/>
    </row>
    <row r="1461" spans="1:27" ht="30" x14ac:dyDescent="0.25">
      <c r="A1461" s="298" t="s">
        <v>8326</v>
      </c>
      <c r="B1461" s="304"/>
      <c r="C1461" s="41"/>
      <c r="D1461" s="46"/>
      <c r="E1461" s="46"/>
      <c r="F1461" s="57" t="s">
        <v>3802</v>
      </c>
      <c r="G1461" s="41" t="s">
        <v>1314</v>
      </c>
      <c r="H1461" s="55" t="s">
        <v>1239</v>
      </c>
      <c r="I1461" s="59">
        <v>12</v>
      </c>
      <c r="J1461" s="49">
        <v>43009</v>
      </c>
      <c r="K1461" s="267">
        <v>43009</v>
      </c>
      <c r="L1461" s="267">
        <v>43100</v>
      </c>
      <c r="M1461" s="58">
        <v>2</v>
      </c>
      <c r="N1461" s="61">
        <v>0</v>
      </c>
      <c r="O1461" s="300">
        <v>0</v>
      </c>
      <c r="P1461" s="58">
        <f t="shared" si="95"/>
        <v>0</v>
      </c>
      <c r="Q1461" s="42">
        <f t="shared" si="86"/>
        <v>0</v>
      </c>
      <c r="R1461" s="200"/>
      <c r="S1461" s="1"/>
      <c r="T1461" s="1"/>
      <c r="U1461" s="1"/>
      <c r="V1461" s="1"/>
      <c r="W1461" s="1"/>
      <c r="X1461" s="1"/>
      <c r="Y1461"/>
      <c r="AA1461"/>
    </row>
    <row r="1462" spans="1:27" ht="30" x14ac:dyDescent="0.25">
      <c r="A1462" s="298" t="s">
        <v>8326</v>
      </c>
      <c r="B1462" s="304"/>
      <c r="C1462" s="41"/>
      <c r="D1462" s="46"/>
      <c r="E1462" s="46"/>
      <c r="F1462" s="57" t="s">
        <v>3803</v>
      </c>
      <c r="G1462" s="41" t="s">
        <v>1315</v>
      </c>
      <c r="H1462" s="55" t="s">
        <v>1239</v>
      </c>
      <c r="I1462" s="59">
        <v>12</v>
      </c>
      <c r="J1462" s="49">
        <v>43009</v>
      </c>
      <c r="K1462" s="267">
        <v>43009</v>
      </c>
      <c r="L1462" s="267">
        <v>43100</v>
      </c>
      <c r="M1462" s="58">
        <v>2</v>
      </c>
      <c r="N1462" s="61">
        <v>0</v>
      </c>
      <c r="O1462" s="300">
        <v>0</v>
      </c>
      <c r="P1462" s="58">
        <f t="shared" si="95"/>
        <v>0</v>
      </c>
      <c r="Q1462" s="42">
        <f t="shared" si="86"/>
        <v>0</v>
      </c>
      <c r="R1462" s="200"/>
      <c r="S1462" s="1"/>
      <c r="T1462" s="1"/>
      <c r="U1462" s="1"/>
      <c r="V1462" s="1"/>
      <c r="W1462" s="1"/>
      <c r="X1462" s="1"/>
      <c r="Y1462"/>
      <c r="AA1462"/>
    </row>
    <row r="1463" spans="1:27" ht="30" x14ac:dyDescent="0.25">
      <c r="A1463" s="298" t="s">
        <v>8326</v>
      </c>
      <c r="B1463" s="304"/>
      <c r="C1463" s="41"/>
      <c r="D1463" s="46"/>
      <c r="E1463" s="46"/>
      <c r="F1463" s="57" t="s">
        <v>3804</v>
      </c>
      <c r="G1463" s="41" t="s">
        <v>1316</v>
      </c>
      <c r="H1463" s="55" t="s">
        <v>1239</v>
      </c>
      <c r="I1463" s="59">
        <v>12</v>
      </c>
      <c r="J1463" s="49">
        <v>43009</v>
      </c>
      <c r="K1463" s="267">
        <v>43009</v>
      </c>
      <c r="L1463" s="267">
        <v>43100</v>
      </c>
      <c r="M1463" s="58">
        <v>2</v>
      </c>
      <c r="N1463" s="61">
        <v>0</v>
      </c>
      <c r="O1463" s="300">
        <v>0</v>
      </c>
      <c r="P1463" s="58">
        <f t="shared" si="95"/>
        <v>0</v>
      </c>
      <c r="Q1463" s="42">
        <f t="shared" si="86"/>
        <v>0</v>
      </c>
      <c r="R1463" s="200"/>
      <c r="S1463" s="1"/>
      <c r="T1463" s="1"/>
      <c r="U1463" s="1"/>
      <c r="V1463" s="1"/>
      <c r="W1463" s="1"/>
      <c r="X1463" s="1"/>
      <c r="Y1463"/>
      <c r="AA1463"/>
    </row>
    <row r="1464" spans="1:27" ht="30" x14ac:dyDescent="0.25">
      <c r="A1464" s="298" t="s">
        <v>8326</v>
      </c>
      <c r="B1464" s="304"/>
      <c r="C1464" s="41"/>
      <c r="D1464" s="46"/>
      <c r="E1464" s="46"/>
      <c r="F1464" s="57" t="s">
        <v>3395</v>
      </c>
      <c r="G1464" s="41" t="s">
        <v>1317</v>
      </c>
      <c r="H1464" s="55" t="s">
        <v>20</v>
      </c>
      <c r="I1464" s="59">
        <v>12</v>
      </c>
      <c r="J1464" s="49">
        <v>43009</v>
      </c>
      <c r="K1464" s="267">
        <v>43009</v>
      </c>
      <c r="L1464" s="267">
        <v>43100</v>
      </c>
      <c r="M1464" s="58">
        <v>50</v>
      </c>
      <c r="N1464" s="61">
        <v>45</v>
      </c>
      <c r="O1464" s="300">
        <v>5</v>
      </c>
      <c r="P1464" s="58">
        <f t="shared" si="95"/>
        <v>50</v>
      </c>
      <c r="Q1464" s="42">
        <f t="shared" si="86"/>
        <v>100</v>
      </c>
      <c r="R1464" s="200"/>
      <c r="S1464" s="1"/>
      <c r="T1464" s="1"/>
      <c r="U1464" s="1"/>
      <c r="V1464" s="1"/>
      <c r="W1464" s="1"/>
      <c r="X1464" s="1"/>
      <c r="Y1464"/>
      <c r="AA1464"/>
    </row>
    <row r="1465" spans="1:27" ht="30" x14ac:dyDescent="0.25">
      <c r="A1465" s="298" t="s">
        <v>8326</v>
      </c>
      <c r="B1465" s="301"/>
      <c r="C1465" s="41" t="s">
        <v>1235</v>
      </c>
      <c r="D1465" s="46" t="s">
        <v>1796</v>
      </c>
      <c r="E1465" s="46" t="s">
        <v>3805</v>
      </c>
      <c r="F1465" s="57" t="s">
        <v>3537</v>
      </c>
      <c r="G1465" s="41" t="s">
        <v>1236</v>
      </c>
      <c r="H1465" s="55" t="s">
        <v>9</v>
      </c>
      <c r="I1465" s="59">
        <v>12</v>
      </c>
      <c r="J1465" s="49">
        <v>43009</v>
      </c>
      <c r="K1465" s="267">
        <v>43009</v>
      </c>
      <c r="L1465" s="267">
        <v>43100</v>
      </c>
      <c r="M1465" s="58">
        <v>3</v>
      </c>
      <c r="N1465" s="61">
        <v>3</v>
      </c>
      <c r="O1465" s="300">
        <v>3</v>
      </c>
      <c r="P1465" s="58">
        <f t="shared" si="95"/>
        <v>6</v>
      </c>
      <c r="Q1465" s="42">
        <f t="shared" ref="Q1465:Q1528" si="96">P1465/M1465*100</f>
        <v>200</v>
      </c>
      <c r="R1465" s="200"/>
      <c r="S1465" s="1">
        <f>VLOOKUP(C1465,'[7]Sumado depto y gestion incorp1'!$A$2:$C$297,3,FALSE)</f>
        <v>8331575595</v>
      </c>
      <c r="T1465" s="1">
        <f>VLOOKUP(C1465,'[7]Sumado depto y gestion incorp1'!$A$2:$D$297,4,FALSE)</f>
        <v>0</v>
      </c>
      <c r="U1465" s="1">
        <f>VLOOKUP(C1465,'[7]Sumado depto y gestion incorp1'!$A$2:$F$297,6,FALSE)</f>
        <v>8331337323</v>
      </c>
      <c r="V1465" s="1">
        <f>VLOOKUP(C1465,'[7]Sumado depto y gestion incorp1'!$A$2:$G$297,7,FALSE)</f>
        <v>0</v>
      </c>
      <c r="W1465" s="1">
        <f t="shared" si="93"/>
        <v>8331575595</v>
      </c>
      <c r="X1465" s="1">
        <f t="shared" si="94"/>
        <v>8331337323</v>
      </c>
      <c r="Y1465"/>
      <c r="AA1465"/>
    </row>
    <row r="1466" spans="1:27" ht="60" x14ac:dyDescent="0.25">
      <c r="A1466" s="298" t="s">
        <v>8326</v>
      </c>
      <c r="B1466" s="304"/>
      <c r="C1466" s="41" t="s">
        <v>1237</v>
      </c>
      <c r="D1466" s="46" t="s">
        <v>1318</v>
      </c>
      <c r="E1466" s="46" t="s">
        <v>3806</v>
      </c>
      <c r="F1466" s="57" t="s">
        <v>3540</v>
      </c>
      <c r="G1466" s="41" t="s">
        <v>576</v>
      </c>
      <c r="H1466" s="55" t="s">
        <v>9</v>
      </c>
      <c r="I1466" s="59">
        <v>12</v>
      </c>
      <c r="J1466" s="49">
        <v>43009</v>
      </c>
      <c r="K1466" s="267">
        <v>43009</v>
      </c>
      <c r="L1466" s="267">
        <v>43100</v>
      </c>
      <c r="M1466" s="58">
        <v>1</v>
      </c>
      <c r="N1466" s="61">
        <v>1</v>
      </c>
      <c r="O1466" s="300">
        <v>1</v>
      </c>
      <c r="P1466" s="58">
        <f t="shared" si="95"/>
        <v>2</v>
      </c>
      <c r="Q1466" s="42">
        <f t="shared" si="96"/>
        <v>200</v>
      </c>
      <c r="R1466" s="200"/>
      <c r="S1466" s="1">
        <f>VLOOKUP(C1466,'[7]Sumado depto y gestion incorp1'!$A$2:$C$297,3,FALSE)</f>
        <v>1791231778</v>
      </c>
      <c r="T1466" s="1">
        <f>VLOOKUP(C1466,'[7]Sumado depto y gestion incorp1'!$A$2:$D$297,4,FALSE)</f>
        <v>0</v>
      </c>
      <c r="U1466" s="1">
        <f>VLOOKUP(C1466,'[7]Sumado depto y gestion incorp1'!$A$2:$F$297,6,FALSE)</f>
        <v>148000000</v>
      </c>
      <c r="V1466" s="1">
        <f>VLOOKUP(C1466,'[7]Sumado depto y gestion incorp1'!$A$2:$G$297,7,FALSE)</f>
        <v>0</v>
      </c>
      <c r="W1466" s="1">
        <f t="shared" si="93"/>
        <v>1791231778</v>
      </c>
      <c r="X1466" s="1">
        <f t="shared" si="94"/>
        <v>148000000</v>
      </c>
      <c r="Y1466"/>
      <c r="AA1466"/>
    </row>
    <row r="1467" spans="1:27" ht="30" x14ac:dyDescent="0.25">
      <c r="A1467" s="298" t="s">
        <v>8326</v>
      </c>
      <c r="B1467" s="304"/>
      <c r="C1467" s="41"/>
      <c r="D1467" s="46"/>
      <c r="E1467" s="46"/>
      <c r="F1467" s="57" t="s">
        <v>3537</v>
      </c>
      <c r="G1467" s="41" t="s">
        <v>1238</v>
      </c>
      <c r="H1467" s="55" t="s">
        <v>1239</v>
      </c>
      <c r="I1467" s="59">
        <v>12</v>
      </c>
      <c r="J1467" s="49">
        <v>43009</v>
      </c>
      <c r="K1467" s="267">
        <v>43009</v>
      </c>
      <c r="L1467" s="267">
        <v>43100</v>
      </c>
      <c r="M1467" s="58">
        <v>350</v>
      </c>
      <c r="N1467" s="61">
        <v>0</v>
      </c>
      <c r="O1467" s="300">
        <v>0</v>
      </c>
      <c r="P1467" s="58">
        <f t="shared" si="95"/>
        <v>0</v>
      </c>
      <c r="Q1467" s="42">
        <f t="shared" si="96"/>
        <v>0</v>
      </c>
      <c r="R1467" s="200"/>
      <c r="S1467" s="1"/>
      <c r="T1467" s="1"/>
      <c r="U1467" s="1"/>
      <c r="V1467" s="1"/>
      <c r="W1467" s="1"/>
      <c r="X1467" s="1"/>
      <c r="Y1467"/>
      <c r="AA1467"/>
    </row>
    <row r="1468" spans="1:27" ht="30" x14ac:dyDescent="0.25">
      <c r="A1468" s="298" t="s">
        <v>8326</v>
      </c>
      <c r="B1468" s="304"/>
      <c r="C1468" s="41"/>
      <c r="D1468" s="46"/>
      <c r="E1468" s="46"/>
      <c r="F1468" s="57" t="s">
        <v>3544</v>
      </c>
      <c r="G1468" s="41" t="s">
        <v>1240</v>
      </c>
      <c r="H1468" s="55" t="s">
        <v>1239</v>
      </c>
      <c r="I1468" s="59">
        <v>12</v>
      </c>
      <c r="J1468" s="49">
        <v>43009</v>
      </c>
      <c r="K1468" s="267">
        <v>43009</v>
      </c>
      <c r="L1468" s="267">
        <v>43100</v>
      </c>
      <c r="M1468" s="58">
        <v>350</v>
      </c>
      <c r="N1468" s="61">
        <v>0</v>
      </c>
      <c r="O1468" s="300">
        <v>0</v>
      </c>
      <c r="P1468" s="58">
        <f t="shared" si="95"/>
        <v>0</v>
      </c>
      <c r="Q1468" s="42">
        <f t="shared" si="96"/>
        <v>0</v>
      </c>
      <c r="R1468" s="200"/>
      <c r="S1468" s="1"/>
      <c r="T1468" s="1"/>
      <c r="U1468" s="1"/>
      <c r="V1468" s="1"/>
      <c r="W1468" s="1"/>
      <c r="X1468" s="1"/>
      <c r="Y1468"/>
      <c r="AA1468"/>
    </row>
    <row r="1469" spans="1:27" ht="30" x14ac:dyDescent="0.25">
      <c r="A1469" s="298" t="s">
        <v>8326</v>
      </c>
      <c r="B1469" s="305"/>
      <c r="C1469" s="41" t="s">
        <v>1241</v>
      </c>
      <c r="D1469" s="46" t="s">
        <v>1894</v>
      </c>
      <c r="E1469" s="46" t="s">
        <v>3807</v>
      </c>
      <c r="F1469" s="57" t="s">
        <v>3537</v>
      </c>
      <c r="G1469" s="41" t="s">
        <v>1242</v>
      </c>
      <c r="H1469" s="55" t="s">
        <v>1239</v>
      </c>
      <c r="I1469" s="59">
        <v>12</v>
      </c>
      <c r="J1469" s="49">
        <v>43009</v>
      </c>
      <c r="K1469" s="267">
        <v>43009</v>
      </c>
      <c r="L1469" s="267">
        <v>43100</v>
      </c>
      <c r="M1469" s="58">
        <v>21</v>
      </c>
      <c r="N1469" s="61">
        <v>312.33999999999997</v>
      </c>
      <c r="O1469" s="300">
        <v>33.1</v>
      </c>
      <c r="P1469" s="58">
        <f t="shared" si="95"/>
        <v>345.44</v>
      </c>
      <c r="Q1469" s="42">
        <f t="shared" si="96"/>
        <v>1644.9523809523812</v>
      </c>
      <c r="R1469" s="200"/>
      <c r="S1469" s="1">
        <f>VLOOKUP(C1469,'[7]Sumado depto y gestion incorp1'!$A$2:$C$297,3,FALSE)</f>
        <v>31101565797</v>
      </c>
      <c r="T1469" s="1">
        <f>VLOOKUP(C1469,'[7]Sumado depto y gestion incorp1'!$A$2:$D$297,4,FALSE)</f>
        <v>37073850148</v>
      </c>
      <c r="U1469" s="1">
        <f>VLOOKUP(C1469,'[7]Sumado depto y gestion incorp1'!$A$2:$F$297,6,FALSE)</f>
        <v>30365862377</v>
      </c>
      <c r="V1469" s="1">
        <f>VLOOKUP(C1469,'[7]Sumado depto y gestion incorp1'!$A$2:$G$297,7,FALSE)</f>
        <v>37073850148</v>
      </c>
      <c r="W1469" s="1">
        <f t="shared" si="93"/>
        <v>68175415945</v>
      </c>
      <c r="X1469" s="1">
        <f t="shared" si="94"/>
        <v>67439712525</v>
      </c>
      <c r="Y1469"/>
      <c r="AA1469"/>
    </row>
    <row r="1470" spans="1:27" ht="30" x14ac:dyDescent="0.25">
      <c r="A1470" s="298" t="s">
        <v>8326</v>
      </c>
      <c r="B1470" s="306"/>
      <c r="C1470" s="41"/>
      <c r="D1470" s="46"/>
      <c r="E1470" s="46"/>
      <c r="F1470" s="57" t="s">
        <v>3544</v>
      </c>
      <c r="G1470" s="41" t="s">
        <v>1234</v>
      </c>
      <c r="H1470" s="55" t="s">
        <v>3521</v>
      </c>
      <c r="I1470" s="59">
        <v>12</v>
      </c>
      <c r="J1470" s="49">
        <v>43009</v>
      </c>
      <c r="K1470" s="267">
        <v>43009</v>
      </c>
      <c r="L1470" s="267">
        <v>43100</v>
      </c>
      <c r="M1470" s="58">
        <v>1</v>
      </c>
      <c r="N1470" s="61">
        <v>1</v>
      </c>
      <c r="O1470" s="300">
        <v>0</v>
      </c>
      <c r="P1470" s="58">
        <f t="shared" si="95"/>
        <v>1</v>
      </c>
      <c r="Q1470" s="42">
        <f t="shared" si="96"/>
        <v>100</v>
      </c>
      <c r="R1470" s="200"/>
      <c r="S1470" s="1"/>
      <c r="T1470" s="1"/>
      <c r="U1470" s="1"/>
      <c r="V1470" s="1"/>
      <c r="W1470" s="1"/>
      <c r="X1470" s="1"/>
      <c r="Y1470"/>
      <c r="AA1470"/>
    </row>
    <row r="1471" spans="1:27" ht="45" x14ac:dyDescent="0.25">
      <c r="A1471" s="298" t="s">
        <v>8326</v>
      </c>
      <c r="B1471" s="304"/>
      <c r="C1471" s="41" t="s">
        <v>1243</v>
      </c>
      <c r="D1471" s="46" t="s">
        <v>1895</v>
      </c>
      <c r="E1471" s="46" t="s">
        <v>3808</v>
      </c>
      <c r="F1471" s="57" t="s">
        <v>3540</v>
      </c>
      <c r="G1471" s="41" t="s">
        <v>1244</v>
      </c>
      <c r="H1471" s="55" t="s">
        <v>1239</v>
      </c>
      <c r="I1471" s="59">
        <v>12</v>
      </c>
      <c r="J1471" s="49">
        <v>43009</v>
      </c>
      <c r="K1471" s="267">
        <v>43009</v>
      </c>
      <c r="L1471" s="267">
        <v>43100</v>
      </c>
      <c r="M1471" s="58">
        <v>6</v>
      </c>
      <c r="N1471" s="61">
        <v>0</v>
      </c>
      <c r="O1471" s="300">
        <v>0</v>
      </c>
      <c r="P1471" s="58">
        <f t="shared" si="95"/>
        <v>0</v>
      </c>
      <c r="Q1471" s="42">
        <f t="shared" si="96"/>
        <v>0</v>
      </c>
      <c r="R1471" s="200"/>
      <c r="S1471" s="1">
        <f>VLOOKUP(C1471,'[7]Sumado depto y gestion incorp1'!$A$2:$C$297,3,FALSE)</f>
        <v>7379077555</v>
      </c>
      <c r="T1471" s="1">
        <f>VLOOKUP(C1471,'[7]Sumado depto y gestion incorp1'!$A$2:$D$297,4,FALSE)</f>
        <v>0</v>
      </c>
      <c r="U1471" s="1">
        <f>VLOOKUP(C1471,'[7]Sumado depto y gestion incorp1'!$A$2:$F$297,6,FALSE)</f>
        <v>7379077555</v>
      </c>
      <c r="V1471" s="1">
        <f>VLOOKUP(C1471,'[7]Sumado depto y gestion incorp1'!$A$2:$G$297,7,FALSE)</f>
        <v>0</v>
      </c>
      <c r="W1471" s="1">
        <f t="shared" si="93"/>
        <v>7379077555</v>
      </c>
      <c r="X1471" s="1">
        <f t="shared" si="94"/>
        <v>7379077555</v>
      </c>
      <c r="Y1471"/>
      <c r="AA1471"/>
    </row>
    <row r="1472" spans="1:27" ht="30" x14ac:dyDescent="0.25">
      <c r="A1472" s="298" t="s">
        <v>8326</v>
      </c>
      <c r="B1472" s="304"/>
      <c r="C1472" s="41"/>
      <c r="D1472" s="46"/>
      <c r="E1472" s="46"/>
      <c r="F1472" s="57" t="s">
        <v>3537</v>
      </c>
      <c r="G1472" s="41" t="s">
        <v>713</v>
      </c>
      <c r="H1472" s="55" t="s">
        <v>9</v>
      </c>
      <c r="I1472" s="59">
        <v>12</v>
      </c>
      <c r="J1472" s="49">
        <v>43009</v>
      </c>
      <c r="K1472" s="267">
        <v>43009</v>
      </c>
      <c r="L1472" s="267">
        <v>43100</v>
      </c>
      <c r="M1472" s="58">
        <v>1</v>
      </c>
      <c r="N1472" s="61">
        <v>0</v>
      </c>
      <c r="O1472" s="300">
        <v>0</v>
      </c>
      <c r="P1472" s="58">
        <f t="shared" si="95"/>
        <v>0</v>
      </c>
      <c r="Q1472" s="42">
        <f t="shared" si="96"/>
        <v>0</v>
      </c>
      <c r="R1472" s="200"/>
      <c r="S1472" s="1"/>
      <c r="T1472" s="1"/>
      <c r="U1472" s="1"/>
      <c r="V1472" s="1"/>
      <c r="W1472" s="1"/>
      <c r="X1472" s="1"/>
      <c r="Y1472"/>
      <c r="AA1472"/>
    </row>
    <row r="1473" spans="1:27" ht="30" x14ac:dyDescent="0.25">
      <c r="A1473" s="298" t="s">
        <v>8326</v>
      </c>
      <c r="B1473" s="304"/>
      <c r="C1473" s="41"/>
      <c r="D1473" s="46"/>
      <c r="E1473" s="46"/>
      <c r="F1473" s="57" t="s">
        <v>3544</v>
      </c>
      <c r="G1473" s="41" t="s">
        <v>1234</v>
      </c>
      <c r="H1473" s="55" t="s">
        <v>3521</v>
      </c>
      <c r="I1473" s="59">
        <v>12</v>
      </c>
      <c r="J1473" s="49">
        <v>43009</v>
      </c>
      <c r="K1473" s="267">
        <v>43009</v>
      </c>
      <c r="L1473" s="267">
        <v>43100</v>
      </c>
      <c r="M1473" s="58">
        <v>1</v>
      </c>
      <c r="N1473" s="61">
        <v>1</v>
      </c>
      <c r="O1473" s="300">
        <v>1</v>
      </c>
      <c r="P1473" s="58">
        <f t="shared" si="95"/>
        <v>2</v>
      </c>
      <c r="Q1473" s="42">
        <f t="shared" si="96"/>
        <v>200</v>
      </c>
      <c r="R1473" s="200"/>
      <c r="S1473" s="1"/>
      <c r="T1473" s="1"/>
      <c r="U1473" s="1"/>
      <c r="V1473" s="1"/>
      <c r="W1473" s="1"/>
      <c r="X1473" s="1"/>
      <c r="Y1473"/>
      <c r="AA1473"/>
    </row>
    <row r="1474" spans="1:27" ht="30" x14ac:dyDescent="0.25">
      <c r="A1474" s="298" t="s">
        <v>8326</v>
      </c>
      <c r="B1474" s="301"/>
      <c r="C1474" s="41" t="s">
        <v>1245</v>
      </c>
      <c r="D1474" s="46" t="s">
        <v>1896</v>
      </c>
      <c r="E1474" s="46" t="s">
        <v>3809</v>
      </c>
      <c r="F1474" s="57" t="s">
        <v>3540</v>
      </c>
      <c r="G1474" s="41" t="s">
        <v>1246</v>
      </c>
      <c r="H1474" s="55" t="s">
        <v>1239</v>
      </c>
      <c r="I1474" s="59">
        <v>12</v>
      </c>
      <c r="J1474" s="49">
        <v>43009</v>
      </c>
      <c r="K1474" s="267">
        <v>43009</v>
      </c>
      <c r="L1474" s="267">
        <v>43100</v>
      </c>
      <c r="M1474" s="58">
        <v>1</v>
      </c>
      <c r="N1474" s="61">
        <v>1</v>
      </c>
      <c r="O1474" s="300"/>
      <c r="P1474" s="58">
        <f t="shared" si="95"/>
        <v>1</v>
      </c>
      <c r="Q1474" s="42">
        <f t="shared" si="96"/>
        <v>100</v>
      </c>
      <c r="R1474" s="200"/>
      <c r="S1474" s="1">
        <f>VLOOKUP(C1474,'[7]Sumado depto y gestion incorp1'!$A$2:$C$297,3,FALSE)</f>
        <v>6196754200</v>
      </c>
      <c r="T1474" s="1">
        <f>VLOOKUP(C1474,'[7]Sumado depto y gestion incorp1'!$A$2:$D$297,4,FALSE)</f>
        <v>30274125182</v>
      </c>
      <c r="U1474" s="1">
        <f>VLOOKUP(C1474,'[7]Sumado depto y gestion incorp1'!$A$2:$F$297,6,FALSE)</f>
        <v>6196754200</v>
      </c>
      <c r="V1474" s="1">
        <f>VLOOKUP(C1474,'[7]Sumado depto y gestion incorp1'!$A$2:$G$297,7,FALSE)</f>
        <v>30274125182</v>
      </c>
      <c r="W1474" s="1">
        <f t="shared" si="93"/>
        <v>36470879382</v>
      </c>
      <c r="X1474" s="1">
        <f t="shared" si="94"/>
        <v>36470879382</v>
      </c>
      <c r="Y1474"/>
      <c r="AA1474"/>
    </row>
    <row r="1475" spans="1:27" ht="30" x14ac:dyDescent="0.25">
      <c r="A1475" s="298" t="s">
        <v>8326</v>
      </c>
      <c r="B1475" s="304"/>
      <c r="C1475" s="41" t="s">
        <v>1247</v>
      </c>
      <c r="D1475" s="46" t="s">
        <v>1797</v>
      </c>
      <c r="E1475" s="46" t="s">
        <v>3810</v>
      </c>
      <c r="F1475" s="57" t="s">
        <v>3540</v>
      </c>
      <c r="G1475" s="41" t="s">
        <v>576</v>
      </c>
      <c r="H1475" s="55" t="s">
        <v>9</v>
      </c>
      <c r="I1475" s="59">
        <v>12</v>
      </c>
      <c r="J1475" s="49">
        <v>43009</v>
      </c>
      <c r="K1475" s="267">
        <v>43009</v>
      </c>
      <c r="L1475" s="267">
        <v>43100</v>
      </c>
      <c r="M1475" s="58">
        <v>1</v>
      </c>
      <c r="N1475" s="61">
        <v>1</v>
      </c>
      <c r="O1475" s="300">
        <v>0</v>
      </c>
      <c r="P1475" s="58">
        <f t="shared" si="95"/>
        <v>1</v>
      </c>
      <c r="Q1475" s="42">
        <f t="shared" si="96"/>
        <v>100</v>
      </c>
      <c r="R1475" s="200"/>
      <c r="S1475" s="1">
        <f>VLOOKUP(C1475,'[7]Sumado depto y gestion incorp1'!$A$2:$C$297,3,FALSE)</f>
        <v>62694692959</v>
      </c>
      <c r="T1475" s="1">
        <f>VLOOKUP(C1475,'[7]Sumado depto y gestion incorp1'!$A$2:$D$297,4,FALSE)</f>
        <v>0</v>
      </c>
      <c r="U1475" s="1">
        <f>VLOOKUP(C1475,'[7]Sumado depto y gestion incorp1'!$A$2:$F$297,6,FALSE)</f>
        <v>29940457376</v>
      </c>
      <c r="V1475" s="1">
        <f>VLOOKUP(C1475,'[7]Sumado depto y gestion incorp1'!$A$2:$G$297,7,FALSE)</f>
        <v>0</v>
      </c>
      <c r="W1475" s="1">
        <f t="shared" si="93"/>
        <v>62694692959</v>
      </c>
      <c r="X1475" s="1">
        <f t="shared" si="94"/>
        <v>29940457376</v>
      </c>
      <c r="Y1475"/>
      <c r="AA1475"/>
    </row>
    <row r="1476" spans="1:27" ht="30" x14ac:dyDescent="0.25">
      <c r="A1476" s="298" t="s">
        <v>8326</v>
      </c>
      <c r="B1476" s="304"/>
      <c r="C1476" s="41"/>
      <c r="D1476" s="46"/>
      <c r="E1476" s="46"/>
      <c r="F1476" s="57" t="s">
        <v>3537</v>
      </c>
      <c r="G1476" s="41" t="s">
        <v>1248</v>
      </c>
      <c r="H1476" s="55" t="s">
        <v>9</v>
      </c>
      <c r="I1476" s="59">
        <v>12</v>
      </c>
      <c r="J1476" s="49">
        <v>43009</v>
      </c>
      <c r="K1476" s="267">
        <v>43009</v>
      </c>
      <c r="L1476" s="267">
        <v>43100</v>
      </c>
      <c r="M1476" s="58">
        <v>1</v>
      </c>
      <c r="N1476" s="61">
        <v>0.7</v>
      </c>
      <c r="O1476" s="300">
        <v>0.3</v>
      </c>
      <c r="P1476" s="58">
        <f t="shared" si="95"/>
        <v>1</v>
      </c>
      <c r="Q1476" s="42">
        <f t="shared" si="96"/>
        <v>100</v>
      </c>
      <c r="R1476" s="200"/>
      <c r="S1476" s="1"/>
      <c r="T1476" s="1"/>
      <c r="U1476" s="1"/>
      <c r="V1476" s="1"/>
      <c r="W1476" s="1"/>
      <c r="X1476" s="1"/>
      <c r="Y1476"/>
      <c r="AA1476"/>
    </row>
    <row r="1477" spans="1:27" ht="30" x14ac:dyDescent="0.25">
      <c r="A1477" s="298" t="s">
        <v>8326</v>
      </c>
      <c r="B1477" s="304"/>
      <c r="C1477" s="41"/>
      <c r="D1477" s="46"/>
      <c r="E1477" s="46"/>
      <c r="F1477" s="57" t="s">
        <v>3575</v>
      </c>
      <c r="G1477" s="41" t="s">
        <v>1249</v>
      </c>
      <c r="H1477" s="55" t="s">
        <v>3521</v>
      </c>
      <c r="I1477" s="59">
        <v>12</v>
      </c>
      <c r="J1477" s="49">
        <v>43009</v>
      </c>
      <c r="K1477" s="267">
        <v>43009</v>
      </c>
      <c r="L1477" s="267">
        <v>43100</v>
      </c>
      <c r="M1477" s="58">
        <v>1</v>
      </c>
      <c r="N1477" s="61">
        <v>0.7</v>
      </c>
      <c r="O1477" s="300">
        <v>0.3</v>
      </c>
      <c r="P1477" s="58">
        <f t="shared" si="95"/>
        <v>1</v>
      </c>
      <c r="Q1477" s="42">
        <f t="shared" si="96"/>
        <v>100</v>
      </c>
      <c r="R1477" s="200"/>
      <c r="S1477" s="1"/>
      <c r="T1477" s="1"/>
      <c r="U1477" s="1"/>
      <c r="V1477" s="1"/>
      <c r="W1477" s="1"/>
      <c r="X1477" s="1"/>
      <c r="Y1477"/>
      <c r="AA1477"/>
    </row>
    <row r="1478" spans="1:27" ht="30" x14ac:dyDescent="0.25">
      <c r="A1478" s="298" t="s">
        <v>8326</v>
      </c>
      <c r="B1478" s="304"/>
      <c r="C1478" s="41"/>
      <c r="D1478" s="46"/>
      <c r="E1478" s="46"/>
      <c r="F1478" s="57" t="s">
        <v>3520</v>
      </c>
      <c r="G1478" s="41" t="s">
        <v>1250</v>
      </c>
      <c r="H1478" s="55" t="s">
        <v>1239</v>
      </c>
      <c r="I1478" s="59">
        <v>12</v>
      </c>
      <c r="J1478" s="49">
        <v>43009</v>
      </c>
      <c r="K1478" s="267">
        <v>43009</v>
      </c>
      <c r="L1478" s="267">
        <v>43100</v>
      </c>
      <c r="M1478" s="58">
        <v>100</v>
      </c>
      <c r="N1478" s="61">
        <v>30</v>
      </c>
      <c r="O1478" s="300">
        <v>10</v>
      </c>
      <c r="P1478" s="58">
        <f t="shared" si="95"/>
        <v>40</v>
      </c>
      <c r="Q1478" s="42">
        <f t="shared" si="96"/>
        <v>40</v>
      </c>
      <c r="R1478" s="200" t="s">
        <v>8328</v>
      </c>
      <c r="S1478" s="1"/>
      <c r="T1478" s="1"/>
      <c r="U1478" s="1"/>
      <c r="V1478" s="1"/>
      <c r="W1478" s="1"/>
      <c r="X1478" s="1"/>
      <c r="Y1478"/>
      <c r="AA1478"/>
    </row>
    <row r="1479" spans="1:27" ht="30" x14ac:dyDescent="0.25">
      <c r="A1479" s="298" t="s">
        <v>8326</v>
      </c>
      <c r="B1479" s="304"/>
      <c r="C1479" s="41"/>
      <c r="D1479" s="46"/>
      <c r="E1479" s="46"/>
      <c r="F1479" s="57" t="s">
        <v>3522</v>
      </c>
      <c r="G1479" s="41" t="s">
        <v>1251</v>
      </c>
      <c r="H1479" s="55" t="s">
        <v>1239</v>
      </c>
      <c r="I1479" s="59">
        <v>12</v>
      </c>
      <c r="J1479" s="49">
        <v>43009</v>
      </c>
      <c r="K1479" s="267">
        <v>43009</v>
      </c>
      <c r="L1479" s="267">
        <v>43100</v>
      </c>
      <c r="M1479" s="58">
        <v>1</v>
      </c>
      <c r="N1479" s="61">
        <v>0.7</v>
      </c>
      <c r="O1479" s="300">
        <v>0.3</v>
      </c>
      <c r="P1479" s="58">
        <f t="shared" si="95"/>
        <v>1</v>
      </c>
      <c r="Q1479" s="42">
        <f t="shared" si="96"/>
        <v>100</v>
      </c>
      <c r="R1479" s="46" t="s">
        <v>8329</v>
      </c>
      <c r="S1479" s="1"/>
      <c r="T1479" s="1"/>
      <c r="U1479" s="1"/>
      <c r="V1479" s="1"/>
      <c r="W1479" s="1"/>
      <c r="X1479" s="1"/>
      <c r="Y1479"/>
      <c r="AA1479"/>
    </row>
    <row r="1480" spans="1:27" ht="30" x14ac:dyDescent="0.25">
      <c r="A1480" s="298" t="s">
        <v>8326</v>
      </c>
      <c r="B1480" s="304"/>
      <c r="C1480" s="41"/>
      <c r="D1480" s="46"/>
      <c r="E1480" s="46"/>
      <c r="F1480" s="57" t="s">
        <v>3523</v>
      </c>
      <c r="G1480" s="41" t="s">
        <v>1332</v>
      </c>
      <c r="H1480" s="55" t="s">
        <v>470</v>
      </c>
      <c r="I1480" s="59">
        <v>6</v>
      </c>
      <c r="J1480" s="49">
        <v>43009</v>
      </c>
      <c r="K1480" s="267">
        <v>43009</v>
      </c>
      <c r="L1480" s="267">
        <v>43100</v>
      </c>
      <c r="M1480" s="58">
        <v>20</v>
      </c>
      <c r="N1480" s="61">
        <v>20</v>
      </c>
      <c r="O1480" s="300">
        <v>0</v>
      </c>
      <c r="P1480" s="58">
        <f t="shared" si="95"/>
        <v>20</v>
      </c>
      <c r="Q1480" s="42">
        <f t="shared" si="96"/>
        <v>100</v>
      </c>
      <c r="R1480" s="200"/>
      <c r="S1480" s="1"/>
      <c r="T1480" s="1"/>
      <c r="U1480" s="1"/>
      <c r="V1480" s="1"/>
      <c r="W1480" s="1"/>
      <c r="X1480" s="1"/>
      <c r="Y1480"/>
      <c r="AA1480"/>
    </row>
    <row r="1481" spans="1:27" ht="30" x14ac:dyDescent="0.25">
      <c r="A1481" s="298" t="s">
        <v>8326</v>
      </c>
      <c r="B1481" s="304"/>
      <c r="C1481" s="41" t="s">
        <v>1252</v>
      </c>
      <c r="D1481" s="46" t="s">
        <v>1798</v>
      </c>
      <c r="E1481" s="46" t="s">
        <v>3811</v>
      </c>
      <c r="F1481" s="57" t="s">
        <v>3540</v>
      </c>
      <c r="G1481" s="41" t="s">
        <v>1253</v>
      </c>
      <c r="H1481" s="55" t="s">
        <v>9</v>
      </c>
      <c r="I1481" s="59">
        <v>12</v>
      </c>
      <c r="J1481" s="49">
        <v>43009</v>
      </c>
      <c r="K1481" s="267">
        <v>43009</v>
      </c>
      <c r="L1481" s="267">
        <v>43100</v>
      </c>
      <c r="M1481" s="58">
        <v>20</v>
      </c>
      <c r="N1481" s="61">
        <v>142</v>
      </c>
      <c r="O1481" s="300">
        <v>0</v>
      </c>
      <c r="P1481" s="58">
        <f t="shared" si="95"/>
        <v>142</v>
      </c>
      <c r="Q1481" s="42">
        <f t="shared" si="96"/>
        <v>710</v>
      </c>
      <c r="R1481" s="200"/>
      <c r="S1481" s="1">
        <f>VLOOKUP(C1481,'[7]Sumado depto y gestion incorp1'!$A$2:$C$297,3,FALSE)</f>
        <v>1901064060</v>
      </c>
      <c r="T1481" s="1">
        <f>VLOOKUP(C1481,'[7]Sumado depto y gestion incorp1'!$A$2:$D$297,4,FALSE)</f>
        <v>0</v>
      </c>
      <c r="U1481" s="1">
        <f>VLOOKUP(C1481,'[7]Sumado depto y gestion incorp1'!$A$2:$F$297,6,FALSE)</f>
        <v>1157334465</v>
      </c>
      <c r="V1481" s="1">
        <f>VLOOKUP(C1481,'[7]Sumado depto y gestion incorp1'!$A$2:$G$297,7,FALSE)</f>
        <v>0</v>
      </c>
      <c r="W1481" s="1">
        <f t="shared" si="93"/>
        <v>1901064060</v>
      </c>
      <c r="X1481" s="1">
        <f t="shared" si="94"/>
        <v>1157334465</v>
      </c>
      <c r="Y1481"/>
      <c r="AA1481"/>
    </row>
    <row r="1482" spans="1:27" ht="30" x14ac:dyDescent="0.25">
      <c r="A1482" s="298" t="s">
        <v>8326</v>
      </c>
      <c r="B1482" s="304"/>
      <c r="C1482" s="41"/>
      <c r="D1482" s="46"/>
      <c r="E1482" s="46"/>
      <c r="F1482" s="57" t="s">
        <v>3537</v>
      </c>
      <c r="G1482" s="41" t="s">
        <v>1254</v>
      </c>
      <c r="H1482" s="55" t="s">
        <v>9</v>
      </c>
      <c r="I1482" s="59">
        <v>12</v>
      </c>
      <c r="J1482" s="49">
        <v>43009</v>
      </c>
      <c r="K1482" s="267">
        <v>43009</v>
      </c>
      <c r="L1482" s="267">
        <v>43100</v>
      </c>
      <c r="M1482" s="58">
        <v>2</v>
      </c>
      <c r="N1482" s="61">
        <v>2</v>
      </c>
      <c r="O1482" s="300">
        <v>0</v>
      </c>
      <c r="P1482" s="58">
        <f t="shared" si="95"/>
        <v>2</v>
      </c>
      <c r="Q1482" s="42">
        <f t="shared" si="96"/>
        <v>100</v>
      </c>
      <c r="R1482" s="200"/>
      <c r="S1482" s="1"/>
      <c r="T1482" s="1"/>
      <c r="U1482" s="1"/>
      <c r="V1482" s="1"/>
      <c r="W1482" s="1"/>
      <c r="X1482" s="1"/>
      <c r="Y1482"/>
      <c r="AA1482"/>
    </row>
    <row r="1483" spans="1:27" ht="30" x14ac:dyDescent="0.25">
      <c r="A1483" s="298" t="s">
        <v>8326</v>
      </c>
      <c r="B1483" s="304"/>
      <c r="C1483" s="41"/>
      <c r="D1483" s="46"/>
      <c r="E1483" s="46"/>
      <c r="F1483" s="57" t="s">
        <v>3575</v>
      </c>
      <c r="G1483" s="41" t="s">
        <v>1255</v>
      </c>
      <c r="H1483" s="55" t="s">
        <v>9</v>
      </c>
      <c r="I1483" s="59">
        <v>12</v>
      </c>
      <c r="J1483" s="49">
        <v>43009</v>
      </c>
      <c r="K1483" s="267">
        <v>43009</v>
      </c>
      <c r="L1483" s="267">
        <v>43100</v>
      </c>
      <c r="M1483" s="58">
        <v>1</v>
      </c>
      <c r="N1483" s="61">
        <v>1</v>
      </c>
      <c r="O1483" s="300">
        <v>0</v>
      </c>
      <c r="P1483" s="58">
        <f t="shared" si="95"/>
        <v>1</v>
      </c>
      <c r="Q1483" s="42">
        <f t="shared" si="96"/>
        <v>100</v>
      </c>
      <c r="R1483" s="200"/>
      <c r="S1483" s="1"/>
      <c r="T1483" s="1"/>
      <c r="U1483" s="1"/>
      <c r="V1483" s="1"/>
      <c r="W1483" s="1"/>
      <c r="X1483" s="1"/>
      <c r="Y1483"/>
      <c r="AA1483"/>
    </row>
    <row r="1484" spans="1:27" ht="30" x14ac:dyDescent="0.25">
      <c r="A1484" s="298" t="s">
        <v>8326</v>
      </c>
      <c r="B1484" s="304"/>
      <c r="C1484" s="41"/>
      <c r="D1484" s="46"/>
      <c r="E1484" s="46"/>
      <c r="F1484" s="57" t="s">
        <v>3517</v>
      </c>
      <c r="G1484" s="41" t="s">
        <v>1256</v>
      </c>
      <c r="H1484" s="55" t="s">
        <v>9</v>
      </c>
      <c r="I1484" s="59">
        <v>12</v>
      </c>
      <c r="J1484" s="49">
        <v>43009</v>
      </c>
      <c r="K1484" s="267">
        <v>43009</v>
      </c>
      <c r="L1484" s="267">
        <v>43100</v>
      </c>
      <c r="M1484" s="58">
        <v>1</v>
      </c>
      <c r="N1484" s="61">
        <v>1</v>
      </c>
      <c r="O1484" s="300">
        <v>142</v>
      </c>
      <c r="P1484" s="58">
        <f t="shared" si="95"/>
        <v>143</v>
      </c>
      <c r="Q1484" s="42">
        <f t="shared" si="96"/>
        <v>14300</v>
      </c>
      <c r="R1484" s="200"/>
      <c r="S1484" s="1"/>
      <c r="T1484" s="1"/>
      <c r="U1484" s="1"/>
      <c r="V1484" s="1"/>
      <c r="W1484" s="1"/>
      <c r="X1484" s="1"/>
      <c r="Y1484"/>
      <c r="AA1484"/>
    </row>
    <row r="1485" spans="1:27" ht="30" x14ac:dyDescent="0.25">
      <c r="A1485" s="298" t="s">
        <v>8326</v>
      </c>
      <c r="B1485" s="301"/>
      <c r="C1485" s="41" t="s">
        <v>1257</v>
      </c>
      <c r="D1485" s="46" t="s">
        <v>1799</v>
      </c>
      <c r="E1485" s="46" t="s">
        <v>3812</v>
      </c>
      <c r="F1485" s="57" t="s">
        <v>3537</v>
      </c>
      <c r="G1485" s="41" t="s">
        <v>1233</v>
      </c>
      <c r="H1485" s="55" t="s">
        <v>9</v>
      </c>
      <c r="I1485" s="59">
        <v>12</v>
      </c>
      <c r="J1485" s="49">
        <v>43009</v>
      </c>
      <c r="K1485" s="267">
        <v>43009</v>
      </c>
      <c r="L1485" s="267">
        <v>43100</v>
      </c>
      <c r="M1485" s="58">
        <v>5</v>
      </c>
      <c r="N1485" s="61">
        <v>4</v>
      </c>
      <c r="O1485" s="300"/>
      <c r="P1485" s="58">
        <f t="shared" si="95"/>
        <v>4</v>
      </c>
      <c r="Q1485" s="42">
        <f t="shared" si="96"/>
        <v>80</v>
      </c>
      <c r="R1485" s="200"/>
      <c r="S1485" s="1">
        <f>VLOOKUP(C1485,'[7]Sumado depto y gestion incorp1'!$A$2:$C$297,3,FALSE)</f>
        <v>3034860931</v>
      </c>
      <c r="T1485" s="1">
        <f>VLOOKUP(C1485,'[7]Sumado depto y gestion incorp1'!$A$2:$D$297,4,FALSE)</f>
        <v>0</v>
      </c>
      <c r="U1485" s="1">
        <f>VLOOKUP(C1485,'[7]Sumado depto y gestion incorp1'!$A$2:$F$297,6,FALSE)</f>
        <v>1588735390</v>
      </c>
      <c r="V1485" s="1">
        <f>VLOOKUP(C1485,'[7]Sumado depto y gestion incorp1'!$A$2:$G$297,7,FALSE)</f>
        <v>0</v>
      </c>
      <c r="W1485" s="1">
        <f t="shared" si="93"/>
        <v>3034860931</v>
      </c>
      <c r="X1485" s="1">
        <f t="shared" si="94"/>
        <v>1588735390</v>
      </c>
      <c r="Y1485"/>
      <c r="AA1485"/>
    </row>
    <row r="1486" spans="1:27" ht="30" x14ac:dyDescent="0.25">
      <c r="A1486" s="298" t="s">
        <v>8326</v>
      </c>
      <c r="B1486" s="304"/>
      <c r="C1486" s="41" t="s">
        <v>1258</v>
      </c>
      <c r="D1486" s="46" t="s">
        <v>1800</v>
      </c>
      <c r="E1486" s="46" t="s">
        <v>3813</v>
      </c>
      <c r="F1486" s="57" t="s">
        <v>3540</v>
      </c>
      <c r="G1486" s="41" t="s">
        <v>1259</v>
      </c>
      <c r="H1486" s="55" t="s">
        <v>1239</v>
      </c>
      <c r="I1486" s="59">
        <v>12</v>
      </c>
      <c r="J1486" s="49">
        <v>43009</v>
      </c>
      <c r="K1486" s="267">
        <v>43009</v>
      </c>
      <c r="L1486" s="267">
        <v>43100</v>
      </c>
      <c r="M1486" s="58">
        <v>997</v>
      </c>
      <c r="N1486" s="61">
        <v>4</v>
      </c>
      <c r="O1486" s="300">
        <v>1728.7</v>
      </c>
      <c r="P1486" s="58">
        <f t="shared" si="95"/>
        <v>1732.7</v>
      </c>
      <c r="Q1486" s="42">
        <f t="shared" si="96"/>
        <v>173.7913741223671</v>
      </c>
      <c r="R1486" s="200"/>
      <c r="S1486" s="1">
        <f>VLOOKUP(C1486,'[7]Sumado depto y gestion incorp1'!$A$2:$C$297,3,FALSE)</f>
        <v>2000000000</v>
      </c>
      <c r="T1486" s="1">
        <f>VLOOKUP(C1486,'[7]Sumado depto y gestion incorp1'!$A$2:$D$297,4,FALSE)</f>
        <v>471666120</v>
      </c>
      <c r="U1486" s="1">
        <f>VLOOKUP(C1486,'[7]Sumado depto y gestion incorp1'!$A$2:$F$297,6,FALSE)</f>
        <v>2000000000</v>
      </c>
      <c r="V1486" s="1">
        <f>VLOOKUP(C1486,'[7]Sumado depto y gestion incorp1'!$A$2:$G$297,7,FALSE)</f>
        <v>471666120</v>
      </c>
      <c r="W1486" s="1">
        <f t="shared" si="93"/>
        <v>2471666120</v>
      </c>
      <c r="X1486" s="1">
        <f t="shared" si="94"/>
        <v>2471666120</v>
      </c>
      <c r="Y1486"/>
      <c r="AA1486"/>
    </row>
    <row r="1487" spans="1:27" ht="30" x14ac:dyDescent="0.25">
      <c r="A1487" s="298" t="s">
        <v>8326</v>
      </c>
      <c r="B1487" s="304"/>
      <c r="C1487" s="41"/>
      <c r="D1487" s="46"/>
      <c r="E1487" s="46"/>
      <c r="F1487" s="57" t="s">
        <v>3537</v>
      </c>
      <c r="G1487" s="41" t="s">
        <v>1260</v>
      </c>
      <c r="H1487" s="55" t="s">
        <v>1239</v>
      </c>
      <c r="I1487" s="59">
        <v>12</v>
      </c>
      <c r="J1487" s="49">
        <v>43009</v>
      </c>
      <c r="K1487" s="267">
        <v>43009</v>
      </c>
      <c r="L1487" s="267">
        <v>43100</v>
      </c>
      <c r="M1487" s="58">
        <v>100</v>
      </c>
      <c r="N1487" s="61">
        <v>0</v>
      </c>
      <c r="O1487" s="300">
        <v>80</v>
      </c>
      <c r="P1487" s="58">
        <f t="shared" si="95"/>
        <v>80</v>
      </c>
      <c r="Q1487" s="42">
        <f t="shared" si="96"/>
        <v>80</v>
      </c>
      <c r="R1487" s="200"/>
      <c r="S1487" s="1"/>
      <c r="T1487" s="1"/>
      <c r="U1487" s="1"/>
      <c r="V1487" s="1"/>
      <c r="W1487" s="1"/>
      <c r="X1487" s="1"/>
      <c r="Y1487"/>
      <c r="AA1487"/>
    </row>
    <row r="1488" spans="1:27" ht="30" x14ac:dyDescent="0.25">
      <c r="A1488" s="298" t="s">
        <v>8326</v>
      </c>
      <c r="B1488" s="304"/>
      <c r="C1488" s="41"/>
      <c r="D1488" s="46"/>
      <c r="E1488" s="46"/>
      <c r="F1488" s="57" t="s">
        <v>3575</v>
      </c>
      <c r="G1488" s="41" t="s">
        <v>1261</v>
      </c>
      <c r="H1488" s="55" t="s">
        <v>1239</v>
      </c>
      <c r="I1488" s="59">
        <v>12</v>
      </c>
      <c r="J1488" s="49">
        <v>43009</v>
      </c>
      <c r="K1488" s="267">
        <v>43009</v>
      </c>
      <c r="L1488" s="267">
        <v>43100</v>
      </c>
      <c r="M1488" s="58">
        <v>100</v>
      </c>
      <c r="N1488" s="61">
        <v>0</v>
      </c>
      <c r="O1488" s="300">
        <v>0</v>
      </c>
      <c r="P1488" s="58">
        <f t="shared" si="95"/>
        <v>0</v>
      </c>
      <c r="Q1488" s="42">
        <f t="shared" si="96"/>
        <v>0</v>
      </c>
      <c r="R1488" s="200"/>
      <c r="S1488" s="1"/>
      <c r="T1488" s="1"/>
      <c r="U1488" s="1"/>
      <c r="V1488" s="1"/>
      <c r="W1488" s="1"/>
      <c r="X1488" s="1"/>
      <c r="Y1488"/>
      <c r="AA1488"/>
    </row>
    <row r="1489" spans="1:27" ht="30" x14ac:dyDescent="0.25">
      <c r="A1489" s="298" t="s">
        <v>8326</v>
      </c>
      <c r="B1489" s="301"/>
      <c r="C1489" s="41" t="s">
        <v>1262</v>
      </c>
      <c r="D1489" s="46" t="s">
        <v>1801</v>
      </c>
      <c r="E1489" s="46" t="s">
        <v>3814</v>
      </c>
      <c r="F1489" s="57" t="s">
        <v>3575</v>
      </c>
      <c r="G1489" s="41" t="s">
        <v>1264</v>
      </c>
      <c r="H1489" s="55" t="s">
        <v>1239</v>
      </c>
      <c r="I1489" s="59">
        <v>12</v>
      </c>
      <c r="J1489" s="49">
        <v>43009</v>
      </c>
      <c r="K1489" s="267">
        <v>43009</v>
      </c>
      <c r="L1489" s="267">
        <v>43100</v>
      </c>
      <c r="M1489" s="58">
        <v>3</v>
      </c>
      <c r="N1489" s="61">
        <v>0.19500000000000001</v>
      </c>
      <c r="O1489" s="300">
        <v>9</v>
      </c>
      <c r="P1489" s="58">
        <f t="shared" si="95"/>
        <v>9.1950000000000003</v>
      </c>
      <c r="Q1489" s="42">
        <f t="shared" si="96"/>
        <v>306.5</v>
      </c>
      <c r="R1489" s="200"/>
      <c r="S1489" s="1">
        <f>VLOOKUP(C1489,'[7]Sumado depto y gestion incorp1'!$A$2:$C$297,3,FALSE)</f>
        <v>6877503195</v>
      </c>
      <c r="T1489" s="1">
        <f>VLOOKUP(C1489,'[7]Sumado depto y gestion incorp1'!$A$2:$D$297,4,FALSE)</f>
        <v>8448373528</v>
      </c>
      <c r="U1489" s="1">
        <f>VLOOKUP(C1489,'[7]Sumado depto y gestion incorp1'!$A$2:$F$297,6,FALSE)</f>
        <v>6652910099</v>
      </c>
      <c r="V1489" s="1">
        <f>VLOOKUP(C1489,'[7]Sumado depto y gestion incorp1'!$A$2:$G$297,7,FALSE)</f>
        <v>8448373528</v>
      </c>
      <c r="W1489" s="1">
        <f t="shared" ref="W1489:W1515" si="97">S1489+T1489+Z1489</f>
        <v>15325876723</v>
      </c>
      <c r="X1489" s="1">
        <f t="shared" ref="X1489:X1515" si="98">U1489+V1489+Y1489</f>
        <v>15101283627</v>
      </c>
      <c r="Y1489"/>
      <c r="AA1489"/>
    </row>
    <row r="1490" spans="1:27" ht="30" x14ac:dyDescent="0.25">
      <c r="A1490" s="298" t="s">
        <v>8326</v>
      </c>
      <c r="B1490" s="304"/>
      <c r="C1490" s="41" t="s">
        <v>1265</v>
      </c>
      <c r="D1490" s="46" t="s">
        <v>1802</v>
      </c>
      <c r="E1490" s="46" t="s">
        <v>3815</v>
      </c>
      <c r="F1490" s="57" t="s">
        <v>3540</v>
      </c>
      <c r="G1490" s="41" t="s">
        <v>1266</v>
      </c>
      <c r="H1490" s="55" t="s">
        <v>9</v>
      </c>
      <c r="I1490" s="59">
        <v>12</v>
      </c>
      <c r="J1490" s="49">
        <v>43009</v>
      </c>
      <c r="K1490" s="267">
        <v>43009</v>
      </c>
      <c r="L1490" s="267">
        <v>43100</v>
      </c>
      <c r="M1490" s="58">
        <v>7</v>
      </c>
      <c r="N1490" s="61">
        <v>0</v>
      </c>
      <c r="O1490" s="300">
        <v>0</v>
      </c>
      <c r="P1490" s="58">
        <f t="shared" si="95"/>
        <v>0</v>
      </c>
      <c r="Q1490" s="42">
        <f t="shared" si="96"/>
        <v>0</v>
      </c>
      <c r="R1490" s="200"/>
      <c r="S1490" s="1">
        <f>VLOOKUP(C1490,'[7]Sumado depto y gestion incorp1'!$A$2:$C$297,3,FALSE)</f>
        <v>0</v>
      </c>
      <c r="T1490" s="1">
        <f>VLOOKUP(C1490,'[7]Sumado depto y gestion incorp1'!$A$2:$D$297,4,FALSE)</f>
        <v>0</v>
      </c>
      <c r="U1490" s="1">
        <f>VLOOKUP(C1490,'[7]Sumado depto y gestion incorp1'!$A$2:$F$297,6,FALSE)</f>
        <v>0</v>
      </c>
      <c r="V1490" s="1">
        <f>VLOOKUP(C1490,'[7]Sumado depto y gestion incorp1'!$A$2:$G$297,7,FALSE)</f>
        <v>0</v>
      </c>
      <c r="W1490" s="1">
        <f t="shared" si="97"/>
        <v>0</v>
      </c>
      <c r="X1490" s="1">
        <f t="shared" si="98"/>
        <v>0</v>
      </c>
      <c r="Y1490"/>
      <c r="AA1490"/>
    </row>
    <row r="1491" spans="1:27" ht="30" x14ac:dyDescent="0.25">
      <c r="A1491" s="298" t="s">
        <v>8326</v>
      </c>
      <c r="B1491" s="304"/>
      <c r="C1491" s="41"/>
      <c r="D1491" s="46"/>
      <c r="E1491" s="46"/>
      <c r="F1491" s="57" t="s">
        <v>3537</v>
      </c>
      <c r="G1491" s="41" t="s">
        <v>1267</v>
      </c>
      <c r="H1491" s="55" t="s">
        <v>9</v>
      </c>
      <c r="I1491" s="59">
        <v>12</v>
      </c>
      <c r="J1491" s="49">
        <v>43009</v>
      </c>
      <c r="K1491" s="267">
        <v>43009</v>
      </c>
      <c r="L1491" s="267">
        <v>43100</v>
      </c>
      <c r="M1491" s="58">
        <v>7</v>
      </c>
      <c r="N1491" s="61">
        <v>0</v>
      </c>
      <c r="O1491" s="300">
        <v>0</v>
      </c>
      <c r="P1491" s="58">
        <f t="shared" si="95"/>
        <v>0</v>
      </c>
      <c r="Q1491" s="42">
        <f t="shared" si="96"/>
        <v>0</v>
      </c>
      <c r="R1491" s="200"/>
      <c r="S1491" s="1"/>
      <c r="T1491" s="1"/>
      <c r="U1491" s="1"/>
      <c r="V1491" s="1"/>
      <c r="W1491" s="1"/>
      <c r="X1491" s="1"/>
      <c r="Y1491"/>
      <c r="AA1491"/>
    </row>
    <row r="1492" spans="1:27" ht="30" x14ac:dyDescent="0.25">
      <c r="A1492" s="298" t="s">
        <v>8326</v>
      </c>
      <c r="B1492" s="304"/>
      <c r="C1492" s="41" t="s">
        <v>1232</v>
      </c>
      <c r="D1492" s="46" t="s">
        <v>1893</v>
      </c>
      <c r="E1492" s="46" t="s">
        <v>3816</v>
      </c>
      <c r="F1492" s="57" t="s">
        <v>3540</v>
      </c>
      <c r="G1492" s="41" t="s">
        <v>1233</v>
      </c>
      <c r="H1492" s="55" t="s">
        <v>9</v>
      </c>
      <c r="I1492" s="59">
        <v>12</v>
      </c>
      <c r="J1492" s="49">
        <v>43009</v>
      </c>
      <c r="K1492" s="267">
        <v>43009</v>
      </c>
      <c r="L1492" s="267">
        <v>43100</v>
      </c>
      <c r="M1492" s="58">
        <v>0.3</v>
      </c>
      <c r="N1492" s="61">
        <v>0.30000000000000004</v>
      </c>
      <c r="O1492" s="300">
        <v>0</v>
      </c>
      <c r="P1492" s="58">
        <f t="shared" si="95"/>
        <v>0.30000000000000004</v>
      </c>
      <c r="Q1492" s="42">
        <f t="shared" si="96"/>
        <v>100.00000000000003</v>
      </c>
      <c r="R1492" s="200"/>
      <c r="S1492" s="1">
        <f>VLOOKUP(C1492,'[7]Sumado depto y gestion incorp1'!$A$2:$C$297,3,FALSE)</f>
        <v>103328775</v>
      </c>
      <c r="T1492" s="1">
        <f>VLOOKUP(C1492,'[7]Sumado depto y gestion incorp1'!$A$2:$D$297,4,FALSE)</f>
        <v>0</v>
      </c>
      <c r="U1492" s="1">
        <f>VLOOKUP(C1492,'[7]Sumado depto y gestion incorp1'!$A$2:$F$297,6,FALSE)</f>
        <v>91237580</v>
      </c>
      <c r="V1492" s="1">
        <f>VLOOKUP(C1492,'[7]Sumado depto y gestion incorp1'!$A$2:$G$297,7,FALSE)</f>
        <v>0</v>
      </c>
      <c r="W1492" s="1">
        <f t="shared" si="97"/>
        <v>103328775</v>
      </c>
      <c r="X1492" s="1">
        <f t="shared" si="98"/>
        <v>91237580</v>
      </c>
      <c r="Y1492"/>
      <c r="AA1492"/>
    </row>
    <row r="1493" spans="1:27" ht="30" x14ac:dyDescent="0.25">
      <c r="A1493" s="298" t="s">
        <v>8326</v>
      </c>
      <c r="B1493" s="304"/>
      <c r="C1493" s="41"/>
      <c r="D1493" s="46"/>
      <c r="E1493" s="46"/>
      <c r="F1493" s="57" t="s">
        <v>3517</v>
      </c>
      <c r="G1493" s="41" t="s">
        <v>1234</v>
      </c>
      <c r="H1493" s="55" t="s">
        <v>3521</v>
      </c>
      <c r="I1493" s="59">
        <v>12</v>
      </c>
      <c r="J1493" s="49">
        <v>43009</v>
      </c>
      <c r="K1493" s="267">
        <v>43009</v>
      </c>
      <c r="L1493" s="267">
        <v>43100</v>
      </c>
      <c r="M1493" s="58">
        <v>1</v>
      </c>
      <c r="N1493" s="61">
        <v>1</v>
      </c>
      <c r="O1493" s="300">
        <v>0</v>
      </c>
      <c r="P1493" s="58">
        <f t="shared" si="95"/>
        <v>1</v>
      </c>
      <c r="Q1493" s="42">
        <f t="shared" si="96"/>
        <v>100</v>
      </c>
      <c r="R1493" s="200"/>
      <c r="S1493" s="1"/>
      <c r="T1493" s="1"/>
      <c r="U1493" s="1"/>
      <c r="V1493" s="1"/>
      <c r="W1493" s="1"/>
      <c r="X1493" s="1"/>
      <c r="Y1493"/>
      <c r="AA1493"/>
    </row>
    <row r="1494" spans="1:27" ht="30" x14ac:dyDescent="0.25">
      <c r="A1494" s="298" t="s">
        <v>8326</v>
      </c>
      <c r="B1494" s="301"/>
      <c r="C1494" s="41" t="s">
        <v>1268</v>
      </c>
      <c r="D1494" s="46" t="s">
        <v>1803</v>
      </c>
      <c r="E1494" s="46" t="s">
        <v>3817</v>
      </c>
      <c r="F1494" s="57" t="s">
        <v>3540</v>
      </c>
      <c r="G1494" s="41" t="s">
        <v>1269</v>
      </c>
      <c r="H1494" s="55" t="s">
        <v>9</v>
      </c>
      <c r="I1494" s="59">
        <v>12</v>
      </c>
      <c r="J1494" s="49">
        <v>43009</v>
      </c>
      <c r="K1494" s="267">
        <v>43009</v>
      </c>
      <c r="L1494" s="267">
        <v>43100</v>
      </c>
      <c r="M1494" s="58">
        <v>12</v>
      </c>
      <c r="N1494" s="61">
        <v>39</v>
      </c>
      <c r="O1494" s="300">
        <v>5</v>
      </c>
      <c r="P1494" s="58">
        <f t="shared" si="95"/>
        <v>44</v>
      </c>
      <c r="Q1494" s="42">
        <f t="shared" si="96"/>
        <v>366.66666666666663</v>
      </c>
      <c r="R1494" s="200" t="s">
        <v>8330</v>
      </c>
      <c r="S1494" s="1">
        <f>VLOOKUP(C1494,'[7]Sumado depto y gestion incorp1'!$A$2:$C$297,3,FALSE)</f>
        <v>4019867055</v>
      </c>
      <c r="T1494" s="1">
        <f>VLOOKUP(C1494,'[7]Sumado depto y gestion incorp1'!$A$2:$D$297,4,FALSE)</f>
        <v>4227345969</v>
      </c>
      <c r="U1494" s="1">
        <f>VLOOKUP(C1494,'[7]Sumado depto y gestion incorp1'!$A$2:$F$297,6,FALSE)</f>
        <v>4019867055</v>
      </c>
      <c r="V1494" s="1">
        <f>VLOOKUP(C1494,'[7]Sumado depto y gestion incorp1'!$A$2:$G$297,7,FALSE)</f>
        <v>4227345969</v>
      </c>
      <c r="W1494" s="1">
        <f t="shared" si="97"/>
        <v>8247213024</v>
      </c>
      <c r="X1494" s="1">
        <f t="shared" si="98"/>
        <v>8247213024</v>
      </c>
      <c r="Y1494"/>
      <c r="AA1494"/>
    </row>
    <row r="1495" spans="1:27" ht="90" x14ac:dyDescent="0.25">
      <c r="A1495" s="298" t="s">
        <v>8326</v>
      </c>
      <c r="B1495" s="301"/>
      <c r="C1495" s="41" t="s">
        <v>1270</v>
      </c>
      <c r="D1495" s="46" t="s">
        <v>1804</v>
      </c>
      <c r="E1495" s="46" t="s">
        <v>3818</v>
      </c>
      <c r="F1495" s="57" t="s">
        <v>3540</v>
      </c>
      <c r="G1495" s="41" t="s">
        <v>1271</v>
      </c>
      <c r="H1495" s="55" t="s">
        <v>9</v>
      </c>
      <c r="I1495" s="59">
        <v>12</v>
      </c>
      <c r="J1495" s="49">
        <v>43009</v>
      </c>
      <c r="K1495" s="267">
        <v>43009</v>
      </c>
      <c r="L1495" s="267">
        <v>43100</v>
      </c>
      <c r="M1495" s="58">
        <v>6</v>
      </c>
      <c r="N1495" s="61">
        <v>5</v>
      </c>
      <c r="O1495" s="300">
        <v>5</v>
      </c>
      <c r="P1495" s="58">
        <f t="shared" si="95"/>
        <v>10</v>
      </c>
      <c r="Q1495" s="42">
        <f t="shared" si="96"/>
        <v>166.66666666666669</v>
      </c>
      <c r="R1495" s="200"/>
      <c r="S1495" s="1">
        <f>VLOOKUP(C1495,'[7]Sumado depto y gestion incorp1'!$A$2:$C$297,3,FALSE)</f>
        <v>3000000000</v>
      </c>
      <c r="T1495" s="1">
        <f>VLOOKUP(C1495,'[7]Sumado depto y gestion incorp1'!$A$2:$D$297,4,FALSE)</f>
        <v>0</v>
      </c>
      <c r="U1495" s="1">
        <f>VLOOKUP(C1495,'[7]Sumado depto y gestion incorp1'!$A$2:$F$297,6,FALSE)</f>
        <v>1840991295</v>
      </c>
      <c r="V1495" s="1">
        <f>VLOOKUP(C1495,'[7]Sumado depto y gestion incorp1'!$A$2:$G$297,7,FALSE)</f>
        <v>0</v>
      </c>
      <c r="W1495" s="1">
        <f t="shared" si="97"/>
        <v>3000000000</v>
      </c>
      <c r="X1495" s="1">
        <f t="shared" si="98"/>
        <v>1840991295</v>
      </c>
      <c r="Y1495"/>
      <c r="AA1495"/>
    </row>
    <row r="1496" spans="1:27" ht="90" x14ac:dyDescent="0.25">
      <c r="A1496" s="298" t="s">
        <v>8326</v>
      </c>
      <c r="B1496" s="301"/>
      <c r="C1496" s="41" t="s">
        <v>1270</v>
      </c>
      <c r="D1496" s="46" t="s">
        <v>1804</v>
      </c>
      <c r="E1496" s="46" t="s">
        <v>3818</v>
      </c>
      <c r="F1496" s="57" t="s">
        <v>3540</v>
      </c>
      <c r="G1496" s="41" t="s">
        <v>1271</v>
      </c>
      <c r="H1496" s="55" t="s">
        <v>9</v>
      </c>
      <c r="I1496" s="59">
        <v>12</v>
      </c>
      <c r="J1496" s="49">
        <v>43009</v>
      </c>
      <c r="K1496" s="267">
        <v>43009</v>
      </c>
      <c r="L1496" s="267">
        <v>43100</v>
      </c>
      <c r="M1496" s="58">
        <v>5</v>
      </c>
      <c r="N1496" s="61">
        <v>5</v>
      </c>
      <c r="O1496" s="300">
        <v>0</v>
      </c>
      <c r="P1496" s="58">
        <f t="shared" si="95"/>
        <v>5</v>
      </c>
      <c r="Q1496" s="42">
        <f t="shared" si="96"/>
        <v>100</v>
      </c>
      <c r="R1496" s="200" t="s">
        <v>8331</v>
      </c>
      <c r="S1496" s="1">
        <f>VLOOKUP(C1496,'[7]Sumado depto y gestion incorp1'!$A$2:$C$297,3,FALSE)</f>
        <v>3000000000</v>
      </c>
      <c r="T1496" s="1">
        <f>VLOOKUP(C1496,'[7]Sumado depto y gestion incorp1'!$A$2:$D$297,4,FALSE)</f>
        <v>0</v>
      </c>
      <c r="U1496" s="1">
        <f>VLOOKUP(C1496,'[7]Sumado depto y gestion incorp1'!$A$2:$F$297,6,FALSE)</f>
        <v>1840991295</v>
      </c>
      <c r="V1496" s="1">
        <f>VLOOKUP(C1496,'[7]Sumado depto y gestion incorp1'!$A$2:$G$297,7,FALSE)</f>
        <v>0</v>
      </c>
      <c r="W1496" s="1">
        <f t="shared" si="97"/>
        <v>3000000000</v>
      </c>
      <c r="X1496" s="1">
        <f t="shared" si="98"/>
        <v>1840991295</v>
      </c>
      <c r="Y1496"/>
      <c r="AA1496"/>
    </row>
    <row r="1497" spans="1:27" ht="60" x14ac:dyDescent="0.25">
      <c r="A1497" s="298" t="s">
        <v>8326</v>
      </c>
      <c r="B1497" s="304"/>
      <c r="C1497" s="41" t="s">
        <v>1272</v>
      </c>
      <c r="D1497" s="46" t="s">
        <v>1805</v>
      </c>
      <c r="E1497" s="46" t="s">
        <v>3819</v>
      </c>
      <c r="F1497" s="57" t="s">
        <v>3540</v>
      </c>
      <c r="G1497" s="41" t="s">
        <v>576</v>
      </c>
      <c r="H1497" s="32" t="s">
        <v>8332</v>
      </c>
      <c r="I1497" s="32">
        <v>12</v>
      </c>
      <c r="J1497" s="49">
        <v>43009</v>
      </c>
      <c r="K1497" s="267">
        <v>43009</v>
      </c>
      <c r="L1497" s="267">
        <v>43100</v>
      </c>
      <c r="M1497" s="32">
        <v>1</v>
      </c>
      <c r="N1497" s="32">
        <v>0</v>
      </c>
      <c r="O1497" s="302">
        <v>0</v>
      </c>
      <c r="P1497" s="58">
        <f t="shared" si="95"/>
        <v>0</v>
      </c>
      <c r="Q1497" s="42">
        <f t="shared" si="96"/>
        <v>0</v>
      </c>
      <c r="R1497" s="32"/>
      <c r="S1497" s="1">
        <v>500000000</v>
      </c>
      <c r="T1497" s="1">
        <v>0</v>
      </c>
      <c r="U1497" s="1">
        <v>0</v>
      </c>
      <c r="V1497" s="1">
        <v>0</v>
      </c>
      <c r="W1497" s="1">
        <f t="shared" si="97"/>
        <v>500000000</v>
      </c>
      <c r="X1497" s="1">
        <f t="shared" si="98"/>
        <v>0</v>
      </c>
      <c r="Y1497"/>
      <c r="AA1497"/>
    </row>
    <row r="1498" spans="1:27" ht="30" x14ac:dyDescent="0.25">
      <c r="A1498" s="298" t="s">
        <v>8326</v>
      </c>
      <c r="B1498" s="304"/>
      <c r="C1498" s="41"/>
      <c r="D1498" s="46"/>
      <c r="E1498" s="46"/>
      <c r="F1498" s="57" t="s">
        <v>3537</v>
      </c>
      <c r="G1498" s="41" t="s">
        <v>1273</v>
      </c>
      <c r="H1498" s="32"/>
      <c r="I1498" s="32"/>
      <c r="J1498" s="32"/>
      <c r="K1498" s="32"/>
      <c r="L1498" s="32"/>
      <c r="M1498" s="32"/>
      <c r="N1498" s="32"/>
      <c r="O1498" s="302">
        <v>0</v>
      </c>
      <c r="P1498" s="32">
        <v>0</v>
      </c>
      <c r="Q1498" s="42" t="e">
        <f t="shared" si="96"/>
        <v>#DIV/0!</v>
      </c>
      <c r="R1498" s="32"/>
      <c r="S1498" s="1"/>
      <c r="T1498" s="1"/>
      <c r="U1498" s="1"/>
      <c r="V1498" s="1"/>
      <c r="W1498" s="1"/>
      <c r="X1498" s="1"/>
      <c r="Y1498"/>
      <c r="AA1498"/>
    </row>
    <row r="1499" spans="1:27" ht="30" x14ac:dyDescent="0.25">
      <c r="A1499" s="298" t="s">
        <v>8326</v>
      </c>
      <c r="B1499" s="304"/>
      <c r="C1499" s="41"/>
      <c r="D1499" s="46"/>
      <c r="E1499" s="46"/>
      <c r="F1499" s="57" t="s">
        <v>3544</v>
      </c>
      <c r="G1499" s="41" t="s">
        <v>1240</v>
      </c>
      <c r="H1499" s="32"/>
      <c r="I1499" s="32"/>
      <c r="J1499" s="32"/>
      <c r="K1499" s="32"/>
      <c r="L1499" s="32"/>
      <c r="M1499" s="32"/>
      <c r="N1499" s="32"/>
      <c r="O1499" s="302">
        <v>0</v>
      </c>
      <c r="P1499" s="32">
        <v>0</v>
      </c>
      <c r="Q1499" s="42" t="e">
        <f t="shared" si="96"/>
        <v>#DIV/0!</v>
      </c>
      <c r="R1499" s="32"/>
      <c r="S1499" s="1"/>
      <c r="T1499" s="1"/>
      <c r="U1499" s="1"/>
      <c r="V1499" s="1"/>
      <c r="W1499" s="1"/>
      <c r="X1499" s="1"/>
      <c r="Y1499"/>
      <c r="AA1499"/>
    </row>
    <row r="1500" spans="1:27" ht="30" x14ac:dyDescent="0.25">
      <c r="A1500" s="298" t="s">
        <v>8326</v>
      </c>
      <c r="B1500" s="304"/>
      <c r="C1500" s="41" t="s">
        <v>1274</v>
      </c>
      <c r="D1500" s="46" t="s">
        <v>1806</v>
      </c>
      <c r="E1500" s="46" t="s">
        <v>3820</v>
      </c>
      <c r="F1500" s="57" t="s">
        <v>3540</v>
      </c>
      <c r="G1500" s="41" t="s">
        <v>576</v>
      </c>
      <c r="H1500" s="55" t="s">
        <v>9</v>
      </c>
      <c r="I1500" s="59">
        <v>12</v>
      </c>
      <c r="J1500" s="49">
        <v>43009</v>
      </c>
      <c r="K1500" s="267">
        <v>43009</v>
      </c>
      <c r="L1500" s="267">
        <v>43100</v>
      </c>
      <c r="M1500" s="58">
        <v>1</v>
      </c>
      <c r="N1500" s="61">
        <v>1</v>
      </c>
      <c r="O1500" s="300">
        <v>0</v>
      </c>
      <c r="P1500" s="58">
        <f t="shared" ref="P1500:P1541" si="99">N1500+O1500</f>
        <v>1</v>
      </c>
      <c r="Q1500" s="42">
        <f t="shared" si="96"/>
        <v>100</v>
      </c>
      <c r="R1500" s="200"/>
      <c r="S1500" s="1">
        <f>VLOOKUP(C1500,'[7]Sumado depto y gestion incorp1'!$A$2:$C$297,3,FALSE)</f>
        <v>42520880383</v>
      </c>
      <c r="T1500" s="1">
        <f>VLOOKUP(C1500,'[7]Sumado depto y gestion incorp1'!$A$2:$D$297,4,FALSE)</f>
        <v>40139889619</v>
      </c>
      <c r="U1500" s="1">
        <f>VLOOKUP(C1500,'[7]Sumado depto y gestion incorp1'!$A$2:$F$297,6,FALSE)</f>
        <v>31670288485</v>
      </c>
      <c r="V1500" s="1">
        <f>VLOOKUP(C1500,'[7]Sumado depto y gestion incorp1'!$A$2:$G$297,7,FALSE)</f>
        <v>40139889619</v>
      </c>
      <c r="W1500" s="1">
        <f t="shared" si="97"/>
        <v>82660770002</v>
      </c>
      <c r="X1500" s="1">
        <f t="shared" si="98"/>
        <v>71810178104</v>
      </c>
      <c r="Y1500"/>
      <c r="AA1500"/>
    </row>
    <row r="1501" spans="1:27" ht="30" x14ac:dyDescent="0.25">
      <c r="A1501" s="298" t="s">
        <v>8326</v>
      </c>
      <c r="B1501" s="304"/>
      <c r="C1501" s="41"/>
      <c r="D1501" s="46"/>
      <c r="E1501" s="46"/>
      <c r="F1501" s="57" t="s">
        <v>3537</v>
      </c>
      <c r="G1501" s="41" t="s">
        <v>1275</v>
      </c>
      <c r="H1501" s="55" t="s">
        <v>1239</v>
      </c>
      <c r="I1501" s="59">
        <v>12</v>
      </c>
      <c r="J1501" s="49">
        <v>43009</v>
      </c>
      <c r="K1501" s="267">
        <v>43009</v>
      </c>
      <c r="L1501" s="267">
        <v>43100</v>
      </c>
      <c r="M1501" s="58">
        <v>17</v>
      </c>
      <c r="N1501" s="61">
        <v>353</v>
      </c>
      <c r="O1501" s="300">
        <v>0</v>
      </c>
      <c r="P1501" s="58">
        <f t="shared" si="99"/>
        <v>353</v>
      </c>
      <c r="Q1501" s="42">
        <f t="shared" si="96"/>
        <v>2076.4705882352941</v>
      </c>
      <c r="R1501" s="200"/>
      <c r="S1501" s="1"/>
      <c r="T1501" s="1"/>
      <c r="U1501" s="1"/>
      <c r="V1501" s="1"/>
      <c r="W1501" s="1"/>
      <c r="X1501" s="1"/>
      <c r="Y1501"/>
      <c r="AA1501"/>
    </row>
    <row r="1502" spans="1:27" ht="30" x14ac:dyDescent="0.25">
      <c r="A1502" s="298" t="s">
        <v>8326</v>
      </c>
      <c r="B1502" s="304"/>
      <c r="C1502" s="41"/>
      <c r="D1502" s="46"/>
      <c r="E1502" s="46"/>
      <c r="F1502" s="57" t="s">
        <v>3518</v>
      </c>
      <c r="G1502" s="41" t="s">
        <v>2013</v>
      </c>
      <c r="H1502" s="55" t="s">
        <v>3521</v>
      </c>
      <c r="I1502" s="59">
        <v>10</v>
      </c>
      <c r="J1502" s="49">
        <v>43009</v>
      </c>
      <c r="K1502" s="267">
        <v>43009</v>
      </c>
      <c r="L1502" s="267">
        <v>43100</v>
      </c>
      <c r="M1502" s="58">
        <v>1</v>
      </c>
      <c r="N1502" s="61">
        <v>1</v>
      </c>
      <c r="O1502" s="300">
        <v>0</v>
      </c>
      <c r="P1502" s="58">
        <f t="shared" si="99"/>
        <v>1</v>
      </c>
      <c r="Q1502" s="42">
        <f t="shared" si="96"/>
        <v>100</v>
      </c>
      <c r="R1502" s="200"/>
      <c r="S1502" s="1"/>
      <c r="T1502" s="1"/>
      <c r="U1502" s="1"/>
      <c r="V1502" s="1"/>
      <c r="W1502" s="1"/>
      <c r="X1502" s="1"/>
      <c r="Y1502"/>
      <c r="AA1502"/>
    </row>
    <row r="1503" spans="1:27" ht="30" x14ac:dyDescent="0.25">
      <c r="A1503" s="298" t="s">
        <v>8326</v>
      </c>
      <c r="B1503" s="304"/>
      <c r="C1503" s="41" t="s">
        <v>1276</v>
      </c>
      <c r="D1503" s="46" t="s">
        <v>1807</v>
      </c>
      <c r="E1503" s="46" t="s">
        <v>3821</v>
      </c>
      <c r="F1503" s="57" t="s">
        <v>3540</v>
      </c>
      <c r="G1503" s="41" t="s">
        <v>1277</v>
      </c>
      <c r="H1503" s="55" t="s">
        <v>9</v>
      </c>
      <c r="I1503" s="59">
        <v>12</v>
      </c>
      <c r="J1503" s="49">
        <v>43009</v>
      </c>
      <c r="K1503" s="267">
        <v>43009</v>
      </c>
      <c r="L1503" s="267">
        <v>43100</v>
      </c>
      <c r="M1503" s="58">
        <v>1</v>
      </c>
      <c r="N1503" s="61">
        <v>0</v>
      </c>
      <c r="O1503" s="300">
        <v>0</v>
      </c>
      <c r="P1503" s="58">
        <f t="shared" si="99"/>
        <v>0</v>
      </c>
      <c r="Q1503" s="42">
        <f t="shared" si="96"/>
        <v>0</v>
      </c>
      <c r="R1503" s="200"/>
      <c r="S1503" s="1">
        <f>VLOOKUP(C1503,'[7]Sumado depto y gestion incorp1'!$A$2:$C$297,3,FALSE)</f>
        <v>200000000</v>
      </c>
      <c r="T1503" s="1">
        <f>VLOOKUP(C1503,'[7]Sumado depto y gestion incorp1'!$A$2:$D$297,4,FALSE)</f>
        <v>0</v>
      </c>
      <c r="U1503" s="1">
        <f>VLOOKUP(C1503,'[7]Sumado depto y gestion incorp1'!$A$2:$F$297,6,FALSE)</f>
        <v>200000000</v>
      </c>
      <c r="V1503" s="1">
        <f>VLOOKUP(C1503,'[7]Sumado depto y gestion incorp1'!$A$2:$G$297,7,FALSE)</f>
        <v>0</v>
      </c>
      <c r="W1503" s="1">
        <f t="shared" si="97"/>
        <v>200000000</v>
      </c>
      <c r="X1503" s="1">
        <f t="shared" si="98"/>
        <v>200000000</v>
      </c>
      <c r="Y1503"/>
      <c r="AA1503"/>
    </row>
    <row r="1504" spans="1:27" ht="30" x14ac:dyDescent="0.25">
      <c r="A1504" s="298" t="s">
        <v>8326</v>
      </c>
      <c r="B1504" s="304"/>
      <c r="C1504" s="41"/>
      <c r="D1504" s="46"/>
      <c r="E1504" s="46"/>
      <c r="F1504" s="57" t="s">
        <v>3517</v>
      </c>
      <c r="G1504" s="41" t="s">
        <v>1278</v>
      </c>
      <c r="H1504" s="55" t="s">
        <v>3521</v>
      </c>
      <c r="I1504" s="59">
        <v>12</v>
      </c>
      <c r="J1504" s="49">
        <v>43009</v>
      </c>
      <c r="K1504" s="267">
        <v>43009</v>
      </c>
      <c r="L1504" s="267">
        <v>43100</v>
      </c>
      <c r="M1504" s="58">
        <v>1</v>
      </c>
      <c r="N1504" s="61">
        <v>0</v>
      </c>
      <c r="O1504" s="300">
        <v>0</v>
      </c>
      <c r="P1504" s="58">
        <f t="shared" si="99"/>
        <v>0</v>
      </c>
      <c r="Q1504" s="42">
        <f t="shared" si="96"/>
        <v>0</v>
      </c>
      <c r="R1504" s="200"/>
      <c r="S1504" s="1"/>
      <c r="T1504" s="1"/>
      <c r="U1504" s="1"/>
      <c r="V1504" s="1"/>
      <c r="W1504" s="1"/>
      <c r="X1504" s="1"/>
      <c r="Y1504"/>
      <c r="AA1504"/>
    </row>
    <row r="1505" spans="1:27" ht="30" x14ac:dyDescent="0.25">
      <c r="A1505" s="298" t="s">
        <v>8326</v>
      </c>
      <c r="B1505" s="304"/>
      <c r="C1505" s="41"/>
      <c r="D1505" s="46"/>
      <c r="E1505" s="46"/>
      <c r="F1505" s="57" t="s">
        <v>3518</v>
      </c>
      <c r="G1505" s="41" t="s">
        <v>1234</v>
      </c>
      <c r="H1505" s="55" t="s">
        <v>3521</v>
      </c>
      <c r="I1505" s="59">
        <v>12</v>
      </c>
      <c r="J1505" s="49">
        <v>43009</v>
      </c>
      <c r="K1505" s="267">
        <v>43009</v>
      </c>
      <c r="L1505" s="267">
        <v>43100</v>
      </c>
      <c r="M1505" s="58">
        <v>1</v>
      </c>
      <c r="N1505" s="61">
        <v>1</v>
      </c>
      <c r="O1505" s="300">
        <v>1</v>
      </c>
      <c r="P1505" s="58">
        <f t="shared" si="99"/>
        <v>2</v>
      </c>
      <c r="Q1505" s="42">
        <f t="shared" si="96"/>
        <v>200</v>
      </c>
      <c r="R1505" s="200"/>
      <c r="S1505" s="1"/>
      <c r="T1505" s="1"/>
      <c r="U1505" s="1"/>
      <c r="V1505" s="1"/>
      <c r="W1505" s="1"/>
      <c r="X1505" s="1"/>
      <c r="Y1505"/>
      <c r="AA1505"/>
    </row>
    <row r="1506" spans="1:27" ht="45" x14ac:dyDescent="0.25">
      <c r="A1506" s="298" t="s">
        <v>8326</v>
      </c>
      <c r="B1506" s="304"/>
      <c r="C1506" s="41" t="s">
        <v>1279</v>
      </c>
      <c r="D1506" s="46" t="s">
        <v>1808</v>
      </c>
      <c r="E1506" s="46" t="s">
        <v>3822</v>
      </c>
      <c r="F1506" s="57" t="s">
        <v>3540</v>
      </c>
      <c r="G1506" s="41" t="s">
        <v>1280</v>
      </c>
      <c r="H1506" s="55" t="s">
        <v>9</v>
      </c>
      <c r="I1506" s="59">
        <v>12</v>
      </c>
      <c r="J1506" s="49">
        <v>43009</v>
      </c>
      <c r="K1506" s="267">
        <v>43009</v>
      </c>
      <c r="L1506" s="267">
        <v>43100</v>
      </c>
      <c r="M1506" s="58">
        <v>5</v>
      </c>
      <c r="N1506" s="61">
        <v>0</v>
      </c>
      <c r="O1506" s="300">
        <v>12</v>
      </c>
      <c r="P1506" s="58">
        <f t="shared" si="99"/>
        <v>12</v>
      </c>
      <c r="Q1506" s="42">
        <f t="shared" si="96"/>
        <v>240</v>
      </c>
      <c r="R1506" s="200"/>
      <c r="S1506" s="1">
        <f>VLOOKUP(C1506,'[7]Sumado depto y gestion incorp1'!$A$2:$C$297,3,FALSE)</f>
        <v>7780000000</v>
      </c>
      <c r="T1506" s="1">
        <f>VLOOKUP(C1506,'[7]Sumado depto y gestion incorp1'!$A$2:$D$297,4,FALSE)</f>
        <v>6181581575</v>
      </c>
      <c r="U1506" s="1">
        <f>VLOOKUP(C1506,'[7]Sumado depto y gestion incorp1'!$A$2:$F$297,6,FALSE)</f>
        <v>7593140122</v>
      </c>
      <c r="V1506" s="1">
        <f>VLOOKUP(C1506,'[7]Sumado depto y gestion incorp1'!$A$2:$G$297,7,FALSE)</f>
        <v>6181581575</v>
      </c>
      <c r="W1506" s="1">
        <f t="shared" si="97"/>
        <v>13961581575</v>
      </c>
      <c r="X1506" s="1">
        <f t="shared" si="98"/>
        <v>13774721697</v>
      </c>
      <c r="Y1506"/>
      <c r="AA1506"/>
    </row>
    <row r="1507" spans="1:27" ht="30" x14ac:dyDescent="0.25">
      <c r="A1507" s="298" t="s">
        <v>8326</v>
      </c>
      <c r="B1507" s="304"/>
      <c r="C1507" s="41"/>
      <c r="D1507" s="46"/>
      <c r="E1507" s="46"/>
      <c r="F1507" s="57" t="s">
        <v>3537</v>
      </c>
      <c r="G1507" s="41" t="s">
        <v>1281</v>
      </c>
      <c r="H1507" s="55" t="s">
        <v>9</v>
      </c>
      <c r="I1507" s="59">
        <v>12</v>
      </c>
      <c r="J1507" s="49">
        <v>43009</v>
      </c>
      <c r="K1507" s="267">
        <v>43009</v>
      </c>
      <c r="L1507" s="267">
        <v>43100</v>
      </c>
      <c r="M1507" s="58">
        <v>10</v>
      </c>
      <c r="N1507" s="61">
        <v>0</v>
      </c>
      <c r="O1507" s="300">
        <v>18</v>
      </c>
      <c r="P1507" s="58">
        <f t="shared" si="99"/>
        <v>18</v>
      </c>
      <c r="Q1507" s="42">
        <f t="shared" si="96"/>
        <v>180</v>
      </c>
      <c r="R1507" s="200"/>
      <c r="S1507" s="1"/>
      <c r="T1507" s="1"/>
      <c r="U1507" s="1"/>
      <c r="V1507" s="1"/>
      <c r="W1507" s="1"/>
      <c r="X1507" s="1"/>
      <c r="Y1507"/>
      <c r="AA1507"/>
    </row>
    <row r="1508" spans="1:27" ht="30" x14ac:dyDescent="0.25">
      <c r="A1508" s="298" t="s">
        <v>8326</v>
      </c>
      <c r="B1508" s="304"/>
      <c r="C1508" s="41"/>
      <c r="D1508" s="46"/>
      <c r="E1508" s="46"/>
      <c r="F1508" s="57" t="s">
        <v>3544</v>
      </c>
      <c r="G1508" s="41" t="s">
        <v>3823</v>
      </c>
      <c r="H1508" s="55" t="s">
        <v>3521</v>
      </c>
      <c r="I1508" s="59">
        <v>12</v>
      </c>
      <c r="J1508" s="49">
        <v>43009</v>
      </c>
      <c r="K1508" s="267">
        <v>43009</v>
      </c>
      <c r="L1508" s="267">
        <v>43100</v>
      </c>
      <c r="M1508" s="58">
        <v>1</v>
      </c>
      <c r="N1508" s="61">
        <v>0</v>
      </c>
      <c r="O1508" s="300">
        <v>18</v>
      </c>
      <c r="P1508" s="58">
        <f t="shared" si="99"/>
        <v>18</v>
      </c>
      <c r="Q1508" s="42">
        <f t="shared" si="96"/>
        <v>1800</v>
      </c>
      <c r="R1508" s="200"/>
      <c r="S1508" s="1"/>
      <c r="T1508" s="1"/>
      <c r="U1508" s="1"/>
      <c r="V1508" s="1"/>
      <c r="W1508" s="1"/>
      <c r="X1508" s="1"/>
      <c r="Y1508"/>
      <c r="AA1508"/>
    </row>
    <row r="1509" spans="1:27" ht="30" x14ac:dyDescent="0.25">
      <c r="A1509" s="298" t="s">
        <v>8326</v>
      </c>
      <c r="B1509" s="304"/>
      <c r="C1509" s="41"/>
      <c r="D1509" s="46"/>
      <c r="E1509" s="46"/>
      <c r="F1509" s="57" t="s">
        <v>3545</v>
      </c>
      <c r="G1509" s="41" t="s">
        <v>3824</v>
      </c>
      <c r="H1509" s="55" t="s">
        <v>3521</v>
      </c>
      <c r="I1509" s="59">
        <v>12</v>
      </c>
      <c r="J1509" s="49">
        <v>43009</v>
      </c>
      <c r="K1509" s="267">
        <v>43009</v>
      </c>
      <c r="L1509" s="267">
        <v>43100</v>
      </c>
      <c r="M1509" s="58">
        <v>1</v>
      </c>
      <c r="N1509" s="61">
        <v>0</v>
      </c>
      <c r="O1509" s="300">
        <v>1</v>
      </c>
      <c r="P1509" s="58">
        <f t="shared" si="99"/>
        <v>1</v>
      </c>
      <c r="Q1509" s="42">
        <f t="shared" si="96"/>
        <v>100</v>
      </c>
      <c r="R1509" s="200"/>
      <c r="S1509" s="1"/>
      <c r="T1509" s="1"/>
      <c r="U1509" s="1"/>
      <c r="V1509" s="1"/>
      <c r="W1509" s="1"/>
      <c r="X1509" s="1"/>
      <c r="Y1509"/>
      <c r="AA1509"/>
    </row>
    <row r="1510" spans="1:27" ht="45" x14ac:dyDescent="0.25">
      <c r="A1510" s="298" t="s">
        <v>8326</v>
      </c>
      <c r="B1510" s="304"/>
      <c r="C1510" s="41" t="s">
        <v>1282</v>
      </c>
      <c r="D1510" s="46" t="s">
        <v>1809</v>
      </c>
      <c r="E1510" s="46" t="s">
        <v>3825</v>
      </c>
      <c r="F1510" s="57" t="s">
        <v>3540</v>
      </c>
      <c r="G1510" s="41" t="s">
        <v>1283</v>
      </c>
      <c r="H1510" s="55" t="s">
        <v>20</v>
      </c>
      <c r="I1510" s="59">
        <v>12</v>
      </c>
      <c r="J1510" s="49">
        <v>43009</v>
      </c>
      <c r="K1510" s="267">
        <v>43009</v>
      </c>
      <c r="L1510" s="267">
        <v>43100</v>
      </c>
      <c r="M1510" s="58">
        <v>26</v>
      </c>
      <c r="N1510" s="61">
        <v>23</v>
      </c>
      <c r="O1510" s="300">
        <v>3</v>
      </c>
      <c r="P1510" s="58">
        <f t="shared" si="99"/>
        <v>26</v>
      </c>
      <c r="Q1510" s="42">
        <f t="shared" si="96"/>
        <v>100</v>
      </c>
      <c r="R1510" s="200" t="s">
        <v>8333</v>
      </c>
      <c r="S1510" s="1">
        <f>VLOOKUP(C1510,'[7]Sumado depto y gestion incorp1'!$A$2:$C$297,3,FALSE)</f>
        <v>2391611110</v>
      </c>
      <c r="T1510" s="1">
        <f>VLOOKUP(C1510,'[7]Sumado depto y gestion incorp1'!$A$2:$D$297,4,FALSE)</f>
        <v>0</v>
      </c>
      <c r="U1510" s="1">
        <f>VLOOKUP(C1510,'[7]Sumado depto y gestion incorp1'!$A$2:$F$297,6,FALSE)</f>
        <v>0</v>
      </c>
      <c r="V1510" s="1">
        <f>VLOOKUP(C1510,'[7]Sumado depto y gestion incorp1'!$A$2:$G$297,7,FALSE)</f>
        <v>0</v>
      </c>
      <c r="W1510" s="1">
        <f t="shared" si="97"/>
        <v>2391611110</v>
      </c>
      <c r="X1510" s="1">
        <f t="shared" si="98"/>
        <v>0</v>
      </c>
      <c r="Y1510"/>
      <c r="AA1510"/>
    </row>
    <row r="1511" spans="1:27" ht="30" x14ac:dyDescent="0.25">
      <c r="A1511" s="298" t="s">
        <v>8326</v>
      </c>
      <c r="B1511" s="304"/>
      <c r="C1511" s="41"/>
      <c r="D1511" s="46"/>
      <c r="E1511" s="46"/>
      <c r="F1511" s="57" t="s">
        <v>3537</v>
      </c>
      <c r="G1511" s="41" t="s">
        <v>1284</v>
      </c>
      <c r="H1511" s="55" t="s">
        <v>9</v>
      </c>
      <c r="I1511" s="59">
        <v>12</v>
      </c>
      <c r="J1511" s="49">
        <v>43009</v>
      </c>
      <c r="K1511" s="267">
        <v>43009</v>
      </c>
      <c r="L1511" s="267">
        <v>43100</v>
      </c>
      <c r="M1511" s="58">
        <v>100</v>
      </c>
      <c r="N1511" s="61">
        <v>7</v>
      </c>
      <c r="O1511" s="300">
        <v>0</v>
      </c>
      <c r="P1511" s="58">
        <f t="shared" si="99"/>
        <v>7</v>
      </c>
      <c r="Q1511" s="42">
        <f t="shared" si="96"/>
        <v>7.0000000000000009</v>
      </c>
      <c r="R1511" s="200"/>
      <c r="S1511" s="1"/>
      <c r="T1511" s="1"/>
      <c r="U1511" s="1"/>
      <c r="V1511" s="1"/>
      <c r="W1511" s="1"/>
      <c r="X1511" s="1"/>
      <c r="Y1511"/>
      <c r="AA1511"/>
    </row>
    <row r="1512" spans="1:27" ht="30" x14ac:dyDescent="0.25">
      <c r="A1512" s="298" t="s">
        <v>8326</v>
      </c>
      <c r="B1512" s="304"/>
      <c r="C1512" s="41"/>
      <c r="D1512" s="46"/>
      <c r="E1512" s="46"/>
      <c r="F1512" s="57" t="s">
        <v>3518</v>
      </c>
      <c r="G1512" s="41" t="s">
        <v>1234</v>
      </c>
      <c r="H1512" s="55" t="s">
        <v>20</v>
      </c>
      <c r="I1512" s="59">
        <v>12</v>
      </c>
      <c r="J1512" s="49">
        <v>43009</v>
      </c>
      <c r="K1512" s="267">
        <v>43009</v>
      </c>
      <c r="L1512" s="267">
        <v>43100</v>
      </c>
      <c r="M1512" s="58">
        <v>1</v>
      </c>
      <c r="N1512" s="61">
        <v>1</v>
      </c>
      <c r="O1512" s="300"/>
      <c r="P1512" s="58">
        <f t="shared" si="99"/>
        <v>1</v>
      </c>
      <c r="Q1512" s="42">
        <f t="shared" si="96"/>
        <v>100</v>
      </c>
      <c r="R1512" s="200"/>
      <c r="S1512" s="1"/>
      <c r="T1512" s="1"/>
      <c r="U1512" s="1"/>
      <c r="V1512" s="1"/>
      <c r="W1512" s="1"/>
      <c r="X1512" s="1"/>
      <c r="Y1512"/>
      <c r="AA1512"/>
    </row>
    <row r="1513" spans="1:27" ht="45" x14ac:dyDescent="0.25">
      <c r="A1513" s="298" t="s">
        <v>8326</v>
      </c>
      <c r="B1513" s="304"/>
      <c r="C1513" s="41" t="s">
        <v>1285</v>
      </c>
      <c r="D1513" s="46" t="s">
        <v>1810</v>
      </c>
      <c r="E1513" s="46" t="s">
        <v>3826</v>
      </c>
      <c r="F1513" s="57" t="s">
        <v>3540</v>
      </c>
      <c r="G1513" s="41" t="s">
        <v>3827</v>
      </c>
      <c r="H1513" s="55" t="s">
        <v>9</v>
      </c>
      <c r="I1513" s="59">
        <v>10</v>
      </c>
      <c r="J1513" s="49">
        <v>43009</v>
      </c>
      <c r="K1513" s="267">
        <v>43009</v>
      </c>
      <c r="L1513" s="267">
        <v>43100</v>
      </c>
      <c r="M1513" s="58">
        <v>1</v>
      </c>
      <c r="N1513" s="61">
        <v>2</v>
      </c>
      <c r="O1513" s="300">
        <v>1</v>
      </c>
      <c r="P1513" s="58">
        <f t="shared" si="99"/>
        <v>3</v>
      </c>
      <c r="Q1513" s="42">
        <f t="shared" si="96"/>
        <v>300</v>
      </c>
      <c r="R1513" s="200"/>
      <c r="S1513" s="1">
        <f>VLOOKUP(C1513,'[7]Sumado depto y gestion incorp1'!$A$2:$C$297,3,FALSE)</f>
        <v>5898935940</v>
      </c>
      <c r="T1513" s="1">
        <f>VLOOKUP(C1513,'[7]Sumado depto y gestion incorp1'!$A$2:$D$297,4,FALSE)</f>
        <v>5999679426</v>
      </c>
      <c r="U1513" s="1">
        <f>VLOOKUP(C1513,'[7]Sumado depto y gestion incorp1'!$A$2:$F$297,6,FALSE)</f>
        <v>4179917276</v>
      </c>
      <c r="V1513" s="1">
        <f>VLOOKUP(C1513,'[7]Sumado depto y gestion incorp1'!$A$2:$G$297,7,FALSE)</f>
        <v>5999679426</v>
      </c>
      <c r="W1513" s="1">
        <f t="shared" si="97"/>
        <v>11898615366</v>
      </c>
      <c r="X1513" s="1">
        <f t="shared" si="98"/>
        <v>10179596702</v>
      </c>
      <c r="Y1513"/>
      <c r="AA1513"/>
    </row>
    <row r="1514" spans="1:27" ht="30" x14ac:dyDescent="0.25">
      <c r="A1514" s="298" t="s">
        <v>8326</v>
      </c>
      <c r="B1514" s="304"/>
      <c r="C1514" s="41"/>
      <c r="D1514" s="46"/>
      <c r="E1514" s="46"/>
      <c r="F1514" s="57" t="s">
        <v>3546</v>
      </c>
      <c r="G1514" s="41" t="s">
        <v>1234</v>
      </c>
      <c r="H1514" s="55" t="s">
        <v>3521</v>
      </c>
      <c r="I1514" s="59">
        <v>12</v>
      </c>
      <c r="J1514" s="49">
        <v>43009</v>
      </c>
      <c r="K1514" s="267">
        <v>43009</v>
      </c>
      <c r="L1514" s="267">
        <v>43100</v>
      </c>
      <c r="M1514" s="58">
        <v>1</v>
      </c>
      <c r="N1514" s="61">
        <v>1</v>
      </c>
      <c r="O1514" s="300">
        <v>1</v>
      </c>
      <c r="P1514" s="58">
        <f t="shared" si="99"/>
        <v>2</v>
      </c>
      <c r="Q1514" s="42">
        <f t="shared" si="96"/>
        <v>200</v>
      </c>
      <c r="R1514" s="200"/>
      <c r="S1514" s="1"/>
      <c r="T1514" s="1"/>
      <c r="U1514" s="1"/>
      <c r="V1514" s="1"/>
      <c r="W1514" s="1"/>
      <c r="X1514" s="1"/>
      <c r="Y1514"/>
      <c r="AA1514"/>
    </row>
    <row r="1515" spans="1:27" ht="30" x14ac:dyDescent="0.25">
      <c r="A1515" s="298" t="s">
        <v>8326</v>
      </c>
      <c r="B1515" s="304"/>
      <c r="C1515" s="41" t="s">
        <v>1286</v>
      </c>
      <c r="D1515" s="46" t="s">
        <v>1811</v>
      </c>
      <c r="E1515" s="46" t="s">
        <v>3828</v>
      </c>
      <c r="F1515" s="57" t="s">
        <v>3540</v>
      </c>
      <c r="G1515" s="41" t="s">
        <v>1287</v>
      </c>
      <c r="H1515" s="55" t="s">
        <v>9</v>
      </c>
      <c r="I1515" s="59">
        <v>12</v>
      </c>
      <c r="J1515" s="49">
        <v>43009</v>
      </c>
      <c r="K1515" s="267">
        <v>43009</v>
      </c>
      <c r="L1515" s="267">
        <v>43100</v>
      </c>
      <c r="M1515" s="58">
        <v>1</v>
      </c>
      <c r="N1515" s="61">
        <v>1</v>
      </c>
      <c r="O1515" s="300">
        <v>1</v>
      </c>
      <c r="P1515" s="58">
        <f t="shared" si="99"/>
        <v>2</v>
      </c>
      <c r="Q1515" s="42">
        <f t="shared" si="96"/>
        <v>200</v>
      </c>
      <c r="R1515" s="200"/>
      <c r="S1515" s="1">
        <f>VLOOKUP(C1515,'[7]Sumado depto y gestion incorp1'!$A$2:$C$297,3,FALSE)</f>
        <v>5954215733</v>
      </c>
      <c r="T1515" s="1">
        <f>VLOOKUP(C1515,'[7]Sumado depto y gestion incorp1'!$A$2:$D$297,4,FALSE)</f>
        <v>0</v>
      </c>
      <c r="U1515" s="1">
        <f>VLOOKUP(C1515,'[7]Sumado depto y gestion incorp1'!$A$2:$F$297,6,FALSE)</f>
        <v>1475556662</v>
      </c>
      <c r="V1515" s="1">
        <f>VLOOKUP(C1515,'[7]Sumado depto y gestion incorp1'!$A$2:$G$297,7,FALSE)</f>
        <v>0</v>
      </c>
      <c r="W1515" s="1">
        <f t="shared" si="97"/>
        <v>5954215733</v>
      </c>
      <c r="X1515" s="1">
        <f t="shared" si="98"/>
        <v>1475556662</v>
      </c>
      <c r="Y1515"/>
      <c r="AA1515"/>
    </row>
    <row r="1516" spans="1:27" ht="30" x14ac:dyDescent="0.25">
      <c r="A1516" s="298" t="s">
        <v>8326</v>
      </c>
      <c r="B1516" s="304"/>
      <c r="C1516" s="41"/>
      <c r="D1516" s="46"/>
      <c r="E1516" s="46"/>
      <c r="F1516" s="57" t="s">
        <v>3537</v>
      </c>
      <c r="G1516" s="41" t="s">
        <v>1288</v>
      </c>
      <c r="H1516" s="55" t="s">
        <v>9</v>
      </c>
      <c r="I1516" s="59">
        <v>12</v>
      </c>
      <c r="J1516" s="49">
        <v>43009</v>
      </c>
      <c r="K1516" s="267">
        <v>43009</v>
      </c>
      <c r="L1516" s="267">
        <v>43100</v>
      </c>
      <c r="M1516" s="58">
        <v>1</v>
      </c>
      <c r="N1516" s="61">
        <v>0.7</v>
      </c>
      <c r="O1516" s="300">
        <v>0.3</v>
      </c>
      <c r="P1516" s="58">
        <f t="shared" si="99"/>
        <v>1</v>
      </c>
      <c r="Q1516" s="42">
        <f t="shared" si="96"/>
        <v>100</v>
      </c>
      <c r="R1516" s="200"/>
      <c r="S1516" s="1"/>
      <c r="T1516" s="1"/>
      <c r="U1516" s="1"/>
      <c r="V1516" s="1"/>
      <c r="W1516" s="1"/>
      <c r="X1516" s="1"/>
      <c r="Y1516"/>
      <c r="AA1516"/>
    </row>
    <row r="1517" spans="1:27" ht="30" x14ac:dyDescent="0.25">
      <c r="A1517" s="298" t="s">
        <v>8326</v>
      </c>
      <c r="B1517" s="304"/>
      <c r="C1517" s="41"/>
      <c r="D1517" s="46"/>
      <c r="E1517" s="46"/>
      <c r="F1517" s="57" t="s">
        <v>3575</v>
      </c>
      <c r="G1517" s="41" t="s">
        <v>1289</v>
      </c>
      <c r="H1517" s="55" t="s">
        <v>9</v>
      </c>
      <c r="I1517" s="59">
        <v>12</v>
      </c>
      <c r="J1517" s="49">
        <v>43009</v>
      </c>
      <c r="K1517" s="267">
        <v>43009</v>
      </c>
      <c r="L1517" s="267">
        <v>43100</v>
      </c>
      <c r="M1517" s="58">
        <v>1</v>
      </c>
      <c r="N1517" s="61">
        <v>0.7</v>
      </c>
      <c r="O1517" s="300">
        <v>0.3</v>
      </c>
      <c r="P1517" s="58">
        <f t="shared" si="99"/>
        <v>1</v>
      </c>
      <c r="Q1517" s="42">
        <f t="shared" si="96"/>
        <v>100</v>
      </c>
      <c r="R1517" s="200"/>
      <c r="S1517" s="1"/>
      <c r="T1517" s="1"/>
      <c r="U1517" s="1"/>
      <c r="V1517" s="1"/>
      <c r="W1517" s="1"/>
      <c r="X1517" s="1"/>
      <c r="Y1517"/>
      <c r="AA1517"/>
    </row>
    <row r="1518" spans="1:27" ht="30" x14ac:dyDescent="0.25">
      <c r="A1518" s="298" t="s">
        <v>8326</v>
      </c>
      <c r="B1518" s="304"/>
      <c r="C1518" s="41"/>
      <c r="D1518" s="46"/>
      <c r="E1518" s="46"/>
      <c r="F1518" s="57" t="s">
        <v>3517</v>
      </c>
      <c r="G1518" s="41" t="s">
        <v>1290</v>
      </c>
      <c r="H1518" s="55" t="s">
        <v>9</v>
      </c>
      <c r="I1518" s="59">
        <v>12</v>
      </c>
      <c r="J1518" s="49">
        <v>43009</v>
      </c>
      <c r="K1518" s="267">
        <v>43009</v>
      </c>
      <c r="L1518" s="267">
        <v>43100</v>
      </c>
      <c r="M1518" s="58">
        <v>45</v>
      </c>
      <c r="N1518" s="61">
        <v>2</v>
      </c>
      <c r="O1518" s="300">
        <v>4</v>
      </c>
      <c r="P1518" s="58">
        <f t="shared" si="99"/>
        <v>6</v>
      </c>
      <c r="Q1518" s="42">
        <f t="shared" si="96"/>
        <v>13.333333333333334</v>
      </c>
      <c r="R1518" s="200"/>
      <c r="S1518" s="1"/>
      <c r="T1518" s="1"/>
      <c r="U1518" s="1"/>
      <c r="V1518" s="1"/>
      <c r="W1518" s="1"/>
      <c r="X1518" s="1"/>
      <c r="Y1518"/>
      <c r="AA1518"/>
    </row>
    <row r="1519" spans="1:27" ht="90" x14ac:dyDescent="0.25">
      <c r="A1519" s="37" t="s">
        <v>1852</v>
      </c>
      <c r="B1519" s="38" t="s">
        <v>3585</v>
      </c>
      <c r="C1519" s="38" t="s">
        <v>3447</v>
      </c>
      <c r="D1519" s="39" t="s">
        <v>3586</v>
      </c>
      <c r="E1519" s="39" t="s">
        <v>3587</v>
      </c>
      <c r="F1519" s="47" t="s">
        <v>3540</v>
      </c>
      <c r="G1519" s="41" t="s">
        <v>3588</v>
      </c>
      <c r="H1519" s="40" t="s">
        <v>9</v>
      </c>
      <c r="I1519" s="43">
        <v>6</v>
      </c>
      <c r="J1519" s="44">
        <v>43009</v>
      </c>
      <c r="K1519" s="105">
        <v>42922</v>
      </c>
      <c r="L1519" s="105">
        <v>43084</v>
      </c>
      <c r="M1519" s="42">
        <v>1</v>
      </c>
      <c r="N1519" s="48">
        <v>0</v>
      </c>
      <c r="O1519" s="106">
        <v>1</v>
      </c>
      <c r="P1519" s="42">
        <f t="shared" si="99"/>
        <v>1</v>
      </c>
      <c r="Q1519" s="42">
        <f t="shared" si="96"/>
        <v>100</v>
      </c>
      <c r="S1519" s="1">
        <v>967000000</v>
      </c>
      <c r="T1519" s="1">
        <v>0</v>
      </c>
      <c r="U1519" s="1">
        <v>721592449</v>
      </c>
      <c r="V1519" s="107">
        <v>0</v>
      </c>
      <c r="W1519" s="1">
        <f t="shared" ref="W1519" si="100">S1519+T1519+Z1519</f>
        <v>967000000</v>
      </c>
      <c r="X1519" s="1">
        <f t="shared" ref="X1519" si="101">U1519+V1519+Y1519</f>
        <v>721592449</v>
      </c>
    </row>
    <row r="1520" spans="1:27" x14ac:dyDescent="0.25">
      <c r="A1520" s="37" t="s">
        <v>1852</v>
      </c>
      <c r="B1520" s="38"/>
      <c r="C1520" s="38"/>
      <c r="D1520" s="39"/>
      <c r="E1520" s="39"/>
      <c r="F1520" s="47" t="s">
        <v>3537</v>
      </c>
      <c r="G1520" s="41" t="s">
        <v>3589</v>
      </c>
      <c r="H1520" s="40" t="s">
        <v>9</v>
      </c>
      <c r="I1520" s="43">
        <v>6</v>
      </c>
      <c r="J1520" s="44">
        <v>43009</v>
      </c>
      <c r="K1520" s="105">
        <v>42922</v>
      </c>
      <c r="L1520" s="105">
        <v>43084</v>
      </c>
      <c r="M1520" s="42">
        <v>1</v>
      </c>
      <c r="N1520" s="48">
        <v>0</v>
      </c>
      <c r="O1520" s="106">
        <v>1</v>
      </c>
      <c r="P1520" s="42">
        <f t="shared" si="99"/>
        <v>1</v>
      </c>
      <c r="Q1520" s="42">
        <f t="shared" si="96"/>
        <v>100</v>
      </c>
      <c r="R1520" s="107"/>
      <c r="S1520" s="1"/>
      <c r="T1520" s="1"/>
      <c r="U1520" s="1"/>
      <c r="V1520" s="107"/>
      <c r="W1520" s="107"/>
      <c r="X1520" s="107"/>
    </row>
    <row r="1521" spans="1:24" x14ac:dyDescent="0.25">
      <c r="A1521" s="37" t="s">
        <v>1852</v>
      </c>
      <c r="B1521" s="38"/>
      <c r="C1521" s="38"/>
      <c r="D1521" s="39"/>
      <c r="E1521" s="39"/>
      <c r="F1521" s="47" t="s">
        <v>3575</v>
      </c>
      <c r="G1521" s="41" t="s">
        <v>124</v>
      </c>
      <c r="H1521" s="40" t="s">
        <v>9</v>
      </c>
      <c r="I1521" s="43">
        <v>6</v>
      </c>
      <c r="J1521" s="44">
        <v>43009</v>
      </c>
      <c r="K1521" s="105">
        <v>42922</v>
      </c>
      <c r="L1521" s="105">
        <v>43084</v>
      </c>
      <c r="M1521" s="42">
        <v>1</v>
      </c>
      <c r="N1521" s="48">
        <v>0</v>
      </c>
      <c r="O1521" s="106">
        <v>1</v>
      </c>
      <c r="P1521" s="42">
        <f t="shared" si="99"/>
        <v>1</v>
      </c>
      <c r="Q1521" s="42">
        <f t="shared" si="96"/>
        <v>100</v>
      </c>
      <c r="R1521" s="107"/>
      <c r="S1521" s="1"/>
      <c r="T1521" s="1"/>
      <c r="U1521" s="1"/>
      <c r="V1521" s="107"/>
      <c r="W1521" s="107"/>
      <c r="X1521" s="107"/>
    </row>
    <row r="1522" spans="1:24" x14ac:dyDescent="0.25">
      <c r="A1522" s="37" t="s">
        <v>1852</v>
      </c>
      <c r="B1522" s="38"/>
      <c r="C1522" s="38"/>
      <c r="D1522" s="39"/>
      <c r="E1522" s="39"/>
      <c r="F1522" s="47" t="s">
        <v>3517</v>
      </c>
      <c r="G1522" s="41" t="s">
        <v>3590</v>
      </c>
      <c r="H1522" s="40" t="s">
        <v>9</v>
      </c>
      <c r="I1522" s="43">
        <v>6</v>
      </c>
      <c r="J1522" s="44">
        <v>43009</v>
      </c>
      <c r="K1522" s="105">
        <v>42922</v>
      </c>
      <c r="L1522" s="105">
        <v>43084</v>
      </c>
      <c r="M1522" s="42">
        <v>1</v>
      </c>
      <c r="N1522" s="48">
        <v>0</v>
      </c>
      <c r="O1522" s="106">
        <v>1</v>
      </c>
      <c r="P1522" s="42">
        <f t="shared" si="99"/>
        <v>1</v>
      </c>
      <c r="Q1522" s="42">
        <f t="shared" si="96"/>
        <v>100</v>
      </c>
      <c r="R1522" s="107"/>
      <c r="S1522" s="1"/>
      <c r="T1522" s="1"/>
      <c r="U1522" s="1"/>
      <c r="V1522" s="107"/>
      <c r="W1522" s="107"/>
      <c r="X1522" s="107"/>
    </row>
    <row r="1523" spans="1:24" ht="60" x14ac:dyDescent="0.25">
      <c r="A1523" s="37" t="s">
        <v>1852</v>
      </c>
      <c r="B1523" s="38" t="s">
        <v>3591</v>
      </c>
      <c r="C1523" s="38" t="s">
        <v>195</v>
      </c>
      <c r="D1523" s="39" t="s">
        <v>1657</v>
      </c>
      <c r="E1523" s="39" t="s">
        <v>3592</v>
      </c>
      <c r="F1523" s="47" t="s">
        <v>3540</v>
      </c>
      <c r="G1523" s="41" t="s">
        <v>196</v>
      </c>
      <c r="H1523" s="40" t="s">
        <v>9</v>
      </c>
      <c r="I1523" s="43">
        <v>12</v>
      </c>
      <c r="J1523" s="44">
        <v>43009</v>
      </c>
      <c r="K1523" s="105">
        <v>43009</v>
      </c>
      <c r="L1523" s="105">
        <v>43084</v>
      </c>
      <c r="M1523" s="42">
        <v>1342</v>
      </c>
      <c r="N1523" s="48">
        <v>700</v>
      </c>
      <c r="O1523" s="106">
        <v>642</v>
      </c>
      <c r="P1523" s="42">
        <f t="shared" si="99"/>
        <v>1342</v>
      </c>
      <c r="Q1523" s="42">
        <f t="shared" si="96"/>
        <v>100</v>
      </c>
      <c r="R1523" s="107"/>
      <c r="S1523" s="1"/>
      <c r="T1523" s="1"/>
      <c r="U1523" s="1"/>
      <c r="V1523" s="107"/>
      <c r="W1523" s="107"/>
      <c r="X1523" s="107"/>
    </row>
    <row r="1524" spans="1:24" x14ac:dyDescent="0.25">
      <c r="A1524" s="37" t="s">
        <v>1852</v>
      </c>
      <c r="B1524" s="38"/>
      <c r="C1524" s="38"/>
      <c r="D1524" s="39"/>
      <c r="E1524" s="39"/>
      <c r="F1524" s="47" t="s">
        <v>3537</v>
      </c>
      <c r="G1524" s="41" t="s">
        <v>197</v>
      </c>
      <c r="H1524" s="40" t="s">
        <v>9</v>
      </c>
      <c r="I1524" s="43">
        <v>12</v>
      </c>
      <c r="J1524" s="44">
        <v>43009</v>
      </c>
      <c r="K1524" s="105">
        <v>43009</v>
      </c>
      <c r="L1524" s="105">
        <v>43100</v>
      </c>
      <c r="M1524" s="42">
        <v>2</v>
      </c>
      <c r="N1524" s="48">
        <v>2</v>
      </c>
      <c r="O1524" s="106"/>
      <c r="P1524" s="42">
        <f t="shared" si="99"/>
        <v>2</v>
      </c>
      <c r="Q1524" s="42">
        <f t="shared" si="96"/>
        <v>100</v>
      </c>
      <c r="R1524" s="107"/>
      <c r="S1524" s="1"/>
      <c r="T1524" s="1"/>
      <c r="U1524" s="1"/>
      <c r="V1524" s="107"/>
      <c r="W1524" s="107"/>
      <c r="X1524" s="107"/>
    </row>
    <row r="1525" spans="1:24" x14ac:dyDescent="0.25">
      <c r="A1525" s="37" t="s">
        <v>1852</v>
      </c>
      <c r="B1525" s="38"/>
      <c r="C1525" s="38"/>
      <c r="D1525" s="39"/>
      <c r="E1525" s="39"/>
      <c r="F1525" s="47" t="s">
        <v>3575</v>
      </c>
      <c r="G1525" s="41" t="s">
        <v>198</v>
      </c>
      <c r="H1525" s="40" t="s">
        <v>9</v>
      </c>
      <c r="I1525" s="43">
        <v>12</v>
      </c>
      <c r="J1525" s="44">
        <v>43009</v>
      </c>
      <c r="K1525" s="105">
        <v>43009</v>
      </c>
      <c r="L1525" s="105">
        <v>43100</v>
      </c>
      <c r="M1525" s="42">
        <v>5</v>
      </c>
      <c r="N1525" s="48">
        <v>0</v>
      </c>
      <c r="O1525" s="106">
        <v>5</v>
      </c>
      <c r="P1525" s="42">
        <f t="shared" si="99"/>
        <v>5</v>
      </c>
      <c r="Q1525" s="42">
        <f t="shared" si="96"/>
        <v>100</v>
      </c>
      <c r="R1525" s="107"/>
      <c r="S1525" s="1"/>
      <c r="T1525" s="1"/>
      <c r="U1525" s="1"/>
      <c r="V1525" s="107"/>
      <c r="W1525" s="107"/>
      <c r="X1525" s="107"/>
    </row>
    <row r="1526" spans="1:24" x14ac:dyDescent="0.25">
      <c r="A1526" s="37" t="s">
        <v>1852</v>
      </c>
      <c r="B1526" s="38"/>
      <c r="C1526" s="38"/>
      <c r="D1526" s="39"/>
      <c r="E1526" s="39"/>
      <c r="F1526" s="47" t="s">
        <v>3517</v>
      </c>
      <c r="G1526" s="41" t="s">
        <v>199</v>
      </c>
      <c r="H1526" s="40" t="s">
        <v>9</v>
      </c>
      <c r="I1526" s="43">
        <v>12</v>
      </c>
      <c r="J1526" s="44">
        <v>43009</v>
      </c>
      <c r="K1526" s="105">
        <v>43009</v>
      </c>
      <c r="L1526" s="105">
        <v>43100</v>
      </c>
      <c r="M1526" s="42">
        <v>1</v>
      </c>
      <c r="N1526" s="48">
        <v>0</v>
      </c>
      <c r="O1526" s="106"/>
      <c r="P1526" s="42">
        <f t="shared" si="99"/>
        <v>0</v>
      </c>
      <c r="Q1526" s="42">
        <f t="shared" si="96"/>
        <v>0</v>
      </c>
      <c r="R1526" s="107"/>
      <c r="S1526" s="1"/>
      <c r="T1526" s="1"/>
      <c r="U1526" s="1"/>
      <c r="V1526" s="107"/>
      <c r="W1526" s="107"/>
      <c r="X1526" s="107"/>
    </row>
    <row r="1527" spans="1:24" x14ac:dyDescent="0.25">
      <c r="A1527" s="37" t="s">
        <v>1852</v>
      </c>
      <c r="B1527" s="38"/>
      <c r="C1527" s="38"/>
      <c r="D1527" s="39"/>
      <c r="E1527" s="39"/>
      <c r="F1527" s="47" t="s">
        <v>3518</v>
      </c>
      <c r="G1527" s="41" t="s">
        <v>200</v>
      </c>
      <c r="H1527" s="40" t="s">
        <v>9</v>
      </c>
      <c r="I1527" s="43">
        <v>12</v>
      </c>
      <c r="J1527" s="44">
        <v>43009</v>
      </c>
      <c r="K1527" s="105">
        <v>43009</v>
      </c>
      <c r="L1527" s="105">
        <v>43100</v>
      </c>
      <c r="M1527" s="42">
        <v>1</v>
      </c>
      <c r="N1527" s="48">
        <v>0</v>
      </c>
      <c r="O1527" s="106"/>
      <c r="P1527" s="42">
        <f t="shared" si="99"/>
        <v>0</v>
      </c>
      <c r="Q1527" s="42">
        <f t="shared" si="96"/>
        <v>0</v>
      </c>
      <c r="R1527" s="107"/>
      <c r="S1527" s="1"/>
      <c r="T1527" s="1"/>
      <c r="U1527" s="1"/>
      <c r="V1527" s="107"/>
      <c r="W1527" s="107"/>
      <c r="X1527" s="107"/>
    </row>
    <row r="1528" spans="1:24" x14ac:dyDescent="0.25">
      <c r="A1528" s="37" t="s">
        <v>1852</v>
      </c>
      <c r="B1528" s="38"/>
      <c r="C1528" s="38"/>
      <c r="D1528" s="39"/>
      <c r="E1528" s="39"/>
      <c r="F1528" s="47" t="s">
        <v>3519</v>
      </c>
      <c r="G1528" s="41" t="s">
        <v>201</v>
      </c>
      <c r="H1528" s="40" t="s">
        <v>9</v>
      </c>
      <c r="I1528" s="43">
        <v>12</v>
      </c>
      <c r="J1528" s="44">
        <v>43009</v>
      </c>
      <c r="K1528" s="105">
        <v>43009</v>
      </c>
      <c r="L1528" s="105">
        <v>43100</v>
      </c>
      <c r="M1528" s="42">
        <v>5</v>
      </c>
      <c r="N1528" s="48">
        <v>7</v>
      </c>
      <c r="O1528" s="106"/>
      <c r="P1528" s="42">
        <f t="shared" si="99"/>
        <v>7</v>
      </c>
      <c r="Q1528" s="42">
        <f t="shared" si="96"/>
        <v>140</v>
      </c>
      <c r="R1528" s="107"/>
      <c r="S1528" s="1"/>
      <c r="T1528" s="1"/>
      <c r="U1528" s="1"/>
      <c r="V1528" s="107"/>
      <c r="W1528" s="107"/>
      <c r="X1528" s="107"/>
    </row>
    <row r="1529" spans="1:24" x14ac:dyDescent="0.25">
      <c r="A1529" s="37" t="s">
        <v>1852</v>
      </c>
      <c r="B1529" s="38"/>
      <c r="C1529" s="38"/>
      <c r="D1529" s="39"/>
      <c r="E1529" s="39"/>
      <c r="F1529" s="47" t="s">
        <v>3544</v>
      </c>
      <c r="G1529" s="41" t="s">
        <v>202</v>
      </c>
      <c r="H1529" s="40" t="s">
        <v>9</v>
      </c>
      <c r="I1529" s="43">
        <v>12</v>
      </c>
      <c r="J1529" s="44">
        <v>43009</v>
      </c>
      <c r="K1529" s="105">
        <v>43009</v>
      </c>
      <c r="L1529" s="105">
        <v>43100</v>
      </c>
      <c r="M1529" s="42">
        <v>1</v>
      </c>
      <c r="N1529" s="48">
        <v>0</v>
      </c>
      <c r="O1529" s="106"/>
      <c r="P1529" s="42">
        <f t="shared" si="99"/>
        <v>0</v>
      </c>
      <c r="Q1529" s="42">
        <f t="shared" ref="Q1529:Q1541" si="102">P1529/M1529*100</f>
        <v>0</v>
      </c>
      <c r="R1529" s="107"/>
      <c r="S1529" s="1"/>
      <c r="T1529" s="1"/>
      <c r="U1529" s="1"/>
      <c r="V1529" s="107"/>
      <c r="W1529" s="107"/>
      <c r="X1529" s="107"/>
    </row>
    <row r="1530" spans="1:24" ht="45" x14ac:dyDescent="0.25">
      <c r="A1530" s="37" t="s">
        <v>1852</v>
      </c>
      <c r="B1530" s="38" t="s">
        <v>3585</v>
      </c>
      <c r="C1530" s="38" t="s">
        <v>203</v>
      </c>
      <c r="D1530" s="39" t="s">
        <v>1658</v>
      </c>
      <c r="E1530" s="39" t="s">
        <v>3593</v>
      </c>
      <c r="F1530" s="47" t="s">
        <v>3540</v>
      </c>
      <c r="G1530" s="41" t="s">
        <v>204</v>
      </c>
      <c r="H1530" s="40" t="s">
        <v>9</v>
      </c>
      <c r="I1530" s="43">
        <v>12</v>
      </c>
      <c r="J1530" s="44">
        <v>43009</v>
      </c>
      <c r="K1530" s="105">
        <v>43009</v>
      </c>
      <c r="L1530" s="105">
        <v>43100</v>
      </c>
      <c r="M1530" s="42">
        <v>1</v>
      </c>
      <c r="N1530" s="48">
        <v>1</v>
      </c>
      <c r="O1530" s="106"/>
      <c r="P1530" s="42">
        <f t="shared" si="99"/>
        <v>1</v>
      </c>
      <c r="Q1530" s="42">
        <f t="shared" si="102"/>
        <v>100</v>
      </c>
      <c r="R1530" s="107"/>
      <c r="S1530" s="1"/>
      <c r="T1530" s="1"/>
      <c r="U1530" s="1"/>
      <c r="V1530" s="107"/>
      <c r="W1530" s="107"/>
      <c r="X1530" s="107"/>
    </row>
    <row r="1531" spans="1:24" x14ac:dyDescent="0.25">
      <c r="A1531" s="37" t="s">
        <v>1852</v>
      </c>
      <c r="B1531" s="38"/>
      <c r="C1531" s="38"/>
      <c r="D1531" s="39"/>
      <c r="E1531" s="39"/>
      <c r="F1531" s="47" t="s">
        <v>3537</v>
      </c>
      <c r="G1531" s="41" t="s">
        <v>205</v>
      </c>
      <c r="H1531" s="40" t="s">
        <v>9</v>
      </c>
      <c r="I1531" s="43">
        <v>12</v>
      </c>
      <c r="J1531" s="44">
        <v>43009</v>
      </c>
      <c r="K1531" s="105">
        <v>43009</v>
      </c>
      <c r="L1531" s="105">
        <v>43100</v>
      </c>
      <c r="M1531" s="42">
        <v>1</v>
      </c>
      <c r="N1531" s="48">
        <v>1</v>
      </c>
      <c r="O1531" s="106"/>
      <c r="P1531" s="42">
        <f t="shared" si="99"/>
        <v>1</v>
      </c>
      <c r="Q1531" s="42">
        <f t="shared" si="102"/>
        <v>100</v>
      </c>
      <c r="R1531" s="107"/>
      <c r="S1531" s="1"/>
      <c r="T1531" s="1"/>
      <c r="U1531" s="1"/>
      <c r="V1531" s="107"/>
      <c r="W1531" s="107"/>
      <c r="X1531" s="107"/>
    </row>
    <row r="1532" spans="1:24" x14ac:dyDescent="0.25">
      <c r="A1532" s="37" t="s">
        <v>1852</v>
      </c>
      <c r="B1532" s="38"/>
      <c r="C1532" s="38"/>
      <c r="D1532" s="39"/>
      <c r="E1532" s="39"/>
      <c r="F1532" s="47" t="s">
        <v>3575</v>
      </c>
      <c r="G1532" s="41" t="s">
        <v>206</v>
      </c>
      <c r="H1532" s="40" t="s">
        <v>9</v>
      </c>
      <c r="I1532" s="43">
        <v>12</v>
      </c>
      <c r="J1532" s="44">
        <v>43009</v>
      </c>
      <c r="K1532" s="105">
        <v>43009</v>
      </c>
      <c r="L1532" s="105">
        <v>43100</v>
      </c>
      <c r="M1532" s="42">
        <v>1</v>
      </c>
      <c r="N1532" s="48">
        <v>1</v>
      </c>
      <c r="O1532" s="106"/>
      <c r="P1532" s="42">
        <f t="shared" si="99"/>
        <v>1</v>
      </c>
      <c r="Q1532" s="42">
        <f t="shared" si="102"/>
        <v>100</v>
      </c>
      <c r="R1532" s="107"/>
      <c r="S1532" s="1"/>
      <c r="T1532" s="1"/>
      <c r="U1532" s="1"/>
      <c r="V1532" s="107"/>
      <c r="W1532" s="107"/>
      <c r="X1532" s="107"/>
    </row>
    <row r="1533" spans="1:24" x14ac:dyDescent="0.25">
      <c r="A1533" s="37" t="s">
        <v>1852</v>
      </c>
      <c r="B1533" s="38"/>
      <c r="C1533" s="38"/>
      <c r="D1533" s="39"/>
      <c r="E1533" s="39"/>
      <c r="F1533" s="47" t="s">
        <v>3517</v>
      </c>
      <c r="G1533" s="41" t="s">
        <v>207</v>
      </c>
      <c r="H1533" s="40" t="s">
        <v>9</v>
      </c>
      <c r="I1533" s="43">
        <v>12</v>
      </c>
      <c r="J1533" s="44">
        <v>43009</v>
      </c>
      <c r="K1533" s="105">
        <v>43009</v>
      </c>
      <c r="L1533" s="105">
        <v>43100</v>
      </c>
      <c r="M1533" s="42">
        <v>1</v>
      </c>
      <c r="N1533" s="48">
        <v>1</v>
      </c>
      <c r="O1533" s="106"/>
      <c r="P1533" s="42">
        <f t="shared" si="99"/>
        <v>1</v>
      </c>
      <c r="Q1533" s="42">
        <f t="shared" si="102"/>
        <v>100</v>
      </c>
      <c r="R1533" s="107"/>
      <c r="S1533" s="1"/>
      <c r="T1533" s="1"/>
      <c r="U1533" s="1"/>
      <c r="V1533" s="107"/>
      <c r="W1533" s="107"/>
      <c r="X1533" s="107"/>
    </row>
    <row r="1534" spans="1:24" x14ac:dyDescent="0.25">
      <c r="A1534" s="37" t="s">
        <v>1852</v>
      </c>
      <c r="B1534" s="38"/>
      <c r="C1534" s="38"/>
      <c r="D1534" s="39"/>
      <c r="E1534" s="39"/>
      <c r="F1534" s="47" t="s">
        <v>3518</v>
      </c>
      <c r="G1534" s="41" t="s">
        <v>208</v>
      </c>
      <c r="H1534" s="40" t="s">
        <v>9</v>
      </c>
      <c r="I1534" s="43">
        <v>12</v>
      </c>
      <c r="J1534" s="44">
        <v>43009</v>
      </c>
      <c r="K1534" s="105">
        <v>43009</v>
      </c>
      <c r="L1534" s="105">
        <v>43100</v>
      </c>
      <c r="M1534" s="42">
        <v>1</v>
      </c>
      <c r="N1534" s="48">
        <v>1</v>
      </c>
      <c r="O1534" s="106"/>
      <c r="P1534" s="42">
        <f t="shared" si="99"/>
        <v>1</v>
      </c>
      <c r="Q1534" s="42">
        <f t="shared" si="102"/>
        <v>100</v>
      </c>
      <c r="R1534" s="107"/>
      <c r="S1534" s="1"/>
      <c r="T1534" s="1"/>
      <c r="U1534" s="1"/>
      <c r="V1534" s="107"/>
      <c r="W1534" s="107"/>
      <c r="X1534" s="107"/>
    </row>
    <row r="1535" spans="1:24" x14ac:dyDescent="0.25">
      <c r="A1535" s="37" t="s">
        <v>1852</v>
      </c>
      <c r="B1535" s="38"/>
      <c r="C1535" s="38"/>
      <c r="D1535" s="39"/>
      <c r="E1535" s="39"/>
      <c r="F1535" s="47" t="s">
        <v>3519</v>
      </c>
      <c r="G1535" s="41" t="s">
        <v>209</v>
      </c>
      <c r="H1535" s="40" t="s">
        <v>9</v>
      </c>
      <c r="I1535" s="43">
        <v>12</v>
      </c>
      <c r="J1535" s="44">
        <v>43009</v>
      </c>
      <c r="K1535" s="105">
        <v>43009</v>
      </c>
      <c r="L1535" s="105">
        <v>43100</v>
      </c>
      <c r="M1535" s="42">
        <v>1</v>
      </c>
      <c r="N1535" s="48">
        <v>1</v>
      </c>
      <c r="O1535" s="106"/>
      <c r="P1535" s="42">
        <f t="shared" si="99"/>
        <v>1</v>
      </c>
      <c r="Q1535" s="42">
        <f t="shared" si="102"/>
        <v>100</v>
      </c>
      <c r="R1535" s="107"/>
      <c r="S1535" s="1"/>
      <c r="T1535" s="1"/>
      <c r="U1535" s="1"/>
      <c r="V1535" s="107"/>
      <c r="W1535" s="107"/>
      <c r="X1535" s="107"/>
    </row>
    <row r="1536" spans="1:24" ht="60" x14ac:dyDescent="0.25">
      <c r="A1536" s="37" t="s">
        <v>1852</v>
      </c>
      <c r="B1536" s="38" t="s">
        <v>3594</v>
      </c>
      <c r="C1536" s="38" t="s">
        <v>109</v>
      </c>
      <c r="D1536" s="39" t="s">
        <v>1646</v>
      </c>
      <c r="E1536" s="39" t="s">
        <v>3595</v>
      </c>
      <c r="F1536" s="47" t="s">
        <v>3540</v>
      </c>
      <c r="G1536" s="41" t="s">
        <v>110</v>
      </c>
      <c r="H1536" s="40" t="s">
        <v>20</v>
      </c>
      <c r="I1536" s="43">
        <v>12</v>
      </c>
      <c r="J1536" s="44">
        <v>43009</v>
      </c>
      <c r="K1536" s="105">
        <v>43009</v>
      </c>
      <c r="L1536" s="105">
        <v>43100</v>
      </c>
      <c r="M1536" s="42">
        <v>100</v>
      </c>
      <c r="N1536" s="48">
        <v>100</v>
      </c>
      <c r="O1536" s="106"/>
      <c r="P1536" s="42">
        <f t="shared" si="99"/>
        <v>100</v>
      </c>
      <c r="Q1536" s="42">
        <f t="shared" si="102"/>
        <v>100</v>
      </c>
      <c r="R1536" s="107"/>
      <c r="S1536" s="1">
        <v>1000000000</v>
      </c>
      <c r="T1536" s="1">
        <v>0</v>
      </c>
      <c r="U1536" s="1">
        <v>0</v>
      </c>
      <c r="V1536" s="107">
        <v>0</v>
      </c>
      <c r="W1536" s="1">
        <f t="shared" ref="W1536" si="103">S1536+T1536+Z1536</f>
        <v>1000000000</v>
      </c>
      <c r="X1536" s="1">
        <f t="shared" ref="X1536" si="104">U1536+V1536+Y1536</f>
        <v>0</v>
      </c>
    </row>
    <row r="1537" spans="1:24" ht="60" x14ac:dyDescent="0.25">
      <c r="A1537" s="37" t="s">
        <v>1852</v>
      </c>
      <c r="B1537" s="38" t="s">
        <v>3594</v>
      </c>
      <c r="C1537" s="38" t="s">
        <v>113</v>
      </c>
      <c r="D1537" s="39" t="s">
        <v>1864</v>
      </c>
      <c r="E1537" s="39" t="s">
        <v>3596</v>
      </c>
      <c r="F1537" s="47" t="s">
        <v>3540</v>
      </c>
      <c r="G1537" s="41" t="s">
        <v>114</v>
      </c>
      <c r="H1537" s="40" t="s">
        <v>9</v>
      </c>
      <c r="I1537" s="43">
        <v>12</v>
      </c>
      <c r="J1537" s="44">
        <v>43009</v>
      </c>
      <c r="K1537" s="105">
        <v>43009</v>
      </c>
      <c r="L1537" s="105">
        <v>43100</v>
      </c>
      <c r="M1537" s="42">
        <v>1</v>
      </c>
      <c r="N1537" s="48">
        <v>1</v>
      </c>
      <c r="O1537" s="106"/>
      <c r="P1537" s="42">
        <f t="shared" si="99"/>
        <v>1</v>
      </c>
      <c r="Q1537" s="42">
        <f t="shared" si="102"/>
        <v>100</v>
      </c>
      <c r="R1537" s="107"/>
      <c r="S1537" s="107"/>
      <c r="T1537" s="107"/>
      <c r="U1537" s="107"/>
      <c r="V1537" s="107"/>
      <c r="W1537" s="107"/>
      <c r="X1537" s="107"/>
    </row>
    <row r="1538" spans="1:24" x14ac:dyDescent="0.25">
      <c r="A1538" s="37" t="s">
        <v>1852</v>
      </c>
      <c r="B1538" s="38"/>
      <c r="C1538" s="38"/>
      <c r="D1538" s="39"/>
      <c r="E1538" s="39"/>
      <c r="F1538" s="47" t="s">
        <v>3537</v>
      </c>
      <c r="G1538" s="41" t="s">
        <v>115</v>
      </c>
      <c r="H1538" s="40" t="s">
        <v>9</v>
      </c>
      <c r="I1538" s="43">
        <v>12</v>
      </c>
      <c r="J1538" s="44">
        <v>43009</v>
      </c>
      <c r="K1538" s="105">
        <v>43009</v>
      </c>
      <c r="L1538" s="105">
        <v>43100</v>
      </c>
      <c r="M1538" s="42">
        <v>1</v>
      </c>
      <c r="N1538" s="48">
        <v>1</v>
      </c>
      <c r="O1538" s="106"/>
      <c r="P1538" s="42">
        <f t="shared" si="99"/>
        <v>1</v>
      </c>
      <c r="Q1538" s="42">
        <f t="shared" si="102"/>
        <v>100</v>
      </c>
      <c r="R1538" s="107"/>
      <c r="S1538" s="107"/>
      <c r="T1538" s="107"/>
      <c r="U1538" s="107"/>
      <c r="V1538" s="107"/>
      <c r="W1538" s="107"/>
      <c r="X1538" s="107"/>
    </row>
    <row r="1539" spans="1:24" x14ac:dyDescent="0.25">
      <c r="A1539" s="37" t="s">
        <v>1852</v>
      </c>
      <c r="B1539" s="38"/>
      <c r="C1539" s="38"/>
      <c r="D1539" s="39"/>
      <c r="E1539" s="39"/>
      <c r="F1539" s="47" t="s">
        <v>3575</v>
      </c>
      <c r="G1539" s="41" t="s">
        <v>116</v>
      </c>
      <c r="H1539" s="40" t="s">
        <v>9</v>
      </c>
      <c r="I1539" s="43">
        <v>12</v>
      </c>
      <c r="J1539" s="44">
        <v>43009</v>
      </c>
      <c r="K1539" s="105">
        <v>43009</v>
      </c>
      <c r="L1539" s="105">
        <v>43100</v>
      </c>
      <c r="M1539" s="42">
        <v>125</v>
      </c>
      <c r="N1539" s="48">
        <v>47</v>
      </c>
      <c r="O1539" s="106"/>
      <c r="P1539" s="42">
        <f t="shared" si="99"/>
        <v>47</v>
      </c>
      <c r="Q1539" s="42">
        <f t="shared" si="102"/>
        <v>37.6</v>
      </c>
      <c r="R1539" s="107"/>
      <c r="S1539" s="107"/>
      <c r="T1539" s="107"/>
      <c r="U1539" s="107"/>
      <c r="V1539" s="107"/>
      <c r="W1539" s="107"/>
      <c r="X1539" s="107"/>
    </row>
    <row r="1540" spans="1:24" x14ac:dyDescent="0.25">
      <c r="A1540" s="37" t="s">
        <v>1852</v>
      </c>
      <c r="B1540" s="38"/>
      <c r="C1540" s="38"/>
      <c r="D1540" s="39"/>
      <c r="E1540" s="39"/>
      <c r="F1540" s="47" t="s">
        <v>3517</v>
      </c>
      <c r="G1540" s="41" t="s">
        <v>117</v>
      </c>
      <c r="H1540" s="40" t="s">
        <v>9</v>
      </c>
      <c r="I1540" s="43">
        <v>12</v>
      </c>
      <c r="J1540" s="44">
        <v>43009</v>
      </c>
      <c r="K1540" s="105">
        <v>43009</v>
      </c>
      <c r="L1540" s="105">
        <v>43100</v>
      </c>
      <c r="M1540" s="42">
        <v>125</v>
      </c>
      <c r="N1540" s="48">
        <v>47</v>
      </c>
      <c r="O1540" s="106"/>
      <c r="P1540" s="42">
        <f t="shared" si="99"/>
        <v>47</v>
      </c>
      <c r="Q1540" s="42">
        <f t="shared" si="102"/>
        <v>37.6</v>
      </c>
      <c r="R1540" s="107"/>
      <c r="S1540" s="107"/>
      <c r="T1540" s="107"/>
      <c r="U1540" s="107"/>
      <c r="V1540" s="107"/>
      <c r="W1540" s="107"/>
      <c r="X1540" s="107"/>
    </row>
    <row r="1541" spans="1:24" x14ac:dyDescent="0.25">
      <c r="A1541" s="37" t="s">
        <v>1852</v>
      </c>
      <c r="B1541" s="38"/>
      <c r="C1541" s="38"/>
      <c r="D1541" s="39"/>
      <c r="E1541" s="39"/>
      <c r="F1541" s="47" t="s">
        <v>3518</v>
      </c>
      <c r="G1541" s="41" t="s">
        <v>118</v>
      </c>
      <c r="H1541" s="40" t="s">
        <v>20</v>
      </c>
      <c r="I1541" s="43">
        <v>12</v>
      </c>
      <c r="J1541" s="44">
        <v>43009</v>
      </c>
      <c r="K1541" s="105">
        <v>43009</v>
      </c>
      <c r="L1541" s="105">
        <v>43100</v>
      </c>
      <c r="M1541" s="42">
        <v>100</v>
      </c>
      <c r="N1541" s="48">
        <v>100</v>
      </c>
      <c r="O1541" s="106"/>
      <c r="P1541" s="42">
        <f t="shared" si="99"/>
        <v>100</v>
      </c>
      <c r="Q1541" s="42">
        <f t="shared" si="102"/>
        <v>100</v>
      </c>
      <c r="R1541" s="107"/>
      <c r="S1541" s="107"/>
      <c r="T1541" s="107"/>
      <c r="U1541" s="107"/>
      <c r="V1541" s="107"/>
      <c r="W1541" s="107"/>
      <c r="X1541" s="107"/>
    </row>
  </sheetData>
  <sheetProtection algorithmName="SHA-512" hashValue="bv6dwYlcphlNZuLm7pp9TvkPi10iIhmeST5S9x2QIUC04DgsZxXJnsFakCZQDq4Sjjf3V6H36IwwA5/BtRLOpQ==" saltValue="Sc+NKihrOiKqouFmBNuNqg==" spinCount="100000" sheet="1" objects="1" scenarios="1"/>
  <autoFilter ref="A2:Y1518"/>
  <mergeCells count="2">
    <mergeCell ref="A1:G1"/>
    <mergeCell ref="R486:R489"/>
  </mergeCells>
  <dataValidations count="1">
    <dataValidation type="textLength" allowBlank="1" showInputMessage="1" showErrorMessage="1" error="Ingrese el nombre de la actividad que no exceda los 40 carácteres" sqref="G486:G492">
      <formula1>0</formula1>
      <formula2>40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Plan de acción 2018</vt:lpstr>
      <vt:lpstr>Objetivos</vt:lpstr>
      <vt:lpstr>Estrategias</vt:lpstr>
      <vt:lpstr>Proyectos</vt:lpstr>
      <vt:lpstr>Plan de compras Enero 2018</vt:lpstr>
      <vt:lpstr>Indicadores de gestión</vt:lpstr>
      <vt:lpstr>Sgto Plan acción Oct-Dic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JOHN JAIRO LOPEZ ARANGO</cp:lastModifiedBy>
  <cp:lastPrinted>2017-03-30T22:41:18Z</cp:lastPrinted>
  <dcterms:created xsi:type="dcterms:W3CDTF">2017-03-15T16:11:17Z</dcterms:created>
  <dcterms:modified xsi:type="dcterms:W3CDTF">2018-04-12T16:16:34Z</dcterms:modified>
</cp:coreProperties>
</file>